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<sst xmlns="http://schemas.openxmlformats.org/spreadsheetml/2006/main" count="1929" uniqueCount="664">
  <si>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</si>
  <si>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</si>
  <si>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</si>
  <si>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</si>
  <si>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</si>
  <si>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</si>
  <si>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</si>
  <si>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</si>
  <si>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</si>
  <si>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</si>
  <si>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</si>
  <si>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</si>
  <si>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</si>
  <si>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</si>
  <si>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</si>
  <si>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</si>
  <si>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</si>
  <si>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</si>
  <si>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</si>
  <si>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</si>
  <si>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</si>
  <si>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</si>
  <si>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</si>
  <si>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</si>
  <si>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</si>
  <si>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</si>
  <si>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</si>
  <si>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</si>
  <si>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</si>
  <si>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</si>
  <si>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</si>
  <si>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</si>
  <si>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</si>
  <si>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</si>
  <si>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</si>
  <si>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</si>
  <si>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</si>
  <si>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</si>
  <si>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</si>
  <si>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</si>
  <si>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</si>
  <si>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</si>
  <si>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</si>
  <si>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</si>
  <si>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</si>
  <si>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</si>
  <si>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</si>
  <si>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</si>
  <si>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</si>
  <si>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</si>
  <si>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</si>
  <si>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</si>
  <si>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</si>
  <si>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</si>
  <si>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</si>
  <si>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</si>
  <si>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</si>
  <si>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</si>
  <si>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</si>
  <si>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</si>
  <si>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</si>
  <si>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</si>
  <si>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</si>
  <si>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</si>
  <si>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</si>
  <si>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</si>
  <si>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</si>
  <si>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</si>
  <si>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</si>
  <si>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</si>
  <si>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</si>
  <si>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</si>
  <si>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</si>
  <si>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</si>
  <si>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</si>
  <si>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</si>
  <si>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</si>
  <si>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</si>
  <si>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</si>
  <si>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</si>
  <si>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</si>
  <si>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</si>
  <si>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</si>
  <si>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</si>
  <si>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</si>
  <si>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</si>
  <si>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</si>
  <si>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</si>
  <si>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</si>
  <si>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</si>
  <si>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</si>
  <si>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</si>
  <si>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</si>
  <si>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</si>
  <si>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</si>
  <si>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</si>
  <si>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</si>
  <si>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</si>
  <si>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</si>
  <si>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</si>
  <si>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</si>
  <si>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</si>
  <si>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</si>
  <si>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</si>
  <si>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</si>
  <si>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</si>
  <si>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</si>
  <si>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</si>
  <si>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</si>
  <si>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</si>
  <si>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</si>
  <si>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</si>
  <si>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</si>
  <si>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</si>
  <si>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</si>
  <si>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</si>
  <si>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</si>
  <si>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</si>
  <si>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</si>
  <si>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</si>
  <si>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</si>
  <si>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</si>
  <si>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</si>
  <si>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</si>
  <si>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</si>
  <si>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</si>
  <si>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</si>
  <si>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</si>
  <si>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</si>
  <si>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</si>
  <si>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</si>
  <si>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</si>
  <si>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</si>
  <si>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</si>
  <si>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</si>
  <si>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</si>
  <si>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</si>
  <si>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</si>
  <si>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</si>
  <si>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</si>
  <si>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</si>
  <si>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</si>
  <si>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</si>
  <si>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</si>
  <si>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</si>
  <si>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</si>
  <si>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</si>
  <si>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</si>
  <si>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</si>
  <si>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</si>
  <si>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</si>
  <si>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</si>
  <si>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</si>
  <si>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</si>
  <si>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</si>
  <si>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</si>
  <si>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</si>
  <si>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</si>
  <si>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</si>
  <si>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</si>
  <si>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</si>
  <si>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</si>
  <si>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</si>
  <si>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</si>
  <si>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</si>
  <si>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</si>
  <si>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</si>
  <si>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</si>
  <si>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</si>
  <si>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</si>
  <si>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</si>
  <si>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</si>
  <si>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</si>
  <si>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</si>
  <si>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</si>
  <si>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</si>
  <si>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</si>
  <si>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</si>
  <si>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</si>
  <si>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</si>
  <si>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</si>
  <si>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</si>
  <si>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</si>
  <si>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</si>
  <si>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</si>
  <si>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</si>
  <si>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</si>
  <si>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</si>
  <si>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</si>
  <si>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</si>
  <si>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</si>
  <si>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</si>
  <si>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</si>
  <si>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</si>
  <si>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</si>
  <si>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</si>
  <si>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</si>
  <si>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</si>
  <si>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</si>
  <si>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</si>
  <si>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</si>
  <si>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</si>
  <si>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</si>
  <si>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</si>
  <si>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</si>
  <si>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</si>
  <si>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</si>
  <si>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</si>
  <si>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</si>
  <si>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</si>
  <si>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</si>
  <si>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</si>
  <si>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rwpusa</t>
  </si>
  <si>
    <t>mobile_gumshoe</t>
  </si>
  <si>
    <t>vivianfrancos</t>
  </si>
  <si>
    <t>theramreports</t>
  </si>
  <si>
    <t>cardflash</t>
  </si>
  <si>
    <t>treda10</t>
  </si>
  <si>
    <t>rhondapainter4</t>
  </si>
  <si>
    <t>dianageorgina15</t>
  </si>
  <si>
    <t>ces</t>
  </si>
  <si>
    <t>websummit</t>
  </si>
  <si>
    <t>yorklink</t>
  </si>
  <si>
    <t>espanaglobal</t>
  </si>
  <si>
    <t>nokia</t>
  </si>
  <si>
    <t>wipro</t>
  </si>
  <si>
    <t>openfuture_and</t>
  </si>
  <si>
    <t>americasdc</t>
  </si>
  <si>
    <t>nodexl</t>
  </si>
  <si>
    <t>ieeespectrum</t>
  </si>
  <si>
    <t>darpa</t>
  </si>
  <si>
    <t>Mentions</t>
  </si>
  <si>
    <t>Replies to</t>
  </si>
  <si>
    <t>Congress should let Mnuchin choose:
He hands over the tax returns or he goes to the slammer.
Trump's treasury secretary 'breaks law' by refusing to hand over president's tax returns for investigation https://t.co/6f5h2pCa2W</t>
  </si>
  <si>
    <t>RT @RWPUSA: Congress should let Mnuchin choose:
He hands over the tax returns or he goes to the slammer.
Trump's treasury secretary 'break…</t>
  </si>
  <si>
    <t>Mobile World Congress Americas via @NodeXL https://t.co/dmzweBVo6q
@americasdc
@openfuture_and
@wipro
@nokia
@espanaglobal
@yorklink
@websummit
@ces
@dianageorgina15
@rhondapainter4
Top hashtags:
#mwca18
#5g
#didyouknow
#yorkregion
#trumps
#election2020
#chinese
#tbt /</t>
  </si>
  <si>
    <t>Mobile World Congress Americas Oct 22-24 Los Angeles https://t.co/pVfOHWHwBr #payments ecommerce https://t.co/FBMzaaab2Q</t>
  </si>
  <si>
    <t>Mobile World Congress Americas Oct 22-24 Los Angeles https://t.co/H7l3UkxreM payments ecommerce https://t.co/izvzgT7wqg</t>
  </si>
  <si>
    <t>@DARPA @IEEESpectrum On September 10, 2018, at the "Mobile World Congress Americas", AT&amp;amp;T announced that it has selected Ericsson as one of its technology suppliers for its nationwide 5G network.</t>
  </si>
  <si>
    <t>https://www.independent.co.uk/news/world/americas/us-politics/trump-tax-returns-congress-richard-neal-house-ways-committee-mnuchin-treasury-impeachment-a8902456.html</t>
  </si>
  <si>
    <t>https://nodexlgraphgallery.org/Pages/Graph.aspx?graphID=197839</t>
  </si>
  <si>
    <t>http://www.pyvnts.com/oct-2019-pyvnts.html http://www.pyvnts.com/</t>
  </si>
  <si>
    <t>co.uk</t>
  </si>
  <si>
    <t>nodexlgraphgallery.org</t>
  </si>
  <si>
    <t>pyvnts.com pyvnts.com</t>
  </si>
  <si>
    <t>mwca18 5g didyouknow yorkregion trumps election2020 chinese tbt</t>
  </si>
  <si>
    <t>payments</t>
  </si>
  <si>
    <t>http://pbs.twimg.com/profile_images/1003038380081467402/02nmFF-X_normal.jpg</t>
  </si>
  <si>
    <t>http://pbs.twimg.com/profile_images/3697577489/3e455fb7aac1decd3a7b09750472f7f1_normal.jpeg</t>
  </si>
  <si>
    <t>http://pbs.twimg.com/profile_images/1136525117285179392/4LBIES5Y_normal.png</t>
  </si>
  <si>
    <t>http://pbs.twimg.com/profile_images/729284040998703104/hluvGp-D_normal.jpg</t>
  </si>
  <si>
    <t>http://pbs.twimg.com/profile_images/2239046993/cardflash_squarelogo_normal.png</t>
  </si>
  <si>
    <t>http://abs.twimg.com/sticky/default_profile_images/default_profile_normal.png</t>
  </si>
  <si>
    <t>https://twitter.com/#!/rwpusa/status/1125826473389121536</t>
  </si>
  <si>
    <t>https://twitter.com/#!/mobile_gumshoe/status/1125873795338723329</t>
  </si>
  <si>
    <t>https://twitter.com/#!/vivianfrancos/status/1131670245234622470</t>
  </si>
  <si>
    <t>https://twitter.com/#!/theramreports/status/1132330885666287616</t>
  </si>
  <si>
    <t>https://twitter.com/#!/cardflash/status/1133425467107811328</t>
  </si>
  <si>
    <t>https://twitter.com/#!/treda10/status/1133729514268315649</t>
  </si>
  <si>
    <t>1125826473389121536</t>
  </si>
  <si>
    <t>1125873795338723329</t>
  </si>
  <si>
    <t>1131670245234622470</t>
  </si>
  <si>
    <t>1132330885666287616</t>
  </si>
  <si>
    <t>1133425467107811328</t>
  </si>
  <si>
    <t>1133729514268315649</t>
  </si>
  <si>
    <t>1133718318299455488</t>
  </si>
  <si>
    <t/>
  </si>
  <si>
    <t>54645160</t>
  </si>
  <si>
    <t>en</t>
  </si>
  <si>
    <t>Twitter for iPhone</t>
  </si>
  <si>
    <t>Twitter for Android</t>
  </si>
  <si>
    <t>SocialOomph</t>
  </si>
  <si>
    <t>Twitter Web Client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</si>
  <si>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</si>
  <si>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</si>
  <si>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</si>
  <si>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</si>
  <si>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</si>
  <si>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</si>
  <si>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</si>
  <si>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</si>
  <si>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</si>
  <si>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</si>
  <si>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</si>
  <si>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</si>
  <si>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</si>
  <si>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</si>
  <si>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</si>
  <si>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</si>
  <si>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</si>
  <si>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</si>
  <si>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</si>
  <si>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</si>
  <si>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</si>
  <si>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</si>
  <si>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Richard W. Painter</t>
  </si>
  <si>
    <t>Antonio Santiago</t>
  </si>
  <si>
    <t>Soy #SEOhashtag Posiciono tu Evento o Marca</t>
  </si>
  <si>
    <t>@rhondapainter</t>
  </si>
  <si>
    <t>DianaGeorgina</t>
  </si>
  <si>
    <t>CES</t>
  </si>
  <si>
    <t>Web Summit</t>
  </si>
  <si>
    <t>York Link</t>
  </si>
  <si>
    <t>España Global</t>
  </si>
  <si>
    <t>Nokia</t>
  </si>
  <si>
    <t>Wipro Limited</t>
  </si>
  <si>
    <t>Andalucía OpenFuture</t>
  </si>
  <si>
    <t>AmericasDC</t>
  </si>
  <si>
    <t>NodeXL Project</t>
  </si>
  <si>
    <t>The RAM Reports®</t>
  </si>
  <si>
    <t>CardFlash News</t>
  </si>
  <si>
    <t>Fenia Petran</t>
  </si>
  <si>
    <t>IEEE Spectrum</t>
  </si>
  <si>
    <t>DARPA</t>
  </si>
  <si>
    <t>Law Professor, former chief White House ethics lawyer 2005-07; Independent. Views expressed here are my own. IM_xD83C__xDF51_</t>
  </si>
  <si>
    <t>Fr</t>
  </si>
  <si>
    <t>Creo su #hashtag y lo posiciono para Vender Más  #SEOHashtag on #YouTube #Marketing #Hashtag #NODEXL  #CanariasDigital</t>
  </si>
  <si>
    <t>Slumlords have nothing 2 fear #ImperialCounty #California. Ppl w/ #mentalhealth issues r fodder 4 Bureaucrats. I run a feral #cat TNR effort #SlabCity #Niland</t>
  </si>
  <si>
    <t>The Official Twitter handle for CES 2020 – Where Innovation does Business. January 7 - 10, 2020. #CES2020 Produced by @CTATech</t>
  </si>
  <si>
    <t>Be part of #WebSummit 2019: https://news.websummit.com/tickets_</t>
  </si>
  <si>
    <t>York Region Economic Development. Business news from Toronto area's York Region, the 2nd largest tech hub in _xD83C__xDDE8__xD83C__xDDE6_ &amp; third largest business hub in Ontario. #YRtech</t>
  </si>
  <si>
    <t>La suma de todos construye la #EspañaGlobal. Únete y descubre lo mejor de nuestro país.
English: @GlobalSpain</t>
  </si>
  <si>
    <t>We create the technology to connect the world. Come shape the future with us and transform human experience. For phones, visit @NokiaMobile.</t>
  </si>
  <si>
    <t>Official Wipro account- Global leader in Consulting, Technology, Business Process Services | NYSE:WIT | 170,000+ employees | Serving clients across 6 continents</t>
  </si>
  <si>
    <t>Impulsamos startups tecnológicas en nuestras cuatro aceleradoras en Andalucía: #ElCubo, #LaFarola, #ElCable y #ElPatio.
#SomosAOF</t>
  </si>
  <si>
    <t>AmericasDC Direct Consulting Services &amp; Solutions: Actionable Results #Strategy #Research #Data #DirectMarketing #LeadGeneration @LatinAmerica @UnitedStates</t>
  </si>
  <si>
    <t>#Socialmedia network analysis and visualization #influencer analysis #marketing Get #NodeXL https://t.co/CAYK8AJLMv</t>
  </si>
  <si>
    <t>Payment Card Quarterly Analysis for Banking &amp; Financial Services Professionals: m-payments; e-payments; POS; EMV; NFC; credit/debit/prepaid cards; financials</t>
  </si>
  <si>
    <t>CARDFLASH® is THE ORIGINAL News Service Reporting on the Payment Card Industry Daily Since 1986.  Over 200,000 Readers</t>
  </si>
  <si>
    <t>The latest technology news and analysis from world's leading engineering magazine.</t>
  </si>
  <si>
    <t>Official account of the Defense Advanced Research Projects Agency. Follows, retweets, and links do not imply endorsement.</t>
  </si>
  <si>
    <t>Mendota Heights MN</t>
  </si>
  <si>
    <t>España</t>
  </si>
  <si>
    <t>Pittsburgh, Pa</t>
  </si>
  <si>
    <t>Slab City</t>
  </si>
  <si>
    <t>Las Vegas, NV</t>
  </si>
  <si>
    <t>Lisbon, Portugal</t>
  </si>
  <si>
    <t>York Region, Ontario, Canada</t>
  </si>
  <si>
    <t>Espoo, Finland</t>
  </si>
  <si>
    <t>Global (HQ: Bangalore, India)</t>
  </si>
  <si>
    <t>Andalucía</t>
  </si>
  <si>
    <t>Redwood City, CA</t>
  </si>
  <si>
    <t>New York, New York</t>
  </si>
  <si>
    <t>Naples, Florida</t>
  </si>
  <si>
    <t>New York, NY</t>
  </si>
  <si>
    <t>Arlington, VA</t>
  </si>
  <si>
    <t>http://vivianfrancos.com</t>
  </si>
  <si>
    <t>http://www.CES.tech</t>
  </si>
  <si>
    <t>http://news.websummit.com/twitter</t>
  </si>
  <si>
    <t>http://www.yorklink.ca</t>
  </si>
  <si>
    <t>https://espanaglobal.gob.es/</t>
  </si>
  <si>
    <t>https://t.co/FEpPtECyRO</t>
  </si>
  <si>
    <t>http://www.wipro.com</t>
  </si>
  <si>
    <t>http://andalucia.openfuture.org</t>
  </si>
  <si>
    <t>http://www.americasdc.com</t>
  </si>
  <si>
    <t>https://t.co/eUJLtrtePs</t>
  </si>
  <si>
    <t>https://t.co/MnYlW4h8bN</t>
  </si>
  <si>
    <t>http://t.co/qIQJvC3KJn</t>
  </si>
  <si>
    <t>http://t.co/R7NY0CKioT</t>
  </si>
  <si>
    <t>http://t.co/zpABON5mGR</t>
  </si>
  <si>
    <t>https://pbs.twimg.com/profile_banners/2863996955/1534302063</t>
  </si>
  <si>
    <t>https://pbs.twimg.com/profile_banners/76935934/1561177238</t>
  </si>
  <si>
    <t>https://pbs.twimg.com/profile_banners/1079506369756127232/1560868091</t>
  </si>
  <si>
    <t>https://pbs.twimg.com/profile_banners/10668202/1547250580</t>
  </si>
  <si>
    <t>https://pbs.twimg.com/profile_banners/74991835/1545133272</t>
  </si>
  <si>
    <t>https://pbs.twimg.com/profile_banners/602047014/1558703768</t>
  </si>
  <si>
    <t>https://pbs.twimg.com/profile_banners/1374081012/1542622426</t>
  </si>
  <si>
    <t>https://pbs.twimg.com/profile_banners/24727891/1552034212</t>
  </si>
  <si>
    <t>https://pbs.twimg.com/profile_banners/14390109/1561638430</t>
  </si>
  <si>
    <t>https://pbs.twimg.com/profile_banners/2557021796/1553586659</t>
  </si>
  <si>
    <t>https://pbs.twimg.com/profile_banners/1692153601/1413093799</t>
  </si>
  <si>
    <t>https://pbs.twimg.com/profile_banners/87606674/1405285356</t>
  </si>
  <si>
    <t>https://pbs.twimg.com/profile_banners/15825547/1524245447</t>
  </si>
  <si>
    <t>https://pbs.twimg.com/profile_banners/54645160/1537302456</t>
  </si>
  <si>
    <t>es</t>
  </si>
  <si>
    <t>http://abs.twimg.com/images/themes/theme1/bg.png</t>
  </si>
  <si>
    <t>http://abs.twimg.com/images/themes/theme15/bg.png</t>
  </si>
  <si>
    <t>http://abs.twimg.com/images/themes/theme19/bg.gif</t>
  </si>
  <si>
    <t>http://abs.twimg.com/images/themes/theme9/bg.gif</t>
  </si>
  <si>
    <t>http://abs.twimg.com/images/themes/theme14/bg.gif</t>
  </si>
  <si>
    <t>http://pbs.twimg.com/profile_images/1133096059553701889/OseMpjJb_normal.jpg</t>
  </si>
  <si>
    <t>http://pbs.twimg.com/profile_images/1141032856791048192/Q1YMAfb8_normal.jpg</t>
  </si>
  <si>
    <t>http://pbs.twimg.com/profile_images/674640447860535296/GX-p25a2_normal.jpg</t>
  </si>
  <si>
    <t>http://pbs.twimg.com/profile_images/1145656579225804800/wSsXIAYs_normal.png</t>
  </si>
  <si>
    <t>http://pbs.twimg.com/profile_images/746067421400805377/in48w7zM_normal.jpg</t>
  </si>
  <si>
    <t>http://pbs.twimg.com/profile_images/1079873159107629056/ujtd-7RL_normal.jpg</t>
  </si>
  <si>
    <t>http://pbs.twimg.com/profile_images/700641246423846912/kd3u3cko_normal.png</t>
  </si>
  <si>
    <t>http://pbs.twimg.com/profile_images/1144219430622154752/jkJWgGPk_normal.png</t>
  </si>
  <si>
    <t>http://pbs.twimg.com/profile_images/481079009560653824/LAJUx2Ya_normal.jpeg</t>
  </si>
  <si>
    <t>http://pbs.twimg.com/profile_images/593155500180639746/W3oBC4Nf_normal.png</t>
  </si>
  <si>
    <t>http://pbs.twimg.com/profile_images/849132774661308416/pa2Uplq1_normal.jpg</t>
  </si>
  <si>
    <t>http://pbs.twimg.com/profile_images/987383214699266049/K60dJUbS_normal.jpg</t>
  </si>
  <si>
    <t>http://pbs.twimg.com/profile_images/1011252505064493056/8P-2AhX__normal.jpg</t>
  </si>
  <si>
    <t>Open Twitter Page for This Person</t>
  </si>
  <si>
    <t>https://twitter.com/rwpusa</t>
  </si>
  <si>
    <t>https://twitter.com/mobile_gumshoe</t>
  </si>
  <si>
    <t>https://twitter.com/vivianfrancos</t>
  </si>
  <si>
    <t>https://twitter.com/rhondapainter4</t>
  </si>
  <si>
    <t>https://twitter.com/dianageorgina15</t>
  </si>
  <si>
    <t>https://twitter.com/ces</t>
  </si>
  <si>
    <t>https://twitter.com/websummit</t>
  </si>
  <si>
    <t>https://twitter.com/yorklink</t>
  </si>
  <si>
    <t>https://twitter.com/espanaglobal</t>
  </si>
  <si>
    <t>https://twitter.com/nokia</t>
  </si>
  <si>
    <t>https://twitter.com/wipro</t>
  </si>
  <si>
    <t>https://twitter.com/openfuture_and</t>
  </si>
  <si>
    <t>https://twitter.com/americasdc</t>
  </si>
  <si>
    <t>https://twitter.com/nodexl</t>
  </si>
  <si>
    <t>https://twitter.com/theramreports</t>
  </si>
  <si>
    <t>https://twitter.com/cardflash</t>
  </si>
  <si>
    <t>https://twitter.com/treda10</t>
  </si>
  <si>
    <t>https://twitter.com/ieeespectrum</t>
  </si>
  <si>
    <t>https://twitter.com/darpa</t>
  </si>
  <si>
    <t>rwpusa
Congress should let Mnuchin choose:
He hands over the tax returns or
he goes to the slammer. Trump's
treasury secretary 'breaks law'
by refusing to hand over president's
tax returns for investigation https://t.co/6f5h2pCa2W</t>
  </si>
  <si>
    <t>mobile_gumshoe
RT @RWPUSA: Congress should let
Mnuchin choose: He hands over the
tax returns or he goes to the slammer.
Trump's treasury secretary 'break…</t>
  </si>
  <si>
    <t>vivianfrancos
Mobile World Congress Americas
via @NodeXL https://t.co/dmzweBVo6q
@americasdc @openfuture_and @wipro
@nokia @espanaglobal @yorklink
@websummit @ces @dianageorgina15
@rhondapainter4 Top hashtags: #mwca18
#5g #didyouknow #yorkregion #trumps
#election2020 #chinese #tbt /</t>
  </si>
  <si>
    <t xml:space="preserve">rhondapainter4
</t>
  </si>
  <si>
    <t xml:space="preserve">dianageorgina15
</t>
  </si>
  <si>
    <t xml:space="preserve">ces
</t>
  </si>
  <si>
    <t xml:space="preserve">websummit
</t>
  </si>
  <si>
    <t xml:space="preserve">yorklink
</t>
  </si>
  <si>
    <t xml:space="preserve">espanaglobal
</t>
  </si>
  <si>
    <t xml:space="preserve">nokia
</t>
  </si>
  <si>
    <t xml:space="preserve">wipro
</t>
  </si>
  <si>
    <t xml:space="preserve">openfuture_and
</t>
  </si>
  <si>
    <t xml:space="preserve">americasdc
</t>
  </si>
  <si>
    <t xml:space="preserve">nodexl
</t>
  </si>
  <si>
    <t>theramreports
Mobile World Congress Americas
Oct 22-24 Los Angeles https://t.co/pVfOHWHwBr
#payments ecommerce https://t.co/FBMzaaab2Q</t>
  </si>
  <si>
    <t>cardflash
Mobile World Congress Americas
Oct 22-24 Los Angeles https://t.co/H7l3UkxreM
payments ecommerce https://t.co/izvzgT7wqg</t>
  </si>
  <si>
    <t>treda10
@DARPA @IEEESpectrum On September
10, 2018, at the "Mobile World
Congress Americas", AT&amp;amp;T announced
that it has selected Ericsson as
one of its technology suppliers
for its nationwide 5G network.</t>
  </si>
  <si>
    <t xml:space="preserve">ieeespectrum
</t>
  </si>
  <si>
    <t xml:space="preserve">darpa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</si>
  <si>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</si>
  <si>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</si>
  <si>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</si>
  <si>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</si>
  <si>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</si>
  <si>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</si>
  <si>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</si>
  <si>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</si>
  <si>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</si>
  <si>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</si>
  <si>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</si>
  <si>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</si>
  <si>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</si>
  <si>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</si>
  <si>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</si>
  <si>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</si>
  <si>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</si>
  <si>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</si>
  <si>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</si>
  <si>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</si>
  <si>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</si>
  <si>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</si>
  <si>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</si>
  <si>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</si>
  <si>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</si>
  <si>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</si>
  <si>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</si>
  <si>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</si>
  <si>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</si>
  <si>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</si>
  <si>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</si>
  <si>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</si>
  <si>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</si>
  <si>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</si>
  <si>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</si>
  <si>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</si>
  <si>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</si>
  <si>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</si>
  <si>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</si>
  <si>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</si>
  <si>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</si>
  <si>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</si>
  <si>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</si>
  <si>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</si>
  <si>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</si>
  <si>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</si>
  <si>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</si>
  <si>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</si>
  <si>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</si>
  <si>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</si>
  <si>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</si>
  <si>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</si>
  <si>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</si>
  <si>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</si>
  <si>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</si>
  <si>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</si>
  <si>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</si>
  <si>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1.0.1.413</t>
  </si>
  <si>
    <t>Top URLs in Tweet in Entire Graph</t>
  </si>
  <si>
    <t>http://www.pyvnts.com/oct-2019-pyvnts.html</t>
  </si>
  <si>
    <t>http://www.pyvnts.com/</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</si>
  <si>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</si>
  <si>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</si>
  <si>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</si>
  <si>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</si>
  <si>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</si>
  <si>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</si>
  <si>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</si>
  <si>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</si>
  <si>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</si>
  <si>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</si>
  <si>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</si>
  <si>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pyvnts.com</t>
  </si>
  <si>
    <t>Top Domains in Tweet in G1</t>
  </si>
  <si>
    <t>Top Domains in Tweet in G2</t>
  </si>
  <si>
    <t>Top Domains in Tweet in G3</t>
  </si>
  <si>
    <t>Top Domains in Tweet in G4</t>
  </si>
  <si>
    <t>Top Domains in Tweet</t>
  </si>
  <si>
    <t>Top Hashtags in Tweet in Entire Graph</t>
  </si>
  <si>
    <t>mwca18</t>
  </si>
  <si>
    <t>5g</t>
  </si>
  <si>
    <t>didyouknow</t>
  </si>
  <si>
    <t>yorkregion</t>
  </si>
  <si>
    <t>trumps</t>
  </si>
  <si>
    <t>election2020</t>
  </si>
  <si>
    <t>chinese</t>
  </si>
  <si>
    <t>tbt</t>
  </si>
  <si>
    <t>Top Hashtags in Tweet in G1</t>
  </si>
  <si>
    <t>Top Hashtags in Tweet in G2</t>
  </si>
  <si>
    <t>Top Hashtags in Tweet in G3</t>
  </si>
  <si>
    <t>Top Hashtags in Tweet in G4</t>
  </si>
  <si>
    <t>Top Hashtags in Tweet</t>
  </si>
  <si>
    <t>Top Words in Tweet in Entire Graph</t>
  </si>
  <si>
    <t>Words in Sentiment List#1: Positive</t>
  </si>
  <si>
    <t>Words in Sentiment List#2: Negative</t>
  </si>
  <si>
    <t>Words in Sentiment List#3: Angry/Violent</t>
  </si>
  <si>
    <t>Non-categorized Words</t>
  </si>
  <si>
    <t>Total Words</t>
  </si>
  <si>
    <t>congress</t>
  </si>
  <si>
    <t>mobile</t>
  </si>
  <si>
    <t>world</t>
  </si>
  <si>
    <t>americas</t>
  </si>
  <si>
    <t>over</t>
  </si>
  <si>
    <t>Top Words in Tweet in G1</t>
  </si>
  <si>
    <t>Top Words in Tweet in G2</t>
  </si>
  <si>
    <t>Top Words in Tweet in G3</t>
  </si>
  <si>
    <t>tax</t>
  </si>
  <si>
    <t>returns</t>
  </si>
  <si>
    <t>mnuchin</t>
  </si>
  <si>
    <t>choose</t>
  </si>
  <si>
    <t>hands</t>
  </si>
  <si>
    <t>goes</t>
  </si>
  <si>
    <t>slammer</t>
  </si>
  <si>
    <t>trump's</t>
  </si>
  <si>
    <t>Top Words in Tweet in G4</t>
  </si>
  <si>
    <t>oct</t>
  </si>
  <si>
    <t>22</t>
  </si>
  <si>
    <t>24</t>
  </si>
  <si>
    <t>angeles</t>
  </si>
  <si>
    <t>ecommerce</t>
  </si>
  <si>
    <t>Top Words in Tweet</t>
  </si>
  <si>
    <t>over tax returns congress mnuchin choose hands goes slammer trump's</t>
  </si>
  <si>
    <t>mobile world congress americas oct 22 24 angeles ecommerce</t>
  </si>
  <si>
    <t>Top Word Pairs in Tweet in Entire Graph</t>
  </si>
  <si>
    <t>mobile,world</t>
  </si>
  <si>
    <t>world,congress</t>
  </si>
  <si>
    <t>congress,americas</t>
  </si>
  <si>
    <t>tax,returns</t>
  </si>
  <si>
    <t>americas,oct</t>
  </si>
  <si>
    <t>oct,22</t>
  </si>
  <si>
    <t>22,24</t>
  </si>
  <si>
    <t>24,angeles</t>
  </si>
  <si>
    <t>congress,mnuchin</t>
  </si>
  <si>
    <t>mnuchin,choose</t>
  </si>
  <si>
    <t>Top Word Pairs in Tweet in G1</t>
  </si>
  <si>
    <t>Top Word Pairs in Tweet in G2</t>
  </si>
  <si>
    <t>Top Word Pairs in Tweet in G3</t>
  </si>
  <si>
    <t>choose,hands</t>
  </si>
  <si>
    <t>hands,over</t>
  </si>
  <si>
    <t>over,tax</t>
  </si>
  <si>
    <t>returns,goes</t>
  </si>
  <si>
    <t>goes,slammer</t>
  </si>
  <si>
    <t>slammer,trump's</t>
  </si>
  <si>
    <t>trump's,treasury</t>
  </si>
  <si>
    <t>Top Word Pairs in Tweet in G4</t>
  </si>
  <si>
    <t>Top Word Pairs in Tweet</t>
  </si>
  <si>
    <t>tax,returns  congress,mnuchin  mnuchin,choose  choose,hands  hands,over  over,tax  returns,goes  goes,slammer  slammer,trump's  trump's,treasury</t>
  </si>
  <si>
    <t>mobile,world  world,congress  congress,americas  americas,oct  oct,22  22,24  24,angeles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</si>
  <si>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</si>
  <si>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</si>
  <si>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</si>
  <si>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</si>
  <si>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</si>
  <si>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</si>
  <si>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</si>
  <si>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</si>
  <si>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</si>
  <si>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</si>
  <si>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</si>
  <si>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</si>
  <si>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nodexl americasdc openfuture_and wipro nokia espanaglobal yorklink websummit ces dianageorgina15</t>
  </si>
  <si>
    <t>Top Tweeters in Entire Graph</t>
  </si>
  <si>
    <t>Top Tweeters in G1</t>
  </si>
  <si>
    <t>Top Tweeters in G2</t>
  </si>
  <si>
    <t>Top Tweeters in G3</t>
  </si>
  <si>
    <t>Top Tweeters in G4</t>
  </si>
  <si>
    <t>Top Tweeters</t>
  </si>
  <si>
    <t>vivianfrancos rhondapainter4 nokia dianageorgina15 wipro ces openfuture_and websummit espanaglobal nodexl</t>
  </si>
  <si>
    <t>treda10 ieeespectrum darpa</t>
  </si>
  <si>
    <t>rwpusa mobile_gumshoe</t>
  </si>
  <si>
    <t>cardflash theramreports</t>
  </si>
  <si>
    <t>Top URLs in Tweet by Count</t>
  </si>
  <si>
    <t>Top URLs in Tweet by Salience</t>
  </si>
  <si>
    <t>Top Domains in Tweet by Count</t>
  </si>
  <si>
    <t>Top Domains in Tweet by Salience</t>
  </si>
  <si>
    <t>Top Hashtags in Tweet by Count</t>
  </si>
  <si>
    <t>Top Hashtags in Tweet by Salience</t>
  </si>
  <si>
    <t>Top Words in Tweet by Count</t>
  </si>
  <si>
    <t>over tax returns mnuchin choose hands goes slammer trump's treasury</t>
  </si>
  <si>
    <t>rwpusa mnuchin choose hands over tax returns goes slammer trump's</t>
  </si>
  <si>
    <t>via nodexl americasdc openfuture_and wipro nokia espanaglobal yorklink websummit ces</t>
  </si>
  <si>
    <t>oct 22 24 los angeles #payments ecommerce</t>
  </si>
  <si>
    <t>oct 22 24 los angeles payments ecommerce</t>
  </si>
  <si>
    <t>darpa ieeespectrum september 10 2018 t announced selected ericsson one</t>
  </si>
  <si>
    <t>Top Words in Tweet by Salience</t>
  </si>
  <si>
    <t>Top Word Pairs in Tweet by Count</t>
  </si>
  <si>
    <t>rwpusa,congress  congress,mnuchin  mnuchin,choose  choose,hands  hands,over  over,tax  tax,returns  returns,goes  goes,slammer  slammer,trump's</t>
  </si>
  <si>
    <t>mobile,world  world,congress  congress,americas  americas,via  via,nodexl  nodexl,americasdc  americasdc,openfuture_and  openfuture_and,wipro  wipro,nokia  nokia,espanaglobal</t>
  </si>
  <si>
    <t>mobile,world  world,congress  congress,americas  americas,oct  oct,22  22,24  24,los  los,angeles  angeles,#payments  #payments,ecommerce</t>
  </si>
  <si>
    <t>mobile,world  world,congress  congress,americas  americas,oct  oct,22  22,24  24,los  los,angeles  angeles,payments  payments,ecommerce</t>
  </si>
  <si>
    <t>darpa,ieeespectrum  ieeespectrum,september  september,10  10,2018  2018,mobile  mobile,world  world,congress  congress,americas  americas,t  t,announced</t>
  </si>
  <si>
    <t>Top Word Pairs in Tweet by Salience</t>
  </si>
  <si>
    <t>Word</t>
  </si>
  <si>
    <t>treasury</t>
  </si>
  <si>
    <t>secretary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</si>
  <si>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</si>
  <si>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</si>
  <si>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</si>
  <si>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</si>
  <si>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</si>
  <si>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</si>
  <si>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</si>
  <si>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</si>
  <si>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</si>
  <si>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</si>
  <si>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</si>
  <si>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</si>
  <si>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</si>
  <si>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</si>
  <si>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</si>
  <si>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</si>
  <si>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</si>
  <si>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</si>
  <si>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</si>
  <si>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</si>
  <si>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</si>
  <si>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</si>
  <si>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</si>
  <si>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</si>
  <si>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</si>
  <si>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</si>
  <si>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</si>
  <si>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</si>
  <si>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</si>
  <si>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</si>
  <si>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</si>
  <si>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</si>
  <si>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G3: over tax returns congress mnuchin choose hands goes slammer trump's</t>
  </si>
  <si>
    <t>G4: mobile world congress americas oct 22 24 angeles ecommerce</t>
  </si>
  <si>
    <t>Autofill Workbook Results</t>
  </si>
  <si>
    <t>Edge Weight▓1▓1▓0▓True▓Gray▓Red▓▓Edge Weight▓1▓1▓0▓3▓10▓False▓Edge Weight▓1▓1▓0▓35▓12▓False▓▓0▓0▓0▓True▓Black▓Black▓▓Followers▓32▓607689▓0▓162▓1000▓False▓▓0▓0▓0▓0▓0▓False▓▓0▓0▓0▓0▓0▓False▓▓0▓0▓0▓0▓0▓False</t>
  </si>
  <si>
    <t>GraphSource░GraphServerTwitterSearch▓GraphTerm░Mobile World Congress Americas▓ImportDescription░The graph represents a network of 19 Twitter users whose tweets in the requested range contained "Mobile World Congress Americas", or who were replied to or mentioned in those tweets.  The network was obtained from the NodeXL Graph Server on Thursday, 11 July 2019 at 18:06 UTC.
The requested start date was Thursday, 11 July 2019 at 00:01 UTC and the maximum number of tweets (going backward in time) was 5,000.
The tweets in the network were tweeted over the 21-day, 16-hour, 15-minute period from Tuesday, 07 May 2019 at 21:23 UTC to Wednesday, 29 May 2019 at 13:39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</si>
</sst>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881780"/>
        <c:axId val="17718293"/>
      </c:barChart>
      <c:catAx>
        <c:axId val="168817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718293"/>
        <c:crosses val="autoZero"/>
        <c:auto val="1"/>
        <c:lblOffset val="100"/>
        <c:noMultiLvlLbl val="0"/>
      </c:catAx>
      <c:valAx>
        <c:axId val="17718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81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 World Congress Americas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5/7/2019 18:15</c:v>
                </c:pt>
                <c:pt idx="1">
                  <c:v>5/7/2019 21:23</c:v>
                </c:pt>
                <c:pt idx="2">
                  <c:v>5/23/2019 21:16</c:v>
                </c:pt>
                <c:pt idx="3">
                  <c:v>5/25/2019 17:01</c:v>
                </c:pt>
                <c:pt idx="4">
                  <c:v>5/28/2019 17:31</c:v>
                </c:pt>
                <c:pt idx="5">
                  <c:v>5/29/2019 13:39</c:v>
                </c:pt>
              </c:strCache>
            </c:strRef>
          </c:cat>
          <c:val>
            <c:numRef>
              <c:f>'Time Series'!$B$26:$B$32</c:f>
              <c:numCache>
                <c:formatCode>General</c:formatCode>
                <c:ptCount val="6"/>
                <c:pt idx="0">
                  <c:v>1</c:v>
                </c:pt>
                <c:pt idx="1">
                  <c:v>1</c:v>
                </c:pt>
                <c:pt idx="2">
                  <c:v>11</c:v>
                </c:pt>
                <c:pt idx="3">
                  <c:v>1</c:v>
                </c:pt>
                <c:pt idx="4">
                  <c:v>1</c:v>
                </c:pt>
                <c:pt idx="5">
                  <c:v>2</c:v>
                </c:pt>
              </c:numCache>
            </c:numRef>
          </c:val>
        </c:ser>
        <c:axId val="22898574"/>
        <c:axId val="4760575"/>
      </c:barChart>
      <c:catAx>
        <c:axId val="22898574"/>
        <c:scaling>
          <c:orientation val="minMax"/>
        </c:scaling>
        <c:axPos val="b"/>
        <c:delete val="0"/>
        <c:numFmt formatCode="General" sourceLinked="1"/>
        <c:majorTickMark val="out"/>
        <c:minorTickMark val="none"/>
        <c:tickLblPos val="nextTo"/>
        <c:crossAx val="4760575"/>
        <c:crosses val="autoZero"/>
        <c:auto val="1"/>
        <c:lblOffset val="100"/>
        <c:noMultiLvlLbl val="0"/>
      </c:catAx>
      <c:valAx>
        <c:axId val="4760575"/>
        <c:scaling>
          <c:orientation val="minMax"/>
        </c:scaling>
        <c:axPos val="l"/>
        <c:majorGridlines/>
        <c:delete val="0"/>
        <c:numFmt formatCode="General" sourceLinked="1"/>
        <c:majorTickMark val="out"/>
        <c:minorTickMark val="none"/>
        <c:tickLblPos val="nextTo"/>
        <c:crossAx val="228985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5246910"/>
        <c:axId val="25895599"/>
      </c:barChart>
      <c:catAx>
        <c:axId val="252469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895599"/>
        <c:crosses val="autoZero"/>
        <c:auto val="1"/>
        <c:lblOffset val="100"/>
        <c:noMultiLvlLbl val="0"/>
      </c:catAx>
      <c:valAx>
        <c:axId val="25895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46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1733800"/>
        <c:axId val="17168745"/>
      </c:barChart>
      <c:catAx>
        <c:axId val="317338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168745"/>
        <c:crosses val="autoZero"/>
        <c:auto val="1"/>
        <c:lblOffset val="100"/>
        <c:noMultiLvlLbl val="0"/>
      </c:catAx>
      <c:valAx>
        <c:axId val="17168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33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0300978"/>
        <c:axId val="48491075"/>
      </c:barChart>
      <c:catAx>
        <c:axId val="203009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491075"/>
        <c:crosses val="autoZero"/>
        <c:auto val="1"/>
        <c:lblOffset val="100"/>
        <c:noMultiLvlLbl val="0"/>
      </c:catAx>
      <c:valAx>
        <c:axId val="48491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00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3766492"/>
        <c:axId val="35462973"/>
      </c:barChart>
      <c:catAx>
        <c:axId val="337664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462973"/>
        <c:crosses val="autoZero"/>
        <c:auto val="1"/>
        <c:lblOffset val="100"/>
        <c:noMultiLvlLbl val="0"/>
      </c:catAx>
      <c:valAx>
        <c:axId val="35462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66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0731302"/>
        <c:axId val="53928535"/>
      </c:barChart>
      <c:catAx>
        <c:axId val="507313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928535"/>
        <c:crosses val="autoZero"/>
        <c:auto val="1"/>
        <c:lblOffset val="100"/>
        <c:noMultiLvlLbl val="0"/>
      </c:catAx>
      <c:valAx>
        <c:axId val="53928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31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5594768"/>
        <c:axId val="6135185"/>
      </c:barChart>
      <c:catAx>
        <c:axId val="155947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35185"/>
        <c:crosses val="autoZero"/>
        <c:auto val="1"/>
        <c:lblOffset val="100"/>
        <c:noMultiLvlLbl val="0"/>
      </c:catAx>
      <c:valAx>
        <c:axId val="6135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94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5216666"/>
        <c:axId val="27187947"/>
      </c:barChart>
      <c:catAx>
        <c:axId val="552166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187947"/>
        <c:crosses val="autoZero"/>
        <c:auto val="1"/>
        <c:lblOffset val="100"/>
        <c:noMultiLvlLbl val="0"/>
      </c:catAx>
      <c:valAx>
        <c:axId val="27187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16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3364932"/>
        <c:axId val="54740069"/>
      </c:barChart>
      <c:catAx>
        <c:axId val="43364932"/>
        <c:scaling>
          <c:orientation val="minMax"/>
        </c:scaling>
        <c:axPos val="b"/>
        <c:delete val="1"/>
        <c:majorTickMark val="out"/>
        <c:minorTickMark val="none"/>
        <c:tickLblPos val="none"/>
        <c:crossAx val="54740069"/>
        <c:crosses val="autoZero"/>
        <c:auto val="1"/>
        <c:lblOffset val="100"/>
        <c:noMultiLvlLbl val="0"/>
      </c:catAx>
      <c:valAx>
        <c:axId val="54740069"/>
        <c:scaling>
          <c:orientation val="minMax"/>
        </c:scaling>
        <c:axPos val="l"/>
        <c:delete val="1"/>
        <c:majorTickMark val="out"/>
        <c:minorTickMark val="none"/>
        <c:tickLblPos val="none"/>
        <c:crossAx val="433649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Smith" refreshedVersion="5">
  <cacheSource type="worksheet">
    <worksheetSource ref="A2:BL1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mwca18 5g didyouknow yorkregion trumps election2020 chinese tbt"/>
        <s v="payment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19-05-07T18:15:22.000"/>
        <d v="2019-05-07T21:23:25.000"/>
        <d v="2019-05-23T21:16:26.000"/>
        <d v="2019-05-25T17:01:35.000"/>
        <d v="2019-05-28T17:31:04.000"/>
        <d v="2019-05-29T13:39:14.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rwpusa"/>
    <s v="rwpusa"/>
    <m/>
    <m/>
    <m/>
    <m/>
    <m/>
    <m/>
    <m/>
    <m/>
    <s v="No"/>
    <n v="3"/>
    <m/>
    <m/>
    <x v="0"/>
    <d v="2019-05-07T18:15:22.000"/>
    <s v="Congress should let Mnuchin choose:_x000a_He hands over the tax returns or he goes to the slammer._x000a__x000a_Trump's treasury secretary 'breaks law' by refusing to hand over president's tax returns for investigation https://t.co/6f5h2pCa2W"/>
    <s v="https://www.independent.co.uk/news/world/americas/us-politics/trump-tax-returns-congress-richard-neal-house-ways-committee-mnuchin-treasury-impeachment-a8902456.html"/>
    <s v="co.uk"/>
    <x v="0"/>
    <m/>
    <s v="http://pbs.twimg.com/profile_images/1003038380081467402/02nmFF-X_normal.jpg"/>
    <x v="0"/>
    <s v="https://twitter.com/#!/rwpusa/status/1125826473389121536"/>
    <m/>
    <m/>
    <s v="1125826473389121536"/>
    <m/>
    <b v="0"/>
    <n v="18915"/>
    <s v=""/>
    <b v="0"/>
    <s v="en"/>
    <m/>
    <s v=""/>
    <b v="0"/>
    <n v="6223"/>
    <s v=""/>
    <s v="Twitter for iPhone"/>
    <b v="0"/>
    <s v="1125826473389121536"/>
    <s v="Retweet"/>
    <n v="0"/>
    <n v="0"/>
    <m/>
    <m/>
    <m/>
    <m/>
    <m/>
    <m/>
    <m/>
    <m/>
    <n v="1"/>
    <s v="3"/>
    <s v="3"/>
    <n v="0"/>
    <n v="0"/>
    <n v="1"/>
    <n v="3.125"/>
    <n v="0"/>
    <n v="0"/>
    <n v="31"/>
    <n v="96.875"/>
    <n v="32"/>
  </r>
  <r>
    <s v="mobile_gumshoe"/>
    <s v="rwpusa"/>
    <m/>
    <m/>
    <m/>
    <m/>
    <m/>
    <m/>
    <m/>
    <m/>
    <s v="No"/>
    <n v="4"/>
    <m/>
    <m/>
    <x v="1"/>
    <d v="2019-05-07T21:23:25.000"/>
    <s v="RT @RWPUSA: Congress should let Mnuchin choose:_x000a_He hands over the tax returns or he goes to the slammer._x000a__x000a_Trump's treasury secretary 'break…"/>
    <m/>
    <m/>
    <x v="0"/>
    <m/>
    <s v="http://pbs.twimg.com/profile_images/3697577489/3e455fb7aac1decd3a7b09750472f7f1_normal.jpeg"/>
    <x v="1"/>
    <s v="https://twitter.com/#!/mobile_gumshoe/status/1125873795338723329"/>
    <m/>
    <m/>
    <s v="1125873795338723329"/>
    <m/>
    <b v="0"/>
    <n v="0"/>
    <s v=""/>
    <b v="0"/>
    <s v="en"/>
    <m/>
    <s v=""/>
    <b v="0"/>
    <n v="6223"/>
    <s v="1125826473389121536"/>
    <s v="Twitter for iPhone"/>
    <b v="0"/>
    <s v="1125826473389121536"/>
    <s v="Tweet"/>
    <n v="0"/>
    <n v="0"/>
    <m/>
    <m/>
    <m/>
    <m/>
    <m/>
    <m/>
    <m/>
    <m/>
    <n v="1"/>
    <s v="3"/>
    <s v="3"/>
    <n v="0"/>
    <n v="0"/>
    <n v="0"/>
    <n v="0"/>
    <n v="0"/>
    <n v="0"/>
    <n v="23"/>
    <n v="100"/>
    <n v="23"/>
  </r>
  <r>
    <s v="vivianfrancos"/>
    <s v="rhondapainter4"/>
    <m/>
    <m/>
    <m/>
    <m/>
    <m/>
    <m/>
    <m/>
    <m/>
    <s v="No"/>
    <n v="5"/>
    <m/>
    <m/>
    <x v="1"/>
    <d v="2019-05-23T21:16:26.000"/>
    <s v="Mobile World Congress Americas via @NodeXL https://t.co/dmzweBVo6q_x000a_@americasdc_x000a_@openfuture_and_x000a_@wipro_x000a_@nokia_x000a_@espanaglobal_x000a_@yorklink_x000a_@websummit_x000a_@ces_x000a_@dianageorgina15_x000a_@rhondapainter4_x000a__x000a_Top hashtags:_x000a_#mwca18_x000a_#5g_x000a_#didyouknow_x000a_#yorkregion_x000a_#trumps_x000a_#election2020_x000a_#chinese_x000a_#tbt /"/>
    <s v="https://nodexlgraphgallery.org/Pages/Graph.aspx?graphID=197839"/>
    <s v="nodexlgraphgallery.org"/>
    <x v="1"/>
    <m/>
    <s v="http://pbs.twimg.com/profile_images/1136525117285179392/4LBIES5Y_normal.png"/>
    <x v="2"/>
    <s v="https://twitter.com/#!/vivianfrancos/status/1131670245234622470"/>
    <m/>
    <m/>
    <s v="1131670245234622470"/>
    <m/>
    <b v="0"/>
    <n v="3"/>
    <s v=""/>
    <b v="0"/>
    <s v="en"/>
    <m/>
    <s v=""/>
    <b v="0"/>
    <n v="0"/>
    <s v=""/>
    <s v="Twitter for Android"/>
    <b v="0"/>
    <s v="1131670245234622470"/>
    <s v="Tweet"/>
    <n v="0"/>
    <n v="0"/>
    <m/>
    <m/>
    <m/>
    <m/>
    <m/>
    <m/>
    <m/>
    <m/>
    <n v="1"/>
    <s v="1"/>
    <s v="1"/>
    <m/>
    <m/>
    <m/>
    <m/>
    <m/>
    <m/>
    <m/>
    <m/>
    <m/>
  </r>
  <r>
    <s v="vivianfrancos"/>
    <s v="dianageorgina15"/>
    <m/>
    <m/>
    <m/>
    <m/>
    <m/>
    <m/>
    <m/>
    <m/>
    <s v="No"/>
    <n v="6"/>
    <m/>
    <m/>
    <x v="1"/>
    <d v="2019-05-23T21:16:26.000"/>
    <s v="Mobile World Congress Americas via @NodeXL https://t.co/dmzweBVo6q_x000a_@americasdc_x000a_@openfuture_and_x000a_@wipro_x000a_@nokia_x000a_@espanaglobal_x000a_@yorklink_x000a_@websummit_x000a_@ces_x000a_@dianageorgina15_x000a_@rhondapainter4_x000a__x000a_Top hashtags:_x000a_#mwca18_x000a_#5g_x000a_#didyouknow_x000a_#yorkregion_x000a_#trumps_x000a_#election2020_x000a_#chinese_x000a_#tbt /"/>
    <s v="https://nodexlgraphgallery.org/Pages/Graph.aspx?graphID=197839"/>
    <s v="nodexlgraphgallery.org"/>
    <x v="1"/>
    <m/>
    <s v="http://pbs.twimg.com/profile_images/1136525117285179392/4LBIES5Y_normal.png"/>
    <x v="2"/>
    <s v="https://twitter.com/#!/vivianfrancos/status/1131670245234622470"/>
    <m/>
    <m/>
    <s v="1131670245234622470"/>
    <m/>
    <b v="0"/>
    <n v="3"/>
    <s v=""/>
    <b v="0"/>
    <s v="en"/>
    <m/>
    <s v=""/>
    <b v="0"/>
    <n v="0"/>
    <s v=""/>
    <s v="Twitter for Android"/>
    <b v="0"/>
    <s v="1131670245234622470"/>
    <s v="Tweet"/>
    <n v="0"/>
    <n v="0"/>
    <m/>
    <m/>
    <m/>
    <m/>
    <m/>
    <m/>
    <m/>
    <m/>
    <n v="1"/>
    <s v="1"/>
    <s v="1"/>
    <m/>
    <m/>
    <m/>
    <m/>
    <m/>
    <m/>
    <m/>
    <m/>
    <m/>
  </r>
  <r>
    <s v="vivianfrancos"/>
    <s v="ces"/>
    <m/>
    <m/>
    <m/>
    <m/>
    <m/>
    <m/>
    <m/>
    <m/>
    <s v="No"/>
    <n v="7"/>
    <m/>
    <m/>
    <x v="1"/>
    <d v="2019-05-23T21:16:26.000"/>
    <s v="Mobile World Congress Americas via @NodeXL https://t.co/dmzweBVo6q_x000a_@americasdc_x000a_@openfuture_and_x000a_@wipro_x000a_@nokia_x000a_@espanaglobal_x000a_@yorklink_x000a_@websummit_x000a_@ces_x000a_@dianageorgina15_x000a_@rhondapainter4_x000a__x000a_Top hashtags:_x000a_#mwca18_x000a_#5g_x000a_#didyouknow_x000a_#yorkregion_x000a_#trumps_x000a_#election2020_x000a_#chinese_x000a_#tbt /"/>
    <s v="https://nodexlgraphgallery.org/Pages/Graph.aspx?graphID=197839"/>
    <s v="nodexlgraphgallery.org"/>
    <x v="1"/>
    <m/>
    <s v="http://pbs.twimg.com/profile_images/1136525117285179392/4LBIES5Y_normal.png"/>
    <x v="2"/>
    <s v="https://twitter.com/#!/vivianfrancos/status/1131670245234622470"/>
    <m/>
    <m/>
    <s v="1131670245234622470"/>
    <m/>
    <b v="0"/>
    <n v="3"/>
    <s v=""/>
    <b v="0"/>
    <s v="en"/>
    <m/>
    <s v=""/>
    <b v="0"/>
    <n v="0"/>
    <s v=""/>
    <s v="Twitter for Android"/>
    <b v="0"/>
    <s v="1131670245234622470"/>
    <s v="Tweet"/>
    <n v="0"/>
    <n v="0"/>
    <m/>
    <m/>
    <m/>
    <m/>
    <m/>
    <m/>
    <m/>
    <m/>
    <n v="1"/>
    <s v="1"/>
    <s v="1"/>
    <m/>
    <m/>
    <m/>
    <m/>
    <m/>
    <m/>
    <m/>
    <m/>
    <m/>
  </r>
  <r>
    <s v="vivianfrancos"/>
    <s v="websummit"/>
    <m/>
    <m/>
    <m/>
    <m/>
    <m/>
    <m/>
    <m/>
    <m/>
    <s v="No"/>
    <n v="8"/>
    <m/>
    <m/>
    <x v="1"/>
    <d v="2019-05-23T21:16:26.000"/>
    <s v="Mobile World Congress Americas via @NodeXL https://t.co/dmzweBVo6q_x000a_@americasdc_x000a_@openfuture_and_x000a_@wipro_x000a_@nokia_x000a_@espanaglobal_x000a_@yorklink_x000a_@websummit_x000a_@ces_x000a_@dianageorgina15_x000a_@rhondapainter4_x000a__x000a_Top hashtags:_x000a_#mwca18_x000a_#5g_x000a_#didyouknow_x000a_#yorkregion_x000a_#trumps_x000a_#election2020_x000a_#chinese_x000a_#tbt /"/>
    <s v="https://nodexlgraphgallery.org/Pages/Graph.aspx?graphID=197839"/>
    <s v="nodexlgraphgallery.org"/>
    <x v="1"/>
    <m/>
    <s v="http://pbs.twimg.com/profile_images/1136525117285179392/4LBIES5Y_normal.png"/>
    <x v="2"/>
    <s v="https://twitter.com/#!/vivianfrancos/status/1131670245234622470"/>
    <m/>
    <m/>
    <s v="1131670245234622470"/>
    <m/>
    <b v="0"/>
    <n v="3"/>
    <s v=""/>
    <b v="0"/>
    <s v="en"/>
    <m/>
    <s v=""/>
    <b v="0"/>
    <n v="0"/>
    <s v=""/>
    <s v="Twitter for Android"/>
    <b v="0"/>
    <s v="1131670245234622470"/>
    <s v="Tweet"/>
    <n v="0"/>
    <n v="0"/>
    <m/>
    <m/>
    <m/>
    <m/>
    <m/>
    <m/>
    <m/>
    <m/>
    <n v="1"/>
    <s v="1"/>
    <s v="1"/>
    <m/>
    <m/>
    <m/>
    <m/>
    <m/>
    <m/>
    <m/>
    <m/>
    <m/>
  </r>
  <r>
    <s v="vivianfrancos"/>
    <s v="yorklink"/>
    <m/>
    <m/>
    <m/>
    <m/>
    <m/>
    <m/>
    <m/>
    <m/>
    <s v="No"/>
    <n v="9"/>
    <m/>
    <m/>
    <x v="1"/>
    <d v="2019-05-23T21:16:26.000"/>
    <s v="Mobile World Congress Americas via @NodeXL https://t.co/dmzweBVo6q_x000a_@americasdc_x000a_@openfuture_and_x000a_@wipro_x000a_@nokia_x000a_@espanaglobal_x000a_@yorklink_x000a_@websummit_x000a_@ces_x000a_@dianageorgina15_x000a_@rhondapainter4_x000a__x000a_Top hashtags:_x000a_#mwca18_x000a_#5g_x000a_#didyouknow_x000a_#yorkregion_x000a_#trumps_x000a_#election2020_x000a_#chinese_x000a_#tbt /"/>
    <s v="https://nodexlgraphgallery.org/Pages/Graph.aspx?graphID=197839"/>
    <s v="nodexlgraphgallery.org"/>
    <x v="1"/>
    <m/>
    <s v="http://pbs.twimg.com/profile_images/1136525117285179392/4LBIES5Y_normal.png"/>
    <x v="2"/>
    <s v="https://twitter.com/#!/vivianfrancos/status/1131670245234622470"/>
    <m/>
    <m/>
    <s v="1131670245234622470"/>
    <m/>
    <b v="0"/>
    <n v="3"/>
    <s v=""/>
    <b v="0"/>
    <s v="en"/>
    <m/>
    <s v=""/>
    <b v="0"/>
    <n v="0"/>
    <s v=""/>
    <s v="Twitter for Android"/>
    <b v="0"/>
    <s v="1131670245234622470"/>
    <s v="Tweet"/>
    <n v="0"/>
    <n v="0"/>
    <m/>
    <m/>
    <m/>
    <m/>
    <m/>
    <m/>
    <m/>
    <m/>
    <n v="1"/>
    <s v="1"/>
    <s v="1"/>
    <m/>
    <m/>
    <m/>
    <m/>
    <m/>
    <m/>
    <m/>
    <m/>
    <m/>
  </r>
  <r>
    <s v="vivianfrancos"/>
    <s v="espanaglobal"/>
    <m/>
    <m/>
    <m/>
    <m/>
    <m/>
    <m/>
    <m/>
    <m/>
    <s v="No"/>
    <n v="10"/>
    <m/>
    <m/>
    <x v="1"/>
    <d v="2019-05-23T21:16:26.000"/>
    <s v="Mobile World Congress Americas via @NodeXL https://t.co/dmzweBVo6q_x000a_@americasdc_x000a_@openfuture_and_x000a_@wipro_x000a_@nokia_x000a_@espanaglobal_x000a_@yorklink_x000a_@websummit_x000a_@ces_x000a_@dianageorgina15_x000a_@rhondapainter4_x000a__x000a_Top hashtags:_x000a_#mwca18_x000a_#5g_x000a_#didyouknow_x000a_#yorkregion_x000a_#trumps_x000a_#election2020_x000a_#chinese_x000a_#tbt /"/>
    <s v="https://nodexlgraphgallery.org/Pages/Graph.aspx?graphID=197839"/>
    <s v="nodexlgraphgallery.org"/>
    <x v="1"/>
    <m/>
    <s v="http://pbs.twimg.com/profile_images/1136525117285179392/4LBIES5Y_normal.png"/>
    <x v="2"/>
    <s v="https://twitter.com/#!/vivianfrancos/status/1131670245234622470"/>
    <m/>
    <m/>
    <s v="1131670245234622470"/>
    <m/>
    <b v="0"/>
    <n v="3"/>
    <s v=""/>
    <b v="0"/>
    <s v="en"/>
    <m/>
    <s v=""/>
    <b v="0"/>
    <n v="0"/>
    <s v=""/>
    <s v="Twitter for Android"/>
    <b v="0"/>
    <s v="1131670245234622470"/>
    <s v="Tweet"/>
    <n v="0"/>
    <n v="0"/>
    <m/>
    <m/>
    <m/>
    <m/>
    <m/>
    <m/>
    <m/>
    <m/>
    <n v="1"/>
    <s v="1"/>
    <s v="1"/>
    <m/>
    <m/>
    <m/>
    <m/>
    <m/>
    <m/>
    <m/>
    <m/>
    <m/>
  </r>
  <r>
    <s v="vivianfrancos"/>
    <s v="nokia"/>
    <m/>
    <m/>
    <m/>
    <m/>
    <m/>
    <m/>
    <m/>
    <m/>
    <s v="No"/>
    <n v="11"/>
    <m/>
    <m/>
    <x v="1"/>
    <d v="2019-05-23T21:16:26.000"/>
    <s v="Mobile World Congress Americas via @NodeXL https://t.co/dmzweBVo6q_x000a_@americasdc_x000a_@openfuture_and_x000a_@wipro_x000a_@nokia_x000a_@espanaglobal_x000a_@yorklink_x000a_@websummit_x000a_@ces_x000a_@dianageorgina15_x000a_@rhondapainter4_x000a__x000a_Top hashtags:_x000a_#mwca18_x000a_#5g_x000a_#didyouknow_x000a_#yorkregion_x000a_#trumps_x000a_#election2020_x000a_#chinese_x000a_#tbt /"/>
    <s v="https://nodexlgraphgallery.org/Pages/Graph.aspx?graphID=197839"/>
    <s v="nodexlgraphgallery.org"/>
    <x v="1"/>
    <m/>
    <s v="http://pbs.twimg.com/profile_images/1136525117285179392/4LBIES5Y_normal.png"/>
    <x v="2"/>
    <s v="https://twitter.com/#!/vivianfrancos/status/1131670245234622470"/>
    <m/>
    <m/>
    <s v="1131670245234622470"/>
    <m/>
    <b v="0"/>
    <n v="3"/>
    <s v=""/>
    <b v="0"/>
    <s v="en"/>
    <m/>
    <s v=""/>
    <b v="0"/>
    <n v="0"/>
    <s v=""/>
    <s v="Twitter for Android"/>
    <b v="0"/>
    <s v="1131670245234622470"/>
    <s v="Tweet"/>
    <n v="0"/>
    <n v="0"/>
    <m/>
    <m/>
    <m/>
    <m/>
    <m/>
    <m/>
    <m/>
    <m/>
    <n v="1"/>
    <s v="1"/>
    <s v="1"/>
    <m/>
    <m/>
    <m/>
    <m/>
    <m/>
    <m/>
    <m/>
    <m/>
    <m/>
  </r>
  <r>
    <s v="vivianfrancos"/>
    <s v="wipro"/>
    <m/>
    <m/>
    <m/>
    <m/>
    <m/>
    <m/>
    <m/>
    <m/>
    <s v="No"/>
    <n v="12"/>
    <m/>
    <m/>
    <x v="1"/>
    <d v="2019-05-23T21:16:26.000"/>
    <s v="Mobile World Congress Americas via @NodeXL https://t.co/dmzweBVo6q_x000a_@americasdc_x000a_@openfuture_and_x000a_@wipro_x000a_@nokia_x000a_@espanaglobal_x000a_@yorklink_x000a_@websummit_x000a_@ces_x000a_@dianageorgina15_x000a_@rhondapainter4_x000a__x000a_Top hashtags:_x000a_#mwca18_x000a_#5g_x000a_#didyouknow_x000a_#yorkregion_x000a_#trumps_x000a_#election2020_x000a_#chinese_x000a_#tbt /"/>
    <s v="https://nodexlgraphgallery.org/Pages/Graph.aspx?graphID=197839"/>
    <s v="nodexlgraphgallery.org"/>
    <x v="1"/>
    <m/>
    <s v="http://pbs.twimg.com/profile_images/1136525117285179392/4LBIES5Y_normal.png"/>
    <x v="2"/>
    <s v="https://twitter.com/#!/vivianfrancos/status/1131670245234622470"/>
    <m/>
    <m/>
    <s v="1131670245234622470"/>
    <m/>
    <b v="0"/>
    <n v="3"/>
    <s v=""/>
    <b v="0"/>
    <s v="en"/>
    <m/>
    <s v=""/>
    <b v="0"/>
    <n v="0"/>
    <s v=""/>
    <s v="Twitter for Android"/>
    <b v="0"/>
    <s v="1131670245234622470"/>
    <s v="Tweet"/>
    <n v="0"/>
    <n v="0"/>
    <m/>
    <m/>
    <m/>
    <m/>
    <m/>
    <m/>
    <m/>
    <m/>
    <n v="1"/>
    <s v="1"/>
    <s v="1"/>
    <m/>
    <m/>
    <m/>
    <m/>
    <m/>
    <m/>
    <m/>
    <m/>
    <m/>
  </r>
  <r>
    <s v="vivianfrancos"/>
    <s v="openfuture_and"/>
    <m/>
    <m/>
    <m/>
    <m/>
    <m/>
    <m/>
    <m/>
    <m/>
    <s v="No"/>
    <n v="13"/>
    <m/>
    <m/>
    <x v="1"/>
    <d v="2019-05-23T21:16:26.000"/>
    <s v="Mobile World Congress Americas via @NodeXL https://t.co/dmzweBVo6q_x000a_@americasdc_x000a_@openfuture_and_x000a_@wipro_x000a_@nokia_x000a_@espanaglobal_x000a_@yorklink_x000a_@websummit_x000a_@ces_x000a_@dianageorgina15_x000a_@rhondapainter4_x000a__x000a_Top hashtags:_x000a_#mwca18_x000a_#5g_x000a_#didyouknow_x000a_#yorkregion_x000a_#trumps_x000a_#election2020_x000a_#chinese_x000a_#tbt /"/>
    <s v="https://nodexlgraphgallery.org/Pages/Graph.aspx?graphID=197839"/>
    <s v="nodexlgraphgallery.org"/>
    <x v="1"/>
    <m/>
    <s v="http://pbs.twimg.com/profile_images/1136525117285179392/4LBIES5Y_normal.png"/>
    <x v="2"/>
    <s v="https://twitter.com/#!/vivianfrancos/status/1131670245234622470"/>
    <m/>
    <m/>
    <s v="1131670245234622470"/>
    <m/>
    <b v="0"/>
    <n v="3"/>
    <s v=""/>
    <b v="0"/>
    <s v="en"/>
    <m/>
    <s v=""/>
    <b v="0"/>
    <n v="0"/>
    <s v=""/>
    <s v="Twitter for Android"/>
    <b v="0"/>
    <s v="1131670245234622470"/>
    <s v="Tweet"/>
    <n v="0"/>
    <n v="0"/>
    <m/>
    <m/>
    <m/>
    <m/>
    <m/>
    <m/>
    <m/>
    <m/>
    <n v="1"/>
    <s v="1"/>
    <s v="1"/>
    <m/>
    <m/>
    <m/>
    <m/>
    <m/>
    <m/>
    <m/>
    <m/>
    <m/>
  </r>
  <r>
    <s v="vivianfrancos"/>
    <s v="americasdc"/>
    <m/>
    <m/>
    <m/>
    <m/>
    <m/>
    <m/>
    <m/>
    <m/>
    <s v="No"/>
    <n v="14"/>
    <m/>
    <m/>
    <x v="1"/>
    <d v="2019-05-23T21:16:26.000"/>
    <s v="Mobile World Congress Americas via @NodeXL https://t.co/dmzweBVo6q_x000a_@americasdc_x000a_@openfuture_and_x000a_@wipro_x000a_@nokia_x000a_@espanaglobal_x000a_@yorklink_x000a_@websummit_x000a_@ces_x000a_@dianageorgina15_x000a_@rhondapainter4_x000a__x000a_Top hashtags:_x000a_#mwca18_x000a_#5g_x000a_#didyouknow_x000a_#yorkregion_x000a_#trumps_x000a_#election2020_x000a_#chinese_x000a_#tbt /"/>
    <s v="https://nodexlgraphgallery.org/Pages/Graph.aspx?graphID=197839"/>
    <s v="nodexlgraphgallery.org"/>
    <x v="1"/>
    <m/>
    <s v="http://pbs.twimg.com/profile_images/1136525117285179392/4LBIES5Y_normal.png"/>
    <x v="2"/>
    <s v="https://twitter.com/#!/vivianfrancos/status/1131670245234622470"/>
    <m/>
    <m/>
    <s v="1131670245234622470"/>
    <m/>
    <b v="0"/>
    <n v="3"/>
    <s v=""/>
    <b v="0"/>
    <s v="en"/>
    <m/>
    <s v=""/>
    <b v="0"/>
    <n v="0"/>
    <s v=""/>
    <s v="Twitter for Android"/>
    <b v="0"/>
    <s v="1131670245234622470"/>
    <s v="Tweet"/>
    <n v="0"/>
    <n v="0"/>
    <m/>
    <m/>
    <m/>
    <m/>
    <m/>
    <m/>
    <m/>
    <m/>
    <n v="1"/>
    <s v="1"/>
    <s v="1"/>
    <m/>
    <m/>
    <m/>
    <m/>
    <m/>
    <m/>
    <m/>
    <m/>
    <m/>
  </r>
  <r>
    <s v="vivianfrancos"/>
    <s v="nodexl"/>
    <m/>
    <m/>
    <m/>
    <m/>
    <m/>
    <m/>
    <m/>
    <m/>
    <s v="No"/>
    <n v="15"/>
    <m/>
    <m/>
    <x v="1"/>
    <d v="2019-05-23T21:16:26.000"/>
    <s v="Mobile World Congress Americas via @NodeXL https://t.co/dmzweBVo6q_x000a_@americasdc_x000a_@openfuture_and_x000a_@wipro_x000a_@nokia_x000a_@espanaglobal_x000a_@yorklink_x000a_@websummit_x000a_@ces_x000a_@dianageorgina15_x000a_@rhondapainter4_x000a__x000a_Top hashtags:_x000a_#mwca18_x000a_#5g_x000a_#didyouknow_x000a_#yorkregion_x000a_#trumps_x000a_#election2020_x000a_#chinese_x000a_#tbt /"/>
    <s v="https://nodexlgraphgallery.org/Pages/Graph.aspx?graphID=197839"/>
    <s v="nodexlgraphgallery.org"/>
    <x v="1"/>
    <m/>
    <s v="http://pbs.twimg.com/profile_images/1136525117285179392/4LBIES5Y_normal.png"/>
    <x v="2"/>
    <s v="https://twitter.com/#!/vivianfrancos/status/1131670245234622470"/>
    <m/>
    <m/>
    <s v="1131670245234622470"/>
    <m/>
    <b v="0"/>
    <n v="3"/>
    <s v=""/>
    <b v="0"/>
    <s v="en"/>
    <m/>
    <s v=""/>
    <b v="0"/>
    <n v="0"/>
    <s v=""/>
    <s v="Twitter for Android"/>
    <b v="0"/>
    <s v="1131670245234622470"/>
    <s v="Tweet"/>
    <n v="0"/>
    <n v="0"/>
    <m/>
    <m/>
    <m/>
    <m/>
    <m/>
    <m/>
    <m/>
    <m/>
    <n v="1"/>
    <s v="1"/>
    <s v="1"/>
    <n v="1"/>
    <n v="3.8461538461538463"/>
    <n v="0"/>
    <n v="0"/>
    <n v="0"/>
    <n v="0"/>
    <n v="25"/>
    <n v="96.15384615384616"/>
    <n v="26"/>
  </r>
  <r>
    <s v="theramreports"/>
    <s v="theramreports"/>
    <m/>
    <m/>
    <m/>
    <m/>
    <m/>
    <m/>
    <m/>
    <m/>
    <s v="No"/>
    <n v="16"/>
    <m/>
    <m/>
    <x v="0"/>
    <d v="2019-05-25T17:01:35.000"/>
    <s v="Mobile World Congress Americas Oct 22-24 Los Angeles https://t.co/pVfOHWHwBr #payments ecommerce https://t.co/FBMzaaab2Q"/>
    <s v="http://www.pyvnts.com/oct-2019-pyvnts.html http://www.pyvnts.com/"/>
    <s v="pyvnts.com pyvnts.com"/>
    <x v="2"/>
    <m/>
    <s v="http://pbs.twimg.com/profile_images/729284040998703104/hluvGp-D_normal.jpg"/>
    <x v="3"/>
    <s v="https://twitter.com/#!/theramreports/status/1132330885666287616"/>
    <m/>
    <m/>
    <s v="1132330885666287616"/>
    <m/>
    <b v="0"/>
    <n v="0"/>
    <s v=""/>
    <b v="0"/>
    <s v="en"/>
    <m/>
    <s v=""/>
    <b v="0"/>
    <n v="0"/>
    <s v=""/>
    <s v="SocialOomph"/>
    <b v="0"/>
    <s v="1132330885666287616"/>
    <s v="Tweet"/>
    <n v="0"/>
    <n v="0"/>
    <m/>
    <m/>
    <m/>
    <m/>
    <m/>
    <m/>
    <m/>
    <m/>
    <n v="1"/>
    <s v="4"/>
    <s v="4"/>
    <n v="0"/>
    <n v="0"/>
    <n v="0"/>
    <n v="0"/>
    <n v="0"/>
    <n v="0"/>
    <n v="11"/>
    <n v="100"/>
    <n v="11"/>
  </r>
  <r>
    <s v="cardflash"/>
    <s v="cardflash"/>
    <m/>
    <m/>
    <m/>
    <m/>
    <m/>
    <m/>
    <m/>
    <m/>
    <s v="No"/>
    <n v="17"/>
    <m/>
    <m/>
    <x v="0"/>
    <d v="2019-05-28T17:31:04.000"/>
    <s v="Mobile World Congress Americas Oct 22-24 Los Angeles https://t.co/H7l3UkxreM payments ecommerce https://t.co/izvzgT7wqg"/>
    <s v="http://www.pyvnts.com/oct-2019-pyvnts.html http://www.pyvnts.com/"/>
    <s v="pyvnts.com pyvnts.com"/>
    <x v="0"/>
    <m/>
    <s v="http://pbs.twimg.com/profile_images/2239046993/cardflash_squarelogo_normal.png"/>
    <x v="4"/>
    <s v="https://twitter.com/#!/cardflash/status/1133425467107811328"/>
    <m/>
    <m/>
    <s v="1133425467107811328"/>
    <m/>
    <b v="0"/>
    <n v="0"/>
    <s v=""/>
    <b v="0"/>
    <s v="en"/>
    <m/>
    <s v=""/>
    <b v="0"/>
    <n v="0"/>
    <s v=""/>
    <s v="SocialOomph"/>
    <b v="0"/>
    <s v="1133425467107811328"/>
    <s v="Tweet"/>
    <n v="0"/>
    <n v="0"/>
    <m/>
    <m/>
    <m/>
    <m/>
    <m/>
    <m/>
    <m/>
    <m/>
    <n v="1"/>
    <s v="4"/>
    <s v="4"/>
    <n v="0"/>
    <n v="0"/>
    <n v="0"/>
    <n v="0"/>
    <n v="0"/>
    <n v="0"/>
    <n v="11"/>
    <n v="100"/>
    <n v="11"/>
  </r>
  <r>
    <s v="treda10"/>
    <s v="ieeespectrum"/>
    <m/>
    <m/>
    <m/>
    <m/>
    <m/>
    <m/>
    <m/>
    <m/>
    <s v="No"/>
    <n v="18"/>
    <m/>
    <m/>
    <x v="1"/>
    <d v="2019-05-29T13:39:14.000"/>
    <s v="@DARPA @IEEESpectrum On September 10, 2018, at the &quot;Mobile World Congress Americas&quot;, AT&amp;amp;T announced that it has selected Ericsson as one of its technology suppliers for its nationwide 5G network."/>
    <m/>
    <m/>
    <x v="0"/>
    <m/>
    <s v="http://abs.twimg.com/sticky/default_profile_images/default_profile_normal.png"/>
    <x v="5"/>
    <s v="https://twitter.com/#!/treda10/status/1133729514268315649"/>
    <m/>
    <m/>
    <s v="1133729514268315649"/>
    <s v="1133718318299455488"/>
    <b v="0"/>
    <n v="0"/>
    <s v="54645160"/>
    <b v="0"/>
    <s v="en"/>
    <m/>
    <s v=""/>
    <b v="0"/>
    <n v="0"/>
    <s v=""/>
    <s v="Twitter Web Client"/>
    <b v="0"/>
    <s v="1133718318299455488"/>
    <s v="Tweet"/>
    <n v="0"/>
    <n v="0"/>
    <m/>
    <m/>
    <m/>
    <m/>
    <m/>
    <m/>
    <m/>
    <m/>
    <n v="1"/>
    <s v="2"/>
    <s v="2"/>
    <m/>
    <m/>
    <m/>
    <m/>
    <m/>
    <m/>
    <m/>
    <m/>
    <m/>
  </r>
  <r>
    <s v="treda10"/>
    <s v="darpa"/>
    <m/>
    <m/>
    <m/>
    <m/>
    <m/>
    <m/>
    <m/>
    <m/>
    <s v="No"/>
    <n v="19"/>
    <m/>
    <m/>
    <x v="2"/>
    <d v="2019-05-29T13:39:14.000"/>
    <s v="@DARPA @IEEESpectrum On September 10, 2018, at the &quot;Mobile World Congress Americas&quot;, AT&amp;amp;T announced that it has selected Ericsson as one of its technology suppliers for its nationwide 5G network."/>
    <m/>
    <m/>
    <x v="0"/>
    <m/>
    <s v="http://abs.twimg.com/sticky/default_profile_images/default_profile_normal.png"/>
    <x v="5"/>
    <s v="https://twitter.com/#!/treda10/status/1133729514268315649"/>
    <m/>
    <m/>
    <s v="1133729514268315649"/>
    <s v="1133718318299455488"/>
    <b v="0"/>
    <n v="0"/>
    <s v="54645160"/>
    <b v="0"/>
    <s v="en"/>
    <m/>
    <s v=""/>
    <b v="0"/>
    <n v="0"/>
    <s v=""/>
    <s v="Twitter Web Client"/>
    <b v="0"/>
    <s v="1133718318299455488"/>
    <s v="Tweet"/>
    <n v="0"/>
    <n v="0"/>
    <m/>
    <m/>
    <m/>
    <m/>
    <m/>
    <m/>
    <m/>
    <m/>
    <n v="1"/>
    <s v="2"/>
    <s v="2"/>
    <n v="0"/>
    <n v="0"/>
    <n v="0"/>
    <n v="0"/>
    <n v="0"/>
    <n v="0"/>
    <n v="32"/>
    <n v="100"/>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9" totalsRowShown="0" headerRowDxfId="396" dataDxfId="395">
  <autoFilter ref="A2:BL19"/>
  <tableColumns count="64">
    <tableColumn id="1" name="Vertex 1" dataDxfId="394"/>
    <tableColumn id="2" name="Vertex 2" dataDxfId="393"/>
    <tableColumn id="3" name="Color" dataDxfId="392"/>
    <tableColumn id="4" name="Width" dataDxfId="391"/>
    <tableColumn id="11" name="Style" dataDxfId="390"/>
    <tableColumn id="5" name="Opacity" dataDxfId="389"/>
    <tableColumn id="6" name="Visibility" dataDxfId="388"/>
    <tableColumn id="10" name="Label" dataDxfId="387"/>
    <tableColumn id="12" name="Label Text Color" dataDxfId="386"/>
    <tableColumn id="13" name="Label Font Size" dataDxfId="385"/>
    <tableColumn id="14" name="Reciprocated?" dataDxfId="94"/>
    <tableColumn id="7" name="ID" dataDxfId="384"/>
    <tableColumn id="9" name="Dynamic Filter" dataDxfId="383"/>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Twitter Page for Tweet" dataDxfId="372"/>
    <tableColumn id="25" name="Latitude" dataDxfId="371"/>
    <tableColumn id="26" name="Longitude" dataDxfId="370"/>
    <tableColumn id="27" name="Imported ID" dataDxfId="369"/>
    <tableColumn id="28" name="In-Reply-To Tweet ID" dataDxfId="368"/>
    <tableColumn id="29" name="Favorited" dataDxfId="367"/>
    <tableColumn id="30" name="Favorite Count" dataDxfId="366"/>
    <tableColumn id="31" name="In-Reply-To User ID" dataDxfId="365"/>
    <tableColumn id="32" name="Is Quote Status" dataDxfId="364"/>
    <tableColumn id="33" name="Language" dataDxfId="363"/>
    <tableColumn id="34" name="Possibly Sensitive" dataDxfId="362"/>
    <tableColumn id="35" name="Quoted Status ID" dataDxfId="361"/>
    <tableColumn id="36" name="Retweeted" dataDxfId="360"/>
    <tableColumn id="37" name="Retweet Count" dataDxfId="359"/>
    <tableColumn id="38" name="Retweet ID" dataDxfId="358"/>
    <tableColumn id="39" name="Source" dataDxfId="357"/>
    <tableColumn id="40" name="Truncated" dataDxfId="356"/>
    <tableColumn id="41" name="Unified Twitter ID" dataDxfId="355"/>
    <tableColumn id="42" name="Imported Tweet Type" dataDxfId="354"/>
    <tableColumn id="43" name="Added By Extended Analysis" dataDxfId="353"/>
    <tableColumn id="44" name="Corrected By Extended Analysis" dataDxfId="352"/>
    <tableColumn id="45" name="Place Bounding Box" dataDxfId="351"/>
    <tableColumn id="46" name="Place Country" dataDxfId="350"/>
    <tableColumn id="47" name="Place Country Code" dataDxfId="349"/>
    <tableColumn id="48" name="Place Full Name" dataDxfId="348"/>
    <tableColumn id="49" name="Place ID" dataDxfId="347"/>
    <tableColumn id="50" name="Place Name" dataDxfId="346"/>
    <tableColumn id="51" name="Place Type" dataDxfId="345"/>
    <tableColumn id="52" name="Place URL" dataDxfId="344"/>
    <tableColumn id="53" name="Edge Weight"/>
    <tableColumn id="54" name="Vertex 1 Group" dataDxfId="26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 totalsRowShown="0" headerRowDxfId="266" dataDxfId="265">
  <autoFilter ref="A2:C6"/>
  <tableColumns count="3">
    <tableColumn id="1" name="Group 1" dataDxfId="264"/>
    <tableColumn id="2" name="Group 2" dataDxfId="263"/>
    <tableColumn id="3" name="Edges" dataDxfId="26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5" totalsRowShown="0" headerRowDxfId="259" dataDxfId="258">
  <autoFilter ref="A1:J5"/>
  <tableColumns count="1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8:J11" totalsRowShown="0" headerRowDxfId="247" dataDxfId="246">
  <autoFilter ref="A8:J11"/>
  <tableColumns count="1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4:J23" totalsRowShown="0" headerRowDxfId="235" dataDxfId="234">
  <autoFilter ref="A14:J23"/>
  <tableColumns count="10">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6:J36" totalsRowShown="0" headerRowDxfId="222" dataDxfId="221">
  <autoFilter ref="A26:J36"/>
  <tableColumns count="10">
    <tableColumn id="1" name="Top Words in Tweet in Entire Graph" dataDxfId="220"/>
    <tableColumn id="2" name="Entire Graph Count" dataDxfId="219"/>
    <tableColumn id="3" name="Top Words in Tweet in G1" dataDxfId="218"/>
    <tableColumn id="4" name="G1 Count" dataDxfId="217"/>
    <tableColumn id="5" name="Top Words in Tweet in G2" dataDxfId="216"/>
    <tableColumn id="6" name="G2 Count" dataDxfId="215"/>
    <tableColumn id="7" name="Top Words in Tweet in G3" dataDxfId="214"/>
    <tableColumn id="8" name="G3 Count" dataDxfId="213"/>
    <tableColumn id="9" name="Top Words in Tweet in G4" dataDxfId="212"/>
    <tableColumn id="10" name="G4 Count" dataDxfId="21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9:J49" totalsRowShown="0" headerRowDxfId="209" dataDxfId="208">
  <autoFilter ref="A39:J49"/>
  <tableColumns count="10">
    <tableColumn id="1" name="Top Word Pairs in Tweet in Entire Graph" dataDxfId="207"/>
    <tableColumn id="2" name="Entire Graph Count" dataDxfId="206"/>
    <tableColumn id="3" name="Top Word Pairs in Tweet in G1" dataDxfId="205"/>
    <tableColumn id="4" name="G1 Count" dataDxfId="204"/>
    <tableColumn id="5" name="Top Word Pairs in Tweet in G2" dataDxfId="203"/>
    <tableColumn id="6" name="G2 Count" dataDxfId="202"/>
    <tableColumn id="7" name="Top Word Pairs in Tweet in G3" dataDxfId="201"/>
    <tableColumn id="8" name="G3 Count" dataDxfId="200"/>
    <tableColumn id="9" name="Top Word Pairs in Tweet in G4" dataDxfId="199"/>
    <tableColumn id="10" name="G4 Count" dataDxfId="19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2:J53" totalsRowShown="0" headerRowDxfId="196" dataDxfId="195">
  <autoFilter ref="A52:J53"/>
  <tableColumns count="10">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6:J66" totalsRowShown="0" headerRowDxfId="193" dataDxfId="192">
  <autoFilter ref="A56:J66"/>
  <tableColumns count="10">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5"/>
    <tableColumn id="9" name="Top Mentioned in G4" dataDxfId="174"/>
    <tableColumn id="10" name="G4 Count" dataDxfId="17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9:J79" totalsRowShown="0" headerRowDxfId="170" dataDxfId="169">
  <autoFilter ref="A69:J79"/>
  <tableColumns count="10">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1" totalsRowShown="0" headerRowDxfId="343" dataDxfId="342">
  <autoFilter ref="A2:BS21"/>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47" totalsRowShown="0" headerRowDxfId="147" dataDxfId="146">
  <autoFilter ref="A1:G4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7" totalsRowShown="0" headerRowDxfId="138" dataDxfId="137">
  <autoFilter ref="A1:L3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9" totalsRowShown="0" headerRowDxfId="64" dataDxfId="63">
  <autoFilter ref="A2:BL1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0">
  <autoFilter ref="A2:AO6"/>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23"/>
    <tableColumn id="27" name="Top Hashtags in Tweet" dataDxfId="210"/>
    <tableColumn id="28" name="Top Words in Tweet" dataDxfId="197"/>
    <tableColumn id="29" name="Top Word Pairs in Tweet" dataDxfId="172"/>
    <tableColumn id="30" name="Top Replied-To in Tweet" dataDxfId="17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297" dataDxfId="296">
  <autoFilter ref="A1:C20"/>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61"/>
    <tableColumn id="2" name="Value" dataDxfId="26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dependent.co.uk/news/world/americas/us-politics/trump-tax-returns-congress-richard-neal-house-ways-committee-mnuchin-treasury-impeachment-a8902456.html" TargetMode="External" /><Relationship Id="rId2" Type="http://schemas.openxmlformats.org/officeDocument/2006/relationships/hyperlink" Target="https://nodexlgraphgallery.org/Pages/Graph.aspx?graphID=197839" TargetMode="External" /><Relationship Id="rId3" Type="http://schemas.openxmlformats.org/officeDocument/2006/relationships/hyperlink" Target="https://nodexlgraphgallery.org/Pages/Graph.aspx?graphID=197839" TargetMode="External" /><Relationship Id="rId4" Type="http://schemas.openxmlformats.org/officeDocument/2006/relationships/hyperlink" Target="https://nodexlgraphgallery.org/Pages/Graph.aspx?graphID=197839" TargetMode="External" /><Relationship Id="rId5" Type="http://schemas.openxmlformats.org/officeDocument/2006/relationships/hyperlink" Target="https://nodexlgraphgallery.org/Pages/Graph.aspx?graphID=197839" TargetMode="External" /><Relationship Id="rId6" Type="http://schemas.openxmlformats.org/officeDocument/2006/relationships/hyperlink" Target="https://nodexlgraphgallery.org/Pages/Graph.aspx?graphID=197839" TargetMode="External" /><Relationship Id="rId7" Type="http://schemas.openxmlformats.org/officeDocument/2006/relationships/hyperlink" Target="https://nodexlgraphgallery.org/Pages/Graph.aspx?graphID=197839" TargetMode="External" /><Relationship Id="rId8" Type="http://schemas.openxmlformats.org/officeDocument/2006/relationships/hyperlink" Target="https://nodexlgraphgallery.org/Pages/Graph.aspx?graphID=197839" TargetMode="External" /><Relationship Id="rId9" Type="http://schemas.openxmlformats.org/officeDocument/2006/relationships/hyperlink" Target="https://nodexlgraphgallery.org/Pages/Graph.aspx?graphID=197839" TargetMode="External" /><Relationship Id="rId10" Type="http://schemas.openxmlformats.org/officeDocument/2006/relationships/hyperlink" Target="https://nodexlgraphgallery.org/Pages/Graph.aspx?graphID=197839" TargetMode="External" /><Relationship Id="rId11" Type="http://schemas.openxmlformats.org/officeDocument/2006/relationships/hyperlink" Target="https://nodexlgraphgallery.org/Pages/Graph.aspx?graphID=197839" TargetMode="External" /><Relationship Id="rId12" Type="http://schemas.openxmlformats.org/officeDocument/2006/relationships/hyperlink" Target="https://nodexlgraphgallery.org/Pages/Graph.aspx?graphID=197839" TargetMode="External" /><Relationship Id="rId13" Type="http://schemas.openxmlformats.org/officeDocument/2006/relationships/hyperlink" Target="http://pbs.twimg.com/profile_images/1003038380081467402/02nmFF-X_normal.jpg" TargetMode="External" /><Relationship Id="rId14" Type="http://schemas.openxmlformats.org/officeDocument/2006/relationships/hyperlink" Target="http://pbs.twimg.com/profile_images/3697577489/3e455fb7aac1decd3a7b09750472f7f1_normal.jpeg" TargetMode="External" /><Relationship Id="rId15" Type="http://schemas.openxmlformats.org/officeDocument/2006/relationships/hyperlink" Target="http://pbs.twimg.com/profile_images/1136525117285179392/4LBIES5Y_normal.png" TargetMode="External" /><Relationship Id="rId16" Type="http://schemas.openxmlformats.org/officeDocument/2006/relationships/hyperlink" Target="http://pbs.twimg.com/profile_images/1136525117285179392/4LBIES5Y_normal.png" TargetMode="External" /><Relationship Id="rId17" Type="http://schemas.openxmlformats.org/officeDocument/2006/relationships/hyperlink" Target="http://pbs.twimg.com/profile_images/1136525117285179392/4LBIES5Y_normal.png" TargetMode="External" /><Relationship Id="rId18" Type="http://schemas.openxmlformats.org/officeDocument/2006/relationships/hyperlink" Target="http://pbs.twimg.com/profile_images/1136525117285179392/4LBIES5Y_normal.png" TargetMode="External" /><Relationship Id="rId19" Type="http://schemas.openxmlformats.org/officeDocument/2006/relationships/hyperlink" Target="http://pbs.twimg.com/profile_images/1136525117285179392/4LBIES5Y_normal.png" TargetMode="External" /><Relationship Id="rId20" Type="http://schemas.openxmlformats.org/officeDocument/2006/relationships/hyperlink" Target="http://pbs.twimg.com/profile_images/1136525117285179392/4LBIES5Y_normal.png" TargetMode="External" /><Relationship Id="rId21" Type="http://schemas.openxmlformats.org/officeDocument/2006/relationships/hyperlink" Target="http://pbs.twimg.com/profile_images/1136525117285179392/4LBIES5Y_normal.png" TargetMode="External" /><Relationship Id="rId22" Type="http://schemas.openxmlformats.org/officeDocument/2006/relationships/hyperlink" Target="http://pbs.twimg.com/profile_images/1136525117285179392/4LBIES5Y_normal.png" TargetMode="External" /><Relationship Id="rId23" Type="http://schemas.openxmlformats.org/officeDocument/2006/relationships/hyperlink" Target="http://pbs.twimg.com/profile_images/1136525117285179392/4LBIES5Y_normal.png" TargetMode="External" /><Relationship Id="rId24" Type="http://schemas.openxmlformats.org/officeDocument/2006/relationships/hyperlink" Target="http://pbs.twimg.com/profile_images/1136525117285179392/4LBIES5Y_normal.png" TargetMode="External" /><Relationship Id="rId25" Type="http://schemas.openxmlformats.org/officeDocument/2006/relationships/hyperlink" Target="http://pbs.twimg.com/profile_images/1136525117285179392/4LBIES5Y_normal.png" TargetMode="External" /><Relationship Id="rId26" Type="http://schemas.openxmlformats.org/officeDocument/2006/relationships/hyperlink" Target="http://pbs.twimg.com/profile_images/729284040998703104/hluvGp-D_normal.jpg" TargetMode="External" /><Relationship Id="rId27" Type="http://schemas.openxmlformats.org/officeDocument/2006/relationships/hyperlink" Target="http://pbs.twimg.com/profile_images/2239046993/cardflash_squarelogo_normal.png" TargetMode="External" /><Relationship Id="rId28" Type="http://schemas.openxmlformats.org/officeDocument/2006/relationships/hyperlink" Target="http://abs.twimg.com/sticky/default_profile_images/default_profile_normal.png" TargetMode="External" /><Relationship Id="rId29" Type="http://schemas.openxmlformats.org/officeDocument/2006/relationships/hyperlink" Target="http://abs.twimg.com/sticky/default_profile_images/default_profile_normal.png" TargetMode="External" /><Relationship Id="rId30" Type="http://schemas.openxmlformats.org/officeDocument/2006/relationships/hyperlink" Target="https://twitter.com/#!/rwpusa/status/1125826473389121536" TargetMode="External" /><Relationship Id="rId31" Type="http://schemas.openxmlformats.org/officeDocument/2006/relationships/hyperlink" Target="https://twitter.com/#!/mobile_gumshoe/status/1125873795338723329" TargetMode="External" /><Relationship Id="rId32" Type="http://schemas.openxmlformats.org/officeDocument/2006/relationships/hyperlink" Target="https://twitter.com/#!/vivianfrancos/status/1131670245234622470" TargetMode="External" /><Relationship Id="rId33" Type="http://schemas.openxmlformats.org/officeDocument/2006/relationships/hyperlink" Target="https://twitter.com/#!/vivianfrancos/status/1131670245234622470" TargetMode="External" /><Relationship Id="rId34" Type="http://schemas.openxmlformats.org/officeDocument/2006/relationships/hyperlink" Target="https://twitter.com/#!/vivianfrancos/status/1131670245234622470" TargetMode="External" /><Relationship Id="rId35" Type="http://schemas.openxmlformats.org/officeDocument/2006/relationships/hyperlink" Target="https://twitter.com/#!/vivianfrancos/status/1131670245234622470" TargetMode="External" /><Relationship Id="rId36" Type="http://schemas.openxmlformats.org/officeDocument/2006/relationships/hyperlink" Target="https://twitter.com/#!/vivianfrancos/status/1131670245234622470" TargetMode="External" /><Relationship Id="rId37" Type="http://schemas.openxmlformats.org/officeDocument/2006/relationships/hyperlink" Target="https://twitter.com/#!/vivianfrancos/status/1131670245234622470" TargetMode="External" /><Relationship Id="rId38" Type="http://schemas.openxmlformats.org/officeDocument/2006/relationships/hyperlink" Target="https://twitter.com/#!/vivianfrancos/status/1131670245234622470" TargetMode="External" /><Relationship Id="rId39" Type="http://schemas.openxmlformats.org/officeDocument/2006/relationships/hyperlink" Target="https://twitter.com/#!/vivianfrancos/status/1131670245234622470" TargetMode="External" /><Relationship Id="rId40" Type="http://schemas.openxmlformats.org/officeDocument/2006/relationships/hyperlink" Target="https://twitter.com/#!/vivianfrancos/status/1131670245234622470" TargetMode="External" /><Relationship Id="rId41" Type="http://schemas.openxmlformats.org/officeDocument/2006/relationships/hyperlink" Target="https://twitter.com/#!/vivianfrancos/status/1131670245234622470" TargetMode="External" /><Relationship Id="rId42" Type="http://schemas.openxmlformats.org/officeDocument/2006/relationships/hyperlink" Target="https://twitter.com/#!/vivianfrancos/status/1131670245234622470" TargetMode="External" /><Relationship Id="rId43" Type="http://schemas.openxmlformats.org/officeDocument/2006/relationships/hyperlink" Target="https://twitter.com/#!/theramreports/status/1132330885666287616" TargetMode="External" /><Relationship Id="rId44" Type="http://schemas.openxmlformats.org/officeDocument/2006/relationships/hyperlink" Target="https://twitter.com/#!/cardflash/status/1133425467107811328" TargetMode="External" /><Relationship Id="rId45" Type="http://schemas.openxmlformats.org/officeDocument/2006/relationships/hyperlink" Target="https://twitter.com/#!/treda10/status/1133729514268315649" TargetMode="External" /><Relationship Id="rId46" Type="http://schemas.openxmlformats.org/officeDocument/2006/relationships/hyperlink" Target="https://twitter.com/#!/treda10/status/1133729514268315649" TargetMode="External" /><Relationship Id="rId47" Type="http://schemas.openxmlformats.org/officeDocument/2006/relationships/comments" Target="../comments1.xml" /><Relationship Id="rId48" Type="http://schemas.openxmlformats.org/officeDocument/2006/relationships/vmlDrawing" Target="../drawings/vmlDrawing1.vml" /><Relationship Id="rId49" Type="http://schemas.openxmlformats.org/officeDocument/2006/relationships/table" Target="../tables/table1.xml" /><Relationship Id="rId5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dependent.co.uk/news/world/americas/us-politics/trump-tax-returns-congress-richard-neal-house-ways-committee-mnuchin-treasury-impeachment-a8902456.html" TargetMode="External" /><Relationship Id="rId2" Type="http://schemas.openxmlformats.org/officeDocument/2006/relationships/hyperlink" Target="https://nodexlgraphgallery.org/Pages/Graph.aspx?graphID=197839" TargetMode="External" /><Relationship Id="rId3" Type="http://schemas.openxmlformats.org/officeDocument/2006/relationships/hyperlink" Target="https://nodexlgraphgallery.org/Pages/Graph.aspx?graphID=197839" TargetMode="External" /><Relationship Id="rId4" Type="http://schemas.openxmlformats.org/officeDocument/2006/relationships/hyperlink" Target="https://nodexlgraphgallery.org/Pages/Graph.aspx?graphID=197839" TargetMode="External" /><Relationship Id="rId5" Type="http://schemas.openxmlformats.org/officeDocument/2006/relationships/hyperlink" Target="https://nodexlgraphgallery.org/Pages/Graph.aspx?graphID=197839" TargetMode="External" /><Relationship Id="rId6" Type="http://schemas.openxmlformats.org/officeDocument/2006/relationships/hyperlink" Target="https://nodexlgraphgallery.org/Pages/Graph.aspx?graphID=197839" TargetMode="External" /><Relationship Id="rId7" Type="http://schemas.openxmlformats.org/officeDocument/2006/relationships/hyperlink" Target="https://nodexlgraphgallery.org/Pages/Graph.aspx?graphID=197839" TargetMode="External" /><Relationship Id="rId8" Type="http://schemas.openxmlformats.org/officeDocument/2006/relationships/hyperlink" Target="https://nodexlgraphgallery.org/Pages/Graph.aspx?graphID=197839" TargetMode="External" /><Relationship Id="rId9" Type="http://schemas.openxmlformats.org/officeDocument/2006/relationships/hyperlink" Target="https://nodexlgraphgallery.org/Pages/Graph.aspx?graphID=197839" TargetMode="External" /><Relationship Id="rId10" Type="http://schemas.openxmlformats.org/officeDocument/2006/relationships/hyperlink" Target="https://nodexlgraphgallery.org/Pages/Graph.aspx?graphID=197839" TargetMode="External" /><Relationship Id="rId11" Type="http://schemas.openxmlformats.org/officeDocument/2006/relationships/hyperlink" Target="https://nodexlgraphgallery.org/Pages/Graph.aspx?graphID=197839" TargetMode="External" /><Relationship Id="rId12" Type="http://schemas.openxmlformats.org/officeDocument/2006/relationships/hyperlink" Target="https://nodexlgraphgallery.org/Pages/Graph.aspx?graphID=197839" TargetMode="External" /><Relationship Id="rId13" Type="http://schemas.openxmlformats.org/officeDocument/2006/relationships/hyperlink" Target="http://pbs.twimg.com/profile_images/1003038380081467402/02nmFF-X_normal.jpg" TargetMode="External" /><Relationship Id="rId14" Type="http://schemas.openxmlformats.org/officeDocument/2006/relationships/hyperlink" Target="http://pbs.twimg.com/profile_images/3697577489/3e455fb7aac1decd3a7b09750472f7f1_normal.jpeg" TargetMode="External" /><Relationship Id="rId15" Type="http://schemas.openxmlformats.org/officeDocument/2006/relationships/hyperlink" Target="http://pbs.twimg.com/profile_images/1136525117285179392/4LBIES5Y_normal.png" TargetMode="External" /><Relationship Id="rId16" Type="http://schemas.openxmlformats.org/officeDocument/2006/relationships/hyperlink" Target="http://pbs.twimg.com/profile_images/1136525117285179392/4LBIES5Y_normal.png" TargetMode="External" /><Relationship Id="rId17" Type="http://schemas.openxmlformats.org/officeDocument/2006/relationships/hyperlink" Target="http://pbs.twimg.com/profile_images/1136525117285179392/4LBIES5Y_normal.png" TargetMode="External" /><Relationship Id="rId18" Type="http://schemas.openxmlformats.org/officeDocument/2006/relationships/hyperlink" Target="http://pbs.twimg.com/profile_images/1136525117285179392/4LBIES5Y_normal.png" TargetMode="External" /><Relationship Id="rId19" Type="http://schemas.openxmlformats.org/officeDocument/2006/relationships/hyperlink" Target="http://pbs.twimg.com/profile_images/1136525117285179392/4LBIES5Y_normal.png" TargetMode="External" /><Relationship Id="rId20" Type="http://schemas.openxmlformats.org/officeDocument/2006/relationships/hyperlink" Target="http://pbs.twimg.com/profile_images/1136525117285179392/4LBIES5Y_normal.png" TargetMode="External" /><Relationship Id="rId21" Type="http://schemas.openxmlformats.org/officeDocument/2006/relationships/hyperlink" Target="http://pbs.twimg.com/profile_images/1136525117285179392/4LBIES5Y_normal.png" TargetMode="External" /><Relationship Id="rId22" Type="http://schemas.openxmlformats.org/officeDocument/2006/relationships/hyperlink" Target="http://pbs.twimg.com/profile_images/1136525117285179392/4LBIES5Y_normal.png" TargetMode="External" /><Relationship Id="rId23" Type="http://schemas.openxmlformats.org/officeDocument/2006/relationships/hyperlink" Target="http://pbs.twimg.com/profile_images/1136525117285179392/4LBIES5Y_normal.png" TargetMode="External" /><Relationship Id="rId24" Type="http://schemas.openxmlformats.org/officeDocument/2006/relationships/hyperlink" Target="http://pbs.twimg.com/profile_images/1136525117285179392/4LBIES5Y_normal.png" TargetMode="External" /><Relationship Id="rId25" Type="http://schemas.openxmlformats.org/officeDocument/2006/relationships/hyperlink" Target="http://pbs.twimg.com/profile_images/1136525117285179392/4LBIES5Y_normal.png" TargetMode="External" /><Relationship Id="rId26" Type="http://schemas.openxmlformats.org/officeDocument/2006/relationships/hyperlink" Target="http://pbs.twimg.com/profile_images/729284040998703104/hluvGp-D_normal.jpg" TargetMode="External" /><Relationship Id="rId27" Type="http://schemas.openxmlformats.org/officeDocument/2006/relationships/hyperlink" Target="http://pbs.twimg.com/profile_images/2239046993/cardflash_squarelogo_normal.png" TargetMode="External" /><Relationship Id="rId28" Type="http://schemas.openxmlformats.org/officeDocument/2006/relationships/hyperlink" Target="http://abs.twimg.com/sticky/default_profile_images/default_profile_normal.png" TargetMode="External" /><Relationship Id="rId29" Type="http://schemas.openxmlformats.org/officeDocument/2006/relationships/hyperlink" Target="http://abs.twimg.com/sticky/default_profile_images/default_profile_normal.png" TargetMode="External" /><Relationship Id="rId30" Type="http://schemas.openxmlformats.org/officeDocument/2006/relationships/hyperlink" Target="https://twitter.com/#!/rwpusa/status/1125826473389121536" TargetMode="External" /><Relationship Id="rId31" Type="http://schemas.openxmlformats.org/officeDocument/2006/relationships/hyperlink" Target="https://twitter.com/#!/mobile_gumshoe/status/1125873795338723329" TargetMode="External" /><Relationship Id="rId32" Type="http://schemas.openxmlformats.org/officeDocument/2006/relationships/hyperlink" Target="https://twitter.com/#!/vivianfrancos/status/1131670245234622470" TargetMode="External" /><Relationship Id="rId33" Type="http://schemas.openxmlformats.org/officeDocument/2006/relationships/hyperlink" Target="https://twitter.com/#!/vivianfrancos/status/1131670245234622470" TargetMode="External" /><Relationship Id="rId34" Type="http://schemas.openxmlformats.org/officeDocument/2006/relationships/hyperlink" Target="https://twitter.com/#!/vivianfrancos/status/1131670245234622470" TargetMode="External" /><Relationship Id="rId35" Type="http://schemas.openxmlformats.org/officeDocument/2006/relationships/hyperlink" Target="https://twitter.com/#!/vivianfrancos/status/1131670245234622470" TargetMode="External" /><Relationship Id="rId36" Type="http://schemas.openxmlformats.org/officeDocument/2006/relationships/hyperlink" Target="https://twitter.com/#!/vivianfrancos/status/1131670245234622470" TargetMode="External" /><Relationship Id="rId37" Type="http://schemas.openxmlformats.org/officeDocument/2006/relationships/hyperlink" Target="https://twitter.com/#!/vivianfrancos/status/1131670245234622470" TargetMode="External" /><Relationship Id="rId38" Type="http://schemas.openxmlformats.org/officeDocument/2006/relationships/hyperlink" Target="https://twitter.com/#!/vivianfrancos/status/1131670245234622470" TargetMode="External" /><Relationship Id="rId39" Type="http://schemas.openxmlformats.org/officeDocument/2006/relationships/hyperlink" Target="https://twitter.com/#!/vivianfrancos/status/1131670245234622470" TargetMode="External" /><Relationship Id="rId40" Type="http://schemas.openxmlformats.org/officeDocument/2006/relationships/hyperlink" Target="https://twitter.com/#!/vivianfrancos/status/1131670245234622470" TargetMode="External" /><Relationship Id="rId41" Type="http://schemas.openxmlformats.org/officeDocument/2006/relationships/hyperlink" Target="https://twitter.com/#!/vivianfrancos/status/1131670245234622470" TargetMode="External" /><Relationship Id="rId42" Type="http://schemas.openxmlformats.org/officeDocument/2006/relationships/hyperlink" Target="https://twitter.com/#!/vivianfrancos/status/1131670245234622470" TargetMode="External" /><Relationship Id="rId43" Type="http://schemas.openxmlformats.org/officeDocument/2006/relationships/hyperlink" Target="https://twitter.com/#!/theramreports/status/1132330885666287616" TargetMode="External" /><Relationship Id="rId44" Type="http://schemas.openxmlformats.org/officeDocument/2006/relationships/hyperlink" Target="https://twitter.com/#!/cardflash/status/1133425467107811328" TargetMode="External" /><Relationship Id="rId45" Type="http://schemas.openxmlformats.org/officeDocument/2006/relationships/hyperlink" Target="https://twitter.com/#!/treda10/status/1133729514268315649" TargetMode="External" /><Relationship Id="rId46" Type="http://schemas.openxmlformats.org/officeDocument/2006/relationships/hyperlink" Target="https://twitter.com/#!/treda10/status/1133729514268315649" TargetMode="External" /><Relationship Id="rId47" Type="http://schemas.openxmlformats.org/officeDocument/2006/relationships/comments" Target="../comments12.xml" /><Relationship Id="rId48" Type="http://schemas.openxmlformats.org/officeDocument/2006/relationships/vmlDrawing" Target="../drawings/vmlDrawing6.vml" /><Relationship Id="rId49" Type="http://schemas.openxmlformats.org/officeDocument/2006/relationships/table" Target="../tables/table22.xml" /><Relationship Id="rId5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vivianfrancos.com/" TargetMode="External" /><Relationship Id="rId2" Type="http://schemas.openxmlformats.org/officeDocument/2006/relationships/hyperlink" Target="http://www.ces.tech/" TargetMode="External" /><Relationship Id="rId3" Type="http://schemas.openxmlformats.org/officeDocument/2006/relationships/hyperlink" Target="http://news.websummit.com/twitter" TargetMode="External" /><Relationship Id="rId4" Type="http://schemas.openxmlformats.org/officeDocument/2006/relationships/hyperlink" Target="http://www.yorklink.ca/" TargetMode="External" /><Relationship Id="rId5" Type="http://schemas.openxmlformats.org/officeDocument/2006/relationships/hyperlink" Target="https://espanaglobal.gob.es/" TargetMode="External" /><Relationship Id="rId6" Type="http://schemas.openxmlformats.org/officeDocument/2006/relationships/hyperlink" Target="https://t.co/FEpPtECyRO" TargetMode="External" /><Relationship Id="rId7" Type="http://schemas.openxmlformats.org/officeDocument/2006/relationships/hyperlink" Target="http://www.wipro.com/" TargetMode="External" /><Relationship Id="rId8" Type="http://schemas.openxmlformats.org/officeDocument/2006/relationships/hyperlink" Target="http://andalucia.openfuture.org/" TargetMode="External" /><Relationship Id="rId9" Type="http://schemas.openxmlformats.org/officeDocument/2006/relationships/hyperlink" Target="http://www.americasdc.com/" TargetMode="External" /><Relationship Id="rId10" Type="http://schemas.openxmlformats.org/officeDocument/2006/relationships/hyperlink" Target="https://t.co/eUJLtrtePs" TargetMode="External" /><Relationship Id="rId11" Type="http://schemas.openxmlformats.org/officeDocument/2006/relationships/hyperlink" Target="https://t.co/MnYlW4h8bN" TargetMode="External" /><Relationship Id="rId12" Type="http://schemas.openxmlformats.org/officeDocument/2006/relationships/hyperlink" Target="http://t.co/qIQJvC3KJn" TargetMode="External" /><Relationship Id="rId13" Type="http://schemas.openxmlformats.org/officeDocument/2006/relationships/hyperlink" Target="http://t.co/R7NY0CKioT" TargetMode="External" /><Relationship Id="rId14" Type="http://schemas.openxmlformats.org/officeDocument/2006/relationships/hyperlink" Target="http://t.co/zpABON5mGR" TargetMode="External" /><Relationship Id="rId15" Type="http://schemas.openxmlformats.org/officeDocument/2006/relationships/hyperlink" Target="https://pbs.twimg.com/profile_banners/2863996955/1534302063" TargetMode="External" /><Relationship Id="rId16" Type="http://schemas.openxmlformats.org/officeDocument/2006/relationships/hyperlink" Target="https://pbs.twimg.com/profile_banners/76935934/1561177238" TargetMode="External" /><Relationship Id="rId17" Type="http://schemas.openxmlformats.org/officeDocument/2006/relationships/hyperlink" Target="https://pbs.twimg.com/profile_banners/1079506369756127232/1560868091" TargetMode="External" /><Relationship Id="rId18" Type="http://schemas.openxmlformats.org/officeDocument/2006/relationships/hyperlink" Target="https://pbs.twimg.com/profile_banners/10668202/1547250580" TargetMode="External" /><Relationship Id="rId19" Type="http://schemas.openxmlformats.org/officeDocument/2006/relationships/hyperlink" Target="https://pbs.twimg.com/profile_banners/74991835/1545133272" TargetMode="External" /><Relationship Id="rId20" Type="http://schemas.openxmlformats.org/officeDocument/2006/relationships/hyperlink" Target="https://pbs.twimg.com/profile_banners/602047014/1558703768" TargetMode="External" /><Relationship Id="rId21" Type="http://schemas.openxmlformats.org/officeDocument/2006/relationships/hyperlink" Target="https://pbs.twimg.com/profile_banners/1374081012/1542622426" TargetMode="External" /><Relationship Id="rId22" Type="http://schemas.openxmlformats.org/officeDocument/2006/relationships/hyperlink" Target="https://pbs.twimg.com/profile_banners/24727891/1552034212" TargetMode="External" /><Relationship Id="rId23" Type="http://schemas.openxmlformats.org/officeDocument/2006/relationships/hyperlink" Target="https://pbs.twimg.com/profile_banners/14390109/1561638430" TargetMode="External" /><Relationship Id="rId24" Type="http://schemas.openxmlformats.org/officeDocument/2006/relationships/hyperlink" Target="https://pbs.twimg.com/profile_banners/2557021796/1553586659" TargetMode="External" /><Relationship Id="rId25" Type="http://schemas.openxmlformats.org/officeDocument/2006/relationships/hyperlink" Target="https://pbs.twimg.com/profile_banners/1692153601/1413093799" TargetMode="External" /><Relationship Id="rId26" Type="http://schemas.openxmlformats.org/officeDocument/2006/relationships/hyperlink" Target="https://pbs.twimg.com/profile_banners/87606674/1405285356" TargetMode="External" /><Relationship Id="rId27" Type="http://schemas.openxmlformats.org/officeDocument/2006/relationships/hyperlink" Target="https://pbs.twimg.com/profile_banners/15825547/1524245447" TargetMode="External" /><Relationship Id="rId28" Type="http://schemas.openxmlformats.org/officeDocument/2006/relationships/hyperlink" Target="https://pbs.twimg.com/profile_banners/54645160/1537302456"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5/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5/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9/bg.gif"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9/bg.gif" TargetMode="External" /><Relationship Id="rId45" Type="http://schemas.openxmlformats.org/officeDocument/2006/relationships/hyperlink" Target="http://abs.twimg.com/images/themes/theme14/bg.gif" TargetMode="External" /><Relationship Id="rId46" Type="http://schemas.openxmlformats.org/officeDocument/2006/relationships/hyperlink" Target="http://pbs.twimg.com/profile_images/1003038380081467402/02nmFF-X_normal.jpg" TargetMode="External" /><Relationship Id="rId47" Type="http://schemas.openxmlformats.org/officeDocument/2006/relationships/hyperlink" Target="http://pbs.twimg.com/profile_images/3697577489/3e455fb7aac1decd3a7b09750472f7f1_normal.jpeg" TargetMode="External" /><Relationship Id="rId48" Type="http://schemas.openxmlformats.org/officeDocument/2006/relationships/hyperlink" Target="http://pbs.twimg.com/profile_images/1136525117285179392/4LBIES5Y_normal.png" TargetMode="External" /><Relationship Id="rId49" Type="http://schemas.openxmlformats.org/officeDocument/2006/relationships/hyperlink" Target="http://pbs.twimg.com/profile_images/1133096059553701889/OseMpjJb_normal.jpg" TargetMode="External" /><Relationship Id="rId50" Type="http://schemas.openxmlformats.org/officeDocument/2006/relationships/hyperlink" Target="http://pbs.twimg.com/profile_images/1141032856791048192/Q1YMAfb8_normal.jpg" TargetMode="External" /><Relationship Id="rId51" Type="http://schemas.openxmlformats.org/officeDocument/2006/relationships/hyperlink" Target="http://pbs.twimg.com/profile_images/674640447860535296/GX-p25a2_normal.jpg" TargetMode="External" /><Relationship Id="rId52" Type="http://schemas.openxmlformats.org/officeDocument/2006/relationships/hyperlink" Target="http://pbs.twimg.com/profile_images/1145656579225804800/wSsXIAYs_normal.png" TargetMode="External" /><Relationship Id="rId53" Type="http://schemas.openxmlformats.org/officeDocument/2006/relationships/hyperlink" Target="http://pbs.twimg.com/profile_images/746067421400805377/in48w7zM_normal.jpg" TargetMode="External" /><Relationship Id="rId54" Type="http://schemas.openxmlformats.org/officeDocument/2006/relationships/hyperlink" Target="http://pbs.twimg.com/profile_images/1079873159107629056/ujtd-7RL_normal.jpg" TargetMode="External" /><Relationship Id="rId55" Type="http://schemas.openxmlformats.org/officeDocument/2006/relationships/hyperlink" Target="http://pbs.twimg.com/profile_images/700641246423846912/kd3u3cko_normal.png" TargetMode="External" /><Relationship Id="rId56" Type="http://schemas.openxmlformats.org/officeDocument/2006/relationships/hyperlink" Target="http://pbs.twimg.com/profile_images/1144219430622154752/jkJWgGPk_normal.png" TargetMode="External" /><Relationship Id="rId57" Type="http://schemas.openxmlformats.org/officeDocument/2006/relationships/hyperlink" Target="http://pbs.twimg.com/profile_images/481079009560653824/LAJUx2Ya_normal.jpeg" TargetMode="External" /><Relationship Id="rId58" Type="http://schemas.openxmlformats.org/officeDocument/2006/relationships/hyperlink" Target="http://pbs.twimg.com/profile_images/593155500180639746/W3oBC4Nf_normal.png" TargetMode="External" /><Relationship Id="rId59" Type="http://schemas.openxmlformats.org/officeDocument/2006/relationships/hyperlink" Target="http://pbs.twimg.com/profile_images/849132774661308416/pa2Uplq1_normal.jpg" TargetMode="External" /><Relationship Id="rId60" Type="http://schemas.openxmlformats.org/officeDocument/2006/relationships/hyperlink" Target="http://pbs.twimg.com/profile_images/729284040998703104/hluvGp-D_normal.jpg" TargetMode="External" /><Relationship Id="rId61" Type="http://schemas.openxmlformats.org/officeDocument/2006/relationships/hyperlink" Target="http://pbs.twimg.com/profile_images/2239046993/cardflash_squarelogo_normal.png" TargetMode="External" /><Relationship Id="rId62" Type="http://schemas.openxmlformats.org/officeDocument/2006/relationships/hyperlink" Target="http://abs.twimg.com/sticky/default_profile_images/default_profile_normal.png" TargetMode="External" /><Relationship Id="rId63" Type="http://schemas.openxmlformats.org/officeDocument/2006/relationships/hyperlink" Target="http://pbs.twimg.com/profile_images/987383214699266049/K60dJUbS_normal.jpg" TargetMode="External" /><Relationship Id="rId64" Type="http://schemas.openxmlformats.org/officeDocument/2006/relationships/hyperlink" Target="http://pbs.twimg.com/profile_images/1011252505064493056/8P-2AhX__normal.jpg" TargetMode="External" /><Relationship Id="rId65" Type="http://schemas.openxmlformats.org/officeDocument/2006/relationships/hyperlink" Target="https://twitter.com/rwpusa" TargetMode="External" /><Relationship Id="rId66" Type="http://schemas.openxmlformats.org/officeDocument/2006/relationships/hyperlink" Target="https://twitter.com/mobile_gumshoe" TargetMode="External" /><Relationship Id="rId67" Type="http://schemas.openxmlformats.org/officeDocument/2006/relationships/hyperlink" Target="https://twitter.com/vivianfrancos" TargetMode="External" /><Relationship Id="rId68" Type="http://schemas.openxmlformats.org/officeDocument/2006/relationships/hyperlink" Target="https://twitter.com/rhondapainter4" TargetMode="External" /><Relationship Id="rId69" Type="http://schemas.openxmlformats.org/officeDocument/2006/relationships/hyperlink" Target="https://twitter.com/dianageorgina15" TargetMode="External" /><Relationship Id="rId70" Type="http://schemas.openxmlformats.org/officeDocument/2006/relationships/hyperlink" Target="https://twitter.com/ces" TargetMode="External" /><Relationship Id="rId71" Type="http://schemas.openxmlformats.org/officeDocument/2006/relationships/hyperlink" Target="https://twitter.com/websummit" TargetMode="External" /><Relationship Id="rId72" Type="http://schemas.openxmlformats.org/officeDocument/2006/relationships/hyperlink" Target="https://twitter.com/yorklink" TargetMode="External" /><Relationship Id="rId73" Type="http://schemas.openxmlformats.org/officeDocument/2006/relationships/hyperlink" Target="https://twitter.com/espanaglobal" TargetMode="External" /><Relationship Id="rId74" Type="http://schemas.openxmlformats.org/officeDocument/2006/relationships/hyperlink" Target="https://twitter.com/nokia" TargetMode="External" /><Relationship Id="rId75" Type="http://schemas.openxmlformats.org/officeDocument/2006/relationships/hyperlink" Target="https://twitter.com/wipro" TargetMode="External" /><Relationship Id="rId76" Type="http://schemas.openxmlformats.org/officeDocument/2006/relationships/hyperlink" Target="https://twitter.com/openfuture_and" TargetMode="External" /><Relationship Id="rId77" Type="http://schemas.openxmlformats.org/officeDocument/2006/relationships/hyperlink" Target="https://twitter.com/americasdc" TargetMode="External" /><Relationship Id="rId78" Type="http://schemas.openxmlformats.org/officeDocument/2006/relationships/hyperlink" Target="https://twitter.com/nodexl" TargetMode="External" /><Relationship Id="rId79" Type="http://schemas.openxmlformats.org/officeDocument/2006/relationships/hyperlink" Target="https://twitter.com/theramreports" TargetMode="External" /><Relationship Id="rId80" Type="http://schemas.openxmlformats.org/officeDocument/2006/relationships/hyperlink" Target="https://twitter.com/cardflash" TargetMode="External" /><Relationship Id="rId81" Type="http://schemas.openxmlformats.org/officeDocument/2006/relationships/hyperlink" Target="https://twitter.com/treda10" TargetMode="External" /><Relationship Id="rId82" Type="http://schemas.openxmlformats.org/officeDocument/2006/relationships/hyperlink" Target="https://twitter.com/ieeespectrum" TargetMode="External" /><Relationship Id="rId83" Type="http://schemas.openxmlformats.org/officeDocument/2006/relationships/hyperlink" Target="https://twitter.com/darpa" TargetMode="External" /><Relationship Id="rId84" Type="http://schemas.openxmlformats.org/officeDocument/2006/relationships/comments" Target="../comments2.xml" /><Relationship Id="rId85" Type="http://schemas.openxmlformats.org/officeDocument/2006/relationships/vmlDrawing" Target="../drawings/vmlDrawing2.vml" /><Relationship Id="rId86" Type="http://schemas.openxmlformats.org/officeDocument/2006/relationships/table" Target="../tables/table2.xml" /><Relationship Id="rId8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pyvnts.com/oct-2019-pyvnts.html" TargetMode="External" /><Relationship Id="rId2" Type="http://schemas.openxmlformats.org/officeDocument/2006/relationships/hyperlink" Target="http://www.pyvnts.com/" TargetMode="External" /><Relationship Id="rId3" Type="http://schemas.openxmlformats.org/officeDocument/2006/relationships/hyperlink" Target="https://nodexlgraphgallery.org/Pages/Graph.aspx?graphID=197839" TargetMode="External" /><Relationship Id="rId4" Type="http://schemas.openxmlformats.org/officeDocument/2006/relationships/hyperlink" Target="https://www.independent.co.uk/news/world/americas/us-politics/trump-tax-returns-congress-richard-neal-house-ways-committee-mnuchin-treasury-impeachment-a8902456.html" TargetMode="External" /><Relationship Id="rId5" Type="http://schemas.openxmlformats.org/officeDocument/2006/relationships/hyperlink" Target="https://nodexlgraphgallery.org/Pages/Graph.aspx?graphID=197839" TargetMode="External" /><Relationship Id="rId6" Type="http://schemas.openxmlformats.org/officeDocument/2006/relationships/hyperlink" Target="https://www.independent.co.uk/news/world/americas/us-politics/trump-tax-returns-congress-richard-neal-house-ways-committee-mnuchin-treasury-impeachment-a8902456.html" TargetMode="External" /><Relationship Id="rId7" Type="http://schemas.openxmlformats.org/officeDocument/2006/relationships/hyperlink" Target="http://www.pyvnts.com/oct-2019-pyvnts.html" TargetMode="External" /><Relationship Id="rId8" Type="http://schemas.openxmlformats.org/officeDocument/2006/relationships/hyperlink" Target="http://www.pyvnts.com/" TargetMode="External" /><Relationship Id="rId9" Type="http://schemas.openxmlformats.org/officeDocument/2006/relationships/table" Target="../tables/table12.xml" /><Relationship Id="rId10" Type="http://schemas.openxmlformats.org/officeDocument/2006/relationships/table" Target="../tables/table13.xml" /><Relationship Id="rId11" Type="http://schemas.openxmlformats.org/officeDocument/2006/relationships/table" Target="../tables/table14.xml" /><Relationship Id="rId12" Type="http://schemas.openxmlformats.org/officeDocument/2006/relationships/table" Target="../tables/table15.xm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470</v>
      </c>
      <c r="BB2" s="13" t="s">
        <v>480</v>
      </c>
      <c r="BC2" s="13" t="s">
        <v>481</v>
      </c>
      <c r="BD2" s="67" t="s">
        <v>642</v>
      </c>
      <c r="BE2" s="67" t="s">
        <v>643</v>
      </c>
      <c r="BF2" s="67" t="s">
        <v>644</v>
      </c>
      <c r="BG2" s="67" t="s">
        <v>645</v>
      </c>
      <c r="BH2" s="67" t="s">
        <v>646</v>
      </c>
      <c r="BI2" s="67" t="s">
        <v>647</v>
      </c>
      <c r="BJ2" s="67" t="s">
        <v>648</v>
      </c>
      <c r="BK2" s="67" t="s">
        <v>649</v>
      </c>
      <c r="BL2" s="67" t="s">
        <v>650</v>
      </c>
    </row>
    <row r="3" spans="1:64" ht="15" customHeight="1">
      <c r="A3" s="84" t="s">
        <v>212</v>
      </c>
      <c r="B3" s="84" t="s">
        <v>212</v>
      </c>
      <c r="C3" s="53" t="s">
        <v>658</v>
      </c>
      <c r="D3" s="54">
        <v>3</v>
      </c>
      <c r="E3" s="65" t="s">
        <v>132</v>
      </c>
      <c r="F3" s="55">
        <v>35</v>
      </c>
      <c r="G3" s="53"/>
      <c r="H3" s="57"/>
      <c r="I3" s="56"/>
      <c r="J3" s="56"/>
      <c r="K3" s="36" t="s">
        <v>65</v>
      </c>
      <c r="L3" s="62">
        <v>3</v>
      </c>
      <c r="M3" s="62"/>
      <c r="N3" s="63"/>
      <c r="O3" s="85" t="s">
        <v>176</v>
      </c>
      <c r="P3" s="87">
        <v>43592.760671296295</v>
      </c>
      <c r="Q3" s="85" t="s">
        <v>233</v>
      </c>
      <c r="R3" s="89" t="s">
        <v>239</v>
      </c>
      <c r="S3" s="85" t="s">
        <v>242</v>
      </c>
      <c r="T3" s="85"/>
      <c r="U3" s="85"/>
      <c r="V3" s="89" t="s">
        <v>247</v>
      </c>
      <c r="W3" s="87">
        <v>43592.760671296295</v>
      </c>
      <c r="X3" s="89" t="s">
        <v>253</v>
      </c>
      <c r="Y3" s="85"/>
      <c r="Z3" s="85"/>
      <c r="AA3" s="91" t="s">
        <v>259</v>
      </c>
      <c r="AB3" s="85"/>
      <c r="AC3" s="85" t="b">
        <v>0</v>
      </c>
      <c r="AD3" s="85">
        <v>18915</v>
      </c>
      <c r="AE3" s="91" t="s">
        <v>266</v>
      </c>
      <c r="AF3" s="85" t="b">
        <v>0</v>
      </c>
      <c r="AG3" s="85" t="s">
        <v>268</v>
      </c>
      <c r="AH3" s="85"/>
      <c r="AI3" s="91" t="s">
        <v>266</v>
      </c>
      <c r="AJ3" s="85" t="b">
        <v>0</v>
      </c>
      <c r="AK3" s="85">
        <v>6223</v>
      </c>
      <c r="AL3" s="91" t="s">
        <v>266</v>
      </c>
      <c r="AM3" s="85" t="s">
        <v>269</v>
      </c>
      <c r="AN3" s="85" t="b">
        <v>0</v>
      </c>
      <c r="AO3" s="91" t="s">
        <v>259</v>
      </c>
      <c r="AP3" s="85" t="s">
        <v>273</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0</v>
      </c>
      <c r="BE3" s="52">
        <v>0</v>
      </c>
      <c r="BF3" s="51">
        <v>1</v>
      </c>
      <c r="BG3" s="52">
        <v>3.125</v>
      </c>
      <c r="BH3" s="51">
        <v>0</v>
      </c>
      <c r="BI3" s="52">
        <v>0</v>
      </c>
      <c r="BJ3" s="51">
        <v>31</v>
      </c>
      <c r="BK3" s="52">
        <v>96.875</v>
      </c>
      <c r="BL3" s="51">
        <v>32</v>
      </c>
    </row>
    <row r="4" spans="1:64" ht="15" customHeight="1">
      <c r="A4" s="84" t="s">
        <v>213</v>
      </c>
      <c r="B4" s="84" t="s">
        <v>212</v>
      </c>
      <c r="C4" s="53" t="s">
        <v>658</v>
      </c>
      <c r="D4" s="54">
        <v>3</v>
      </c>
      <c r="E4" s="65" t="s">
        <v>132</v>
      </c>
      <c r="F4" s="55">
        <v>35</v>
      </c>
      <c r="G4" s="53"/>
      <c r="H4" s="57"/>
      <c r="I4" s="56"/>
      <c r="J4" s="56"/>
      <c r="K4" s="36" t="s">
        <v>65</v>
      </c>
      <c r="L4" s="83">
        <v>4</v>
      </c>
      <c r="M4" s="83"/>
      <c r="N4" s="63"/>
      <c r="O4" s="86" t="s">
        <v>231</v>
      </c>
      <c r="P4" s="88">
        <v>43592.89126157408</v>
      </c>
      <c r="Q4" s="86" t="s">
        <v>234</v>
      </c>
      <c r="R4" s="86"/>
      <c r="S4" s="86"/>
      <c r="T4" s="86"/>
      <c r="U4" s="86"/>
      <c r="V4" s="90" t="s">
        <v>248</v>
      </c>
      <c r="W4" s="88">
        <v>43592.89126157408</v>
      </c>
      <c r="X4" s="90" t="s">
        <v>254</v>
      </c>
      <c r="Y4" s="86"/>
      <c r="Z4" s="86"/>
      <c r="AA4" s="92" t="s">
        <v>260</v>
      </c>
      <c r="AB4" s="86"/>
      <c r="AC4" s="86" t="b">
        <v>0</v>
      </c>
      <c r="AD4" s="86">
        <v>0</v>
      </c>
      <c r="AE4" s="92" t="s">
        <v>266</v>
      </c>
      <c r="AF4" s="86" t="b">
        <v>0</v>
      </c>
      <c r="AG4" s="86" t="s">
        <v>268</v>
      </c>
      <c r="AH4" s="86"/>
      <c r="AI4" s="92" t="s">
        <v>266</v>
      </c>
      <c r="AJ4" s="86" t="b">
        <v>0</v>
      </c>
      <c r="AK4" s="86">
        <v>6223</v>
      </c>
      <c r="AL4" s="92" t="s">
        <v>259</v>
      </c>
      <c r="AM4" s="86" t="s">
        <v>269</v>
      </c>
      <c r="AN4" s="86" t="b">
        <v>0</v>
      </c>
      <c r="AO4" s="92" t="s">
        <v>259</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v>0</v>
      </c>
      <c r="BE4" s="52">
        <v>0</v>
      </c>
      <c r="BF4" s="51">
        <v>0</v>
      </c>
      <c r="BG4" s="52">
        <v>0</v>
      </c>
      <c r="BH4" s="51">
        <v>0</v>
      </c>
      <c r="BI4" s="52">
        <v>0</v>
      </c>
      <c r="BJ4" s="51">
        <v>23</v>
      </c>
      <c r="BK4" s="52">
        <v>100</v>
      </c>
      <c r="BL4" s="51">
        <v>23</v>
      </c>
    </row>
    <row r="5" spans="1:64" ht="45">
      <c r="A5" s="84" t="s">
        <v>214</v>
      </c>
      <c r="B5" s="84" t="s">
        <v>218</v>
      </c>
      <c r="C5" s="53" t="s">
        <v>658</v>
      </c>
      <c r="D5" s="54">
        <v>3</v>
      </c>
      <c r="E5" s="65" t="s">
        <v>132</v>
      </c>
      <c r="F5" s="55">
        <v>35</v>
      </c>
      <c r="G5" s="53"/>
      <c r="H5" s="57"/>
      <c r="I5" s="56"/>
      <c r="J5" s="56"/>
      <c r="K5" s="36" t="s">
        <v>65</v>
      </c>
      <c r="L5" s="83">
        <v>5</v>
      </c>
      <c r="M5" s="83"/>
      <c r="N5" s="63"/>
      <c r="O5" s="86" t="s">
        <v>231</v>
      </c>
      <c r="P5" s="88">
        <v>43608.886412037034</v>
      </c>
      <c r="Q5" s="86" t="s">
        <v>235</v>
      </c>
      <c r="R5" s="90" t="s">
        <v>240</v>
      </c>
      <c r="S5" s="86" t="s">
        <v>243</v>
      </c>
      <c r="T5" s="86" t="s">
        <v>245</v>
      </c>
      <c r="U5" s="86"/>
      <c r="V5" s="90" t="s">
        <v>249</v>
      </c>
      <c r="W5" s="88">
        <v>43608.886412037034</v>
      </c>
      <c r="X5" s="90" t="s">
        <v>255</v>
      </c>
      <c r="Y5" s="86"/>
      <c r="Z5" s="86"/>
      <c r="AA5" s="92" t="s">
        <v>261</v>
      </c>
      <c r="AB5" s="86"/>
      <c r="AC5" s="86" t="b">
        <v>0</v>
      </c>
      <c r="AD5" s="86">
        <v>3</v>
      </c>
      <c r="AE5" s="92" t="s">
        <v>266</v>
      </c>
      <c r="AF5" s="86" t="b">
        <v>0</v>
      </c>
      <c r="AG5" s="86" t="s">
        <v>268</v>
      </c>
      <c r="AH5" s="86"/>
      <c r="AI5" s="92" t="s">
        <v>266</v>
      </c>
      <c r="AJ5" s="86" t="b">
        <v>0</v>
      </c>
      <c r="AK5" s="86">
        <v>0</v>
      </c>
      <c r="AL5" s="92" t="s">
        <v>266</v>
      </c>
      <c r="AM5" s="86" t="s">
        <v>270</v>
      </c>
      <c r="AN5" s="86" t="b">
        <v>0</v>
      </c>
      <c r="AO5" s="92" t="s">
        <v>261</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214</v>
      </c>
      <c r="B6" s="84" t="s">
        <v>219</v>
      </c>
      <c r="C6" s="53" t="s">
        <v>658</v>
      </c>
      <c r="D6" s="54">
        <v>3</v>
      </c>
      <c r="E6" s="65" t="s">
        <v>132</v>
      </c>
      <c r="F6" s="55">
        <v>35</v>
      </c>
      <c r="G6" s="53"/>
      <c r="H6" s="57"/>
      <c r="I6" s="56"/>
      <c r="J6" s="56"/>
      <c r="K6" s="36" t="s">
        <v>65</v>
      </c>
      <c r="L6" s="83">
        <v>6</v>
      </c>
      <c r="M6" s="83"/>
      <c r="N6" s="63"/>
      <c r="O6" s="86" t="s">
        <v>231</v>
      </c>
      <c r="P6" s="88">
        <v>43608.886412037034</v>
      </c>
      <c r="Q6" s="86" t="s">
        <v>235</v>
      </c>
      <c r="R6" s="90" t="s">
        <v>240</v>
      </c>
      <c r="S6" s="86" t="s">
        <v>243</v>
      </c>
      <c r="T6" s="86" t="s">
        <v>245</v>
      </c>
      <c r="U6" s="86"/>
      <c r="V6" s="90" t="s">
        <v>249</v>
      </c>
      <c r="W6" s="88">
        <v>43608.886412037034</v>
      </c>
      <c r="X6" s="90" t="s">
        <v>255</v>
      </c>
      <c r="Y6" s="86"/>
      <c r="Z6" s="86"/>
      <c r="AA6" s="92" t="s">
        <v>261</v>
      </c>
      <c r="AB6" s="86"/>
      <c r="AC6" s="86" t="b">
        <v>0</v>
      </c>
      <c r="AD6" s="86">
        <v>3</v>
      </c>
      <c r="AE6" s="92" t="s">
        <v>266</v>
      </c>
      <c r="AF6" s="86" t="b">
        <v>0</v>
      </c>
      <c r="AG6" s="86" t="s">
        <v>268</v>
      </c>
      <c r="AH6" s="86"/>
      <c r="AI6" s="92" t="s">
        <v>266</v>
      </c>
      <c r="AJ6" s="86" t="b">
        <v>0</v>
      </c>
      <c r="AK6" s="86">
        <v>0</v>
      </c>
      <c r="AL6" s="92" t="s">
        <v>266</v>
      </c>
      <c r="AM6" s="86" t="s">
        <v>270</v>
      </c>
      <c r="AN6" s="86" t="b">
        <v>0</v>
      </c>
      <c r="AO6" s="92" t="s">
        <v>261</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214</v>
      </c>
      <c r="B7" s="84" t="s">
        <v>220</v>
      </c>
      <c r="C7" s="53" t="s">
        <v>658</v>
      </c>
      <c r="D7" s="54">
        <v>3</v>
      </c>
      <c r="E7" s="65" t="s">
        <v>132</v>
      </c>
      <c r="F7" s="55">
        <v>35</v>
      </c>
      <c r="G7" s="53"/>
      <c r="H7" s="57"/>
      <c r="I7" s="56"/>
      <c r="J7" s="56"/>
      <c r="K7" s="36" t="s">
        <v>65</v>
      </c>
      <c r="L7" s="83">
        <v>7</v>
      </c>
      <c r="M7" s="83"/>
      <c r="N7" s="63"/>
      <c r="O7" s="86" t="s">
        <v>231</v>
      </c>
      <c r="P7" s="88">
        <v>43608.886412037034</v>
      </c>
      <c r="Q7" s="86" t="s">
        <v>235</v>
      </c>
      <c r="R7" s="90" t="s">
        <v>240</v>
      </c>
      <c r="S7" s="86" t="s">
        <v>243</v>
      </c>
      <c r="T7" s="86" t="s">
        <v>245</v>
      </c>
      <c r="U7" s="86"/>
      <c r="V7" s="90" t="s">
        <v>249</v>
      </c>
      <c r="W7" s="88">
        <v>43608.886412037034</v>
      </c>
      <c r="X7" s="90" t="s">
        <v>255</v>
      </c>
      <c r="Y7" s="86"/>
      <c r="Z7" s="86"/>
      <c r="AA7" s="92" t="s">
        <v>261</v>
      </c>
      <c r="AB7" s="86"/>
      <c r="AC7" s="86" t="b">
        <v>0</v>
      </c>
      <c r="AD7" s="86">
        <v>3</v>
      </c>
      <c r="AE7" s="92" t="s">
        <v>266</v>
      </c>
      <c r="AF7" s="86" t="b">
        <v>0</v>
      </c>
      <c r="AG7" s="86" t="s">
        <v>268</v>
      </c>
      <c r="AH7" s="86"/>
      <c r="AI7" s="92" t="s">
        <v>266</v>
      </c>
      <c r="AJ7" s="86" t="b">
        <v>0</v>
      </c>
      <c r="AK7" s="86">
        <v>0</v>
      </c>
      <c r="AL7" s="92" t="s">
        <v>266</v>
      </c>
      <c r="AM7" s="86" t="s">
        <v>270</v>
      </c>
      <c r="AN7" s="86" t="b">
        <v>0</v>
      </c>
      <c r="AO7" s="92" t="s">
        <v>261</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214</v>
      </c>
      <c r="B8" s="84" t="s">
        <v>221</v>
      </c>
      <c r="C8" s="53" t="s">
        <v>658</v>
      </c>
      <c r="D8" s="54">
        <v>3</v>
      </c>
      <c r="E8" s="65" t="s">
        <v>132</v>
      </c>
      <c r="F8" s="55">
        <v>35</v>
      </c>
      <c r="G8" s="53"/>
      <c r="H8" s="57"/>
      <c r="I8" s="56"/>
      <c r="J8" s="56"/>
      <c r="K8" s="36" t="s">
        <v>65</v>
      </c>
      <c r="L8" s="83">
        <v>8</v>
      </c>
      <c r="M8" s="83"/>
      <c r="N8" s="63"/>
      <c r="O8" s="86" t="s">
        <v>231</v>
      </c>
      <c r="P8" s="88">
        <v>43608.886412037034</v>
      </c>
      <c r="Q8" s="86" t="s">
        <v>235</v>
      </c>
      <c r="R8" s="90" t="s">
        <v>240</v>
      </c>
      <c r="S8" s="86" t="s">
        <v>243</v>
      </c>
      <c r="T8" s="86" t="s">
        <v>245</v>
      </c>
      <c r="U8" s="86"/>
      <c r="V8" s="90" t="s">
        <v>249</v>
      </c>
      <c r="W8" s="88">
        <v>43608.886412037034</v>
      </c>
      <c r="X8" s="90" t="s">
        <v>255</v>
      </c>
      <c r="Y8" s="86"/>
      <c r="Z8" s="86"/>
      <c r="AA8" s="92" t="s">
        <v>261</v>
      </c>
      <c r="AB8" s="86"/>
      <c r="AC8" s="86" t="b">
        <v>0</v>
      </c>
      <c r="AD8" s="86">
        <v>3</v>
      </c>
      <c r="AE8" s="92" t="s">
        <v>266</v>
      </c>
      <c r="AF8" s="86" t="b">
        <v>0</v>
      </c>
      <c r="AG8" s="86" t="s">
        <v>268</v>
      </c>
      <c r="AH8" s="86"/>
      <c r="AI8" s="92" t="s">
        <v>266</v>
      </c>
      <c r="AJ8" s="86" t="b">
        <v>0</v>
      </c>
      <c r="AK8" s="86">
        <v>0</v>
      </c>
      <c r="AL8" s="92" t="s">
        <v>266</v>
      </c>
      <c r="AM8" s="86" t="s">
        <v>270</v>
      </c>
      <c r="AN8" s="86" t="b">
        <v>0</v>
      </c>
      <c r="AO8" s="92" t="s">
        <v>261</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45">
      <c r="A9" s="84" t="s">
        <v>214</v>
      </c>
      <c r="B9" s="84" t="s">
        <v>222</v>
      </c>
      <c r="C9" s="53" t="s">
        <v>658</v>
      </c>
      <c r="D9" s="54">
        <v>3</v>
      </c>
      <c r="E9" s="65" t="s">
        <v>132</v>
      </c>
      <c r="F9" s="55">
        <v>35</v>
      </c>
      <c r="G9" s="53"/>
      <c r="H9" s="57"/>
      <c r="I9" s="56"/>
      <c r="J9" s="56"/>
      <c r="K9" s="36" t="s">
        <v>65</v>
      </c>
      <c r="L9" s="83">
        <v>9</v>
      </c>
      <c r="M9" s="83"/>
      <c r="N9" s="63"/>
      <c r="O9" s="86" t="s">
        <v>231</v>
      </c>
      <c r="P9" s="88">
        <v>43608.886412037034</v>
      </c>
      <c r="Q9" s="86" t="s">
        <v>235</v>
      </c>
      <c r="R9" s="90" t="s">
        <v>240</v>
      </c>
      <c r="S9" s="86" t="s">
        <v>243</v>
      </c>
      <c r="T9" s="86" t="s">
        <v>245</v>
      </c>
      <c r="U9" s="86"/>
      <c r="V9" s="90" t="s">
        <v>249</v>
      </c>
      <c r="W9" s="88">
        <v>43608.886412037034</v>
      </c>
      <c r="X9" s="90" t="s">
        <v>255</v>
      </c>
      <c r="Y9" s="86"/>
      <c r="Z9" s="86"/>
      <c r="AA9" s="92" t="s">
        <v>261</v>
      </c>
      <c r="AB9" s="86"/>
      <c r="AC9" s="86" t="b">
        <v>0</v>
      </c>
      <c r="AD9" s="86">
        <v>3</v>
      </c>
      <c r="AE9" s="92" t="s">
        <v>266</v>
      </c>
      <c r="AF9" s="86" t="b">
        <v>0</v>
      </c>
      <c r="AG9" s="86" t="s">
        <v>268</v>
      </c>
      <c r="AH9" s="86"/>
      <c r="AI9" s="92" t="s">
        <v>266</v>
      </c>
      <c r="AJ9" s="86" t="b">
        <v>0</v>
      </c>
      <c r="AK9" s="86">
        <v>0</v>
      </c>
      <c r="AL9" s="92" t="s">
        <v>266</v>
      </c>
      <c r="AM9" s="86" t="s">
        <v>270</v>
      </c>
      <c r="AN9" s="86" t="b">
        <v>0</v>
      </c>
      <c r="AO9" s="92" t="s">
        <v>261</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214</v>
      </c>
      <c r="B10" s="84" t="s">
        <v>223</v>
      </c>
      <c r="C10" s="53" t="s">
        <v>658</v>
      </c>
      <c r="D10" s="54">
        <v>3</v>
      </c>
      <c r="E10" s="65" t="s">
        <v>132</v>
      </c>
      <c r="F10" s="55">
        <v>35</v>
      </c>
      <c r="G10" s="53"/>
      <c r="H10" s="57"/>
      <c r="I10" s="56"/>
      <c r="J10" s="56"/>
      <c r="K10" s="36" t="s">
        <v>65</v>
      </c>
      <c r="L10" s="83">
        <v>10</v>
      </c>
      <c r="M10" s="83"/>
      <c r="N10" s="63"/>
      <c r="O10" s="86" t="s">
        <v>231</v>
      </c>
      <c r="P10" s="88">
        <v>43608.886412037034</v>
      </c>
      <c r="Q10" s="86" t="s">
        <v>235</v>
      </c>
      <c r="R10" s="90" t="s">
        <v>240</v>
      </c>
      <c r="S10" s="86" t="s">
        <v>243</v>
      </c>
      <c r="T10" s="86" t="s">
        <v>245</v>
      </c>
      <c r="U10" s="86"/>
      <c r="V10" s="90" t="s">
        <v>249</v>
      </c>
      <c r="W10" s="88">
        <v>43608.886412037034</v>
      </c>
      <c r="X10" s="90" t="s">
        <v>255</v>
      </c>
      <c r="Y10" s="86"/>
      <c r="Z10" s="86"/>
      <c r="AA10" s="92" t="s">
        <v>261</v>
      </c>
      <c r="AB10" s="86"/>
      <c r="AC10" s="86" t="b">
        <v>0</v>
      </c>
      <c r="AD10" s="86">
        <v>3</v>
      </c>
      <c r="AE10" s="92" t="s">
        <v>266</v>
      </c>
      <c r="AF10" s="86" t="b">
        <v>0</v>
      </c>
      <c r="AG10" s="86" t="s">
        <v>268</v>
      </c>
      <c r="AH10" s="86"/>
      <c r="AI10" s="92" t="s">
        <v>266</v>
      </c>
      <c r="AJ10" s="86" t="b">
        <v>0</v>
      </c>
      <c r="AK10" s="86">
        <v>0</v>
      </c>
      <c r="AL10" s="92" t="s">
        <v>266</v>
      </c>
      <c r="AM10" s="86" t="s">
        <v>270</v>
      </c>
      <c r="AN10" s="86" t="b">
        <v>0</v>
      </c>
      <c r="AO10" s="92" t="s">
        <v>261</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214</v>
      </c>
      <c r="B11" s="84" t="s">
        <v>224</v>
      </c>
      <c r="C11" s="53" t="s">
        <v>658</v>
      </c>
      <c r="D11" s="54">
        <v>3</v>
      </c>
      <c r="E11" s="65" t="s">
        <v>132</v>
      </c>
      <c r="F11" s="55">
        <v>35</v>
      </c>
      <c r="G11" s="53"/>
      <c r="H11" s="57"/>
      <c r="I11" s="56"/>
      <c r="J11" s="56"/>
      <c r="K11" s="36" t="s">
        <v>65</v>
      </c>
      <c r="L11" s="83">
        <v>11</v>
      </c>
      <c r="M11" s="83"/>
      <c r="N11" s="63"/>
      <c r="O11" s="86" t="s">
        <v>231</v>
      </c>
      <c r="P11" s="88">
        <v>43608.886412037034</v>
      </c>
      <c r="Q11" s="86" t="s">
        <v>235</v>
      </c>
      <c r="R11" s="90" t="s">
        <v>240</v>
      </c>
      <c r="S11" s="86" t="s">
        <v>243</v>
      </c>
      <c r="T11" s="86" t="s">
        <v>245</v>
      </c>
      <c r="U11" s="86"/>
      <c r="V11" s="90" t="s">
        <v>249</v>
      </c>
      <c r="W11" s="88">
        <v>43608.886412037034</v>
      </c>
      <c r="X11" s="90" t="s">
        <v>255</v>
      </c>
      <c r="Y11" s="86"/>
      <c r="Z11" s="86"/>
      <c r="AA11" s="92" t="s">
        <v>261</v>
      </c>
      <c r="AB11" s="86"/>
      <c r="AC11" s="86" t="b">
        <v>0</v>
      </c>
      <c r="AD11" s="86">
        <v>3</v>
      </c>
      <c r="AE11" s="92" t="s">
        <v>266</v>
      </c>
      <c r="AF11" s="86" t="b">
        <v>0</v>
      </c>
      <c r="AG11" s="86" t="s">
        <v>268</v>
      </c>
      <c r="AH11" s="86"/>
      <c r="AI11" s="92" t="s">
        <v>266</v>
      </c>
      <c r="AJ11" s="86" t="b">
        <v>0</v>
      </c>
      <c r="AK11" s="86">
        <v>0</v>
      </c>
      <c r="AL11" s="92" t="s">
        <v>266</v>
      </c>
      <c r="AM11" s="86" t="s">
        <v>270</v>
      </c>
      <c r="AN11" s="86" t="b">
        <v>0</v>
      </c>
      <c r="AO11" s="92" t="s">
        <v>261</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c r="BE11" s="52"/>
      <c r="BF11" s="51"/>
      <c r="BG11" s="52"/>
      <c r="BH11" s="51"/>
      <c r="BI11" s="52"/>
      <c r="BJ11" s="51"/>
      <c r="BK11" s="52"/>
      <c r="BL11" s="51"/>
    </row>
    <row r="12" spans="1:64" ht="45">
      <c r="A12" s="84" t="s">
        <v>214</v>
      </c>
      <c r="B12" s="84" t="s">
        <v>225</v>
      </c>
      <c r="C12" s="53" t="s">
        <v>658</v>
      </c>
      <c r="D12" s="54">
        <v>3</v>
      </c>
      <c r="E12" s="65" t="s">
        <v>132</v>
      </c>
      <c r="F12" s="55">
        <v>35</v>
      </c>
      <c r="G12" s="53"/>
      <c r="H12" s="57"/>
      <c r="I12" s="56"/>
      <c r="J12" s="56"/>
      <c r="K12" s="36" t="s">
        <v>65</v>
      </c>
      <c r="L12" s="83">
        <v>12</v>
      </c>
      <c r="M12" s="83"/>
      <c r="N12" s="63"/>
      <c r="O12" s="86" t="s">
        <v>231</v>
      </c>
      <c r="P12" s="88">
        <v>43608.886412037034</v>
      </c>
      <c r="Q12" s="86" t="s">
        <v>235</v>
      </c>
      <c r="R12" s="90" t="s">
        <v>240</v>
      </c>
      <c r="S12" s="86" t="s">
        <v>243</v>
      </c>
      <c r="T12" s="86" t="s">
        <v>245</v>
      </c>
      <c r="U12" s="86"/>
      <c r="V12" s="90" t="s">
        <v>249</v>
      </c>
      <c r="W12" s="88">
        <v>43608.886412037034</v>
      </c>
      <c r="X12" s="90" t="s">
        <v>255</v>
      </c>
      <c r="Y12" s="86"/>
      <c r="Z12" s="86"/>
      <c r="AA12" s="92" t="s">
        <v>261</v>
      </c>
      <c r="AB12" s="86"/>
      <c r="AC12" s="86" t="b">
        <v>0</v>
      </c>
      <c r="AD12" s="86">
        <v>3</v>
      </c>
      <c r="AE12" s="92" t="s">
        <v>266</v>
      </c>
      <c r="AF12" s="86" t="b">
        <v>0</v>
      </c>
      <c r="AG12" s="86" t="s">
        <v>268</v>
      </c>
      <c r="AH12" s="86"/>
      <c r="AI12" s="92" t="s">
        <v>266</v>
      </c>
      <c r="AJ12" s="86" t="b">
        <v>0</v>
      </c>
      <c r="AK12" s="86">
        <v>0</v>
      </c>
      <c r="AL12" s="92" t="s">
        <v>266</v>
      </c>
      <c r="AM12" s="86" t="s">
        <v>270</v>
      </c>
      <c r="AN12" s="86" t="b">
        <v>0</v>
      </c>
      <c r="AO12" s="92" t="s">
        <v>261</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45">
      <c r="A13" s="84" t="s">
        <v>214</v>
      </c>
      <c r="B13" s="84" t="s">
        <v>226</v>
      </c>
      <c r="C13" s="53" t="s">
        <v>658</v>
      </c>
      <c r="D13" s="54">
        <v>3</v>
      </c>
      <c r="E13" s="65" t="s">
        <v>132</v>
      </c>
      <c r="F13" s="55">
        <v>35</v>
      </c>
      <c r="G13" s="53"/>
      <c r="H13" s="57"/>
      <c r="I13" s="56"/>
      <c r="J13" s="56"/>
      <c r="K13" s="36" t="s">
        <v>65</v>
      </c>
      <c r="L13" s="83">
        <v>13</v>
      </c>
      <c r="M13" s="83"/>
      <c r="N13" s="63"/>
      <c r="O13" s="86" t="s">
        <v>231</v>
      </c>
      <c r="P13" s="88">
        <v>43608.886412037034</v>
      </c>
      <c r="Q13" s="86" t="s">
        <v>235</v>
      </c>
      <c r="R13" s="90" t="s">
        <v>240</v>
      </c>
      <c r="S13" s="86" t="s">
        <v>243</v>
      </c>
      <c r="T13" s="86" t="s">
        <v>245</v>
      </c>
      <c r="U13" s="86"/>
      <c r="V13" s="90" t="s">
        <v>249</v>
      </c>
      <c r="W13" s="88">
        <v>43608.886412037034</v>
      </c>
      <c r="X13" s="90" t="s">
        <v>255</v>
      </c>
      <c r="Y13" s="86"/>
      <c r="Z13" s="86"/>
      <c r="AA13" s="92" t="s">
        <v>261</v>
      </c>
      <c r="AB13" s="86"/>
      <c r="AC13" s="86" t="b">
        <v>0</v>
      </c>
      <c r="AD13" s="86">
        <v>3</v>
      </c>
      <c r="AE13" s="92" t="s">
        <v>266</v>
      </c>
      <c r="AF13" s="86" t="b">
        <v>0</v>
      </c>
      <c r="AG13" s="86" t="s">
        <v>268</v>
      </c>
      <c r="AH13" s="86"/>
      <c r="AI13" s="92" t="s">
        <v>266</v>
      </c>
      <c r="AJ13" s="86" t="b">
        <v>0</v>
      </c>
      <c r="AK13" s="86">
        <v>0</v>
      </c>
      <c r="AL13" s="92" t="s">
        <v>266</v>
      </c>
      <c r="AM13" s="86" t="s">
        <v>270</v>
      </c>
      <c r="AN13" s="86" t="b">
        <v>0</v>
      </c>
      <c r="AO13" s="92" t="s">
        <v>261</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45">
      <c r="A14" s="84" t="s">
        <v>214</v>
      </c>
      <c r="B14" s="84" t="s">
        <v>227</v>
      </c>
      <c r="C14" s="53" t="s">
        <v>658</v>
      </c>
      <c r="D14" s="54">
        <v>3</v>
      </c>
      <c r="E14" s="65" t="s">
        <v>132</v>
      </c>
      <c r="F14" s="55">
        <v>35</v>
      </c>
      <c r="G14" s="53"/>
      <c r="H14" s="57"/>
      <c r="I14" s="56"/>
      <c r="J14" s="56"/>
      <c r="K14" s="36" t="s">
        <v>65</v>
      </c>
      <c r="L14" s="83">
        <v>14</v>
      </c>
      <c r="M14" s="83"/>
      <c r="N14" s="63"/>
      <c r="O14" s="86" t="s">
        <v>231</v>
      </c>
      <c r="P14" s="88">
        <v>43608.886412037034</v>
      </c>
      <c r="Q14" s="86" t="s">
        <v>235</v>
      </c>
      <c r="R14" s="90" t="s">
        <v>240</v>
      </c>
      <c r="S14" s="86" t="s">
        <v>243</v>
      </c>
      <c r="T14" s="86" t="s">
        <v>245</v>
      </c>
      <c r="U14" s="86"/>
      <c r="V14" s="90" t="s">
        <v>249</v>
      </c>
      <c r="W14" s="88">
        <v>43608.886412037034</v>
      </c>
      <c r="X14" s="90" t="s">
        <v>255</v>
      </c>
      <c r="Y14" s="86"/>
      <c r="Z14" s="86"/>
      <c r="AA14" s="92" t="s">
        <v>261</v>
      </c>
      <c r="AB14" s="86"/>
      <c r="AC14" s="86" t="b">
        <v>0</v>
      </c>
      <c r="AD14" s="86">
        <v>3</v>
      </c>
      <c r="AE14" s="92" t="s">
        <v>266</v>
      </c>
      <c r="AF14" s="86" t="b">
        <v>0</v>
      </c>
      <c r="AG14" s="86" t="s">
        <v>268</v>
      </c>
      <c r="AH14" s="86"/>
      <c r="AI14" s="92" t="s">
        <v>266</v>
      </c>
      <c r="AJ14" s="86" t="b">
        <v>0</v>
      </c>
      <c r="AK14" s="86">
        <v>0</v>
      </c>
      <c r="AL14" s="92" t="s">
        <v>266</v>
      </c>
      <c r="AM14" s="86" t="s">
        <v>270</v>
      </c>
      <c r="AN14" s="86" t="b">
        <v>0</v>
      </c>
      <c r="AO14" s="92" t="s">
        <v>261</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45">
      <c r="A15" s="84" t="s">
        <v>214</v>
      </c>
      <c r="B15" s="84" t="s">
        <v>228</v>
      </c>
      <c r="C15" s="53" t="s">
        <v>658</v>
      </c>
      <c r="D15" s="54">
        <v>3</v>
      </c>
      <c r="E15" s="65" t="s">
        <v>132</v>
      </c>
      <c r="F15" s="55">
        <v>35</v>
      </c>
      <c r="G15" s="53"/>
      <c r="H15" s="57"/>
      <c r="I15" s="56"/>
      <c r="J15" s="56"/>
      <c r="K15" s="36" t="s">
        <v>65</v>
      </c>
      <c r="L15" s="83">
        <v>15</v>
      </c>
      <c r="M15" s="83"/>
      <c r="N15" s="63"/>
      <c r="O15" s="86" t="s">
        <v>231</v>
      </c>
      <c r="P15" s="88">
        <v>43608.886412037034</v>
      </c>
      <c r="Q15" s="86" t="s">
        <v>235</v>
      </c>
      <c r="R15" s="90" t="s">
        <v>240</v>
      </c>
      <c r="S15" s="86" t="s">
        <v>243</v>
      </c>
      <c r="T15" s="86" t="s">
        <v>245</v>
      </c>
      <c r="U15" s="86"/>
      <c r="V15" s="90" t="s">
        <v>249</v>
      </c>
      <c r="W15" s="88">
        <v>43608.886412037034</v>
      </c>
      <c r="X15" s="90" t="s">
        <v>255</v>
      </c>
      <c r="Y15" s="86"/>
      <c r="Z15" s="86"/>
      <c r="AA15" s="92" t="s">
        <v>261</v>
      </c>
      <c r="AB15" s="86"/>
      <c r="AC15" s="86" t="b">
        <v>0</v>
      </c>
      <c r="AD15" s="86">
        <v>3</v>
      </c>
      <c r="AE15" s="92" t="s">
        <v>266</v>
      </c>
      <c r="AF15" s="86" t="b">
        <v>0</v>
      </c>
      <c r="AG15" s="86" t="s">
        <v>268</v>
      </c>
      <c r="AH15" s="86"/>
      <c r="AI15" s="92" t="s">
        <v>266</v>
      </c>
      <c r="AJ15" s="86" t="b">
        <v>0</v>
      </c>
      <c r="AK15" s="86">
        <v>0</v>
      </c>
      <c r="AL15" s="92" t="s">
        <v>266</v>
      </c>
      <c r="AM15" s="86" t="s">
        <v>270</v>
      </c>
      <c r="AN15" s="86" t="b">
        <v>0</v>
      </c>
      <c r="AO15" s="92" t="s">
        <v>261</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1</v>
      </c>
      <c r="BE15" s="52">
        <v>3.8461538461538463</v>
      </c>
      <c r="BF15" s="51">
        <v>0</v>
      </c>
      <c r="BG15" s="52">
        <v>0</v>
      </c>
      <c r="BH15" s="51">
        <v>0</v>
      </c>
      <c r="BI15" s="52">
        <v>0</v>
      </c>
      <c r="BJ15" s="51">
        <v>25</v>
      </c>
      <c r="BK15" s="52">
        <v>96.15384615384616</v>
      </c>
      <c r="BL15" s="51">
        <v>26</v>
      </c>
    </row>
    <row r="16" spans="1:64" ht="45">
      <c r="A16" s="84" t="s">
        <v>215</v>
      </c>
      <c r="B16" s="84" t="s">
        <v>215</v>
      </c>
      <c r="C16" s="53" t="s">
        <v>658</v>
      </c>
      <c r="D16" s="54">
        <v>3</v>
      </c>
      <c r="E16" s="65" t="s">
        <v>132</v>
      </c>
      <c r="F16" s="55">
        <v>35</v>
      </c>
      <c r="G16" s="53"/>
      <c r="H16" s="57"/>
      <c r="I16" s="56"/>
      <c r="J16" s="56"/>
      <c r="K16" s="36" t="s">
        <v>65</v>
      </c>
      <c r="L16" s="83">
        <v>16</v>
      </c>
      <c r="M16" s="83"/>
      <c r="N16" s="63"/>
      <c r="O16" s="86" t="s">
        <v>176</v>
      </c>
      <c r="P16" s="88">
        <v>43610.70943287037</v>
      </c>
      <c r="Q16" s="86" t="s">
        <v>236</v>
      </c>
      <c r="R16" s="86" t="s">
        <v>241</v>
      </c>
      <c r="S16" s="86" t="s">
        <v>244</v>
      </c>
      <c r="T16" s="86" t="s">
        <v>246</v>
      </c>
      <c r="U16" s="86"/>
      <c r="V16" s="90" t="s">
        <v>250</v>
      </c>
      <c r="W16" s="88">
        <v>43610.70943287037</v>
      </c>
      <c r="X16" s="90" t="s">
        <v>256</v>
      </c>
      <c r="Y16" s="86"/>
      <c r="Z16" s="86"/>
      <c r="AA16" s="92" t="s">
        <v>262</v>
      </c>
      <c r="AB16" s="86"/>
      <c r="AC16" s="86" t="b">
        <v>0</v>
      </c>
      <c r="AD16" s="86">
        <v>0</v>
      </c>
      <c r="AE16" s="92" t="s">
        <v>266</v>
      </c>
      <c r="AF16" s="86" t="b">
        <v>0</v>
      </c>
      <c r="AG16" s="86" t="s">
        <v>268</v>
      </c>
      <c r="AH16" s="86"/>
      <c r="AI16" s="92" t="s">
        <v>266</v>
      </c>
      <c r="AJ16" s="86" t="b">
        <v>0</v>
      </c>
      <c r="AK16" s="86">
        <v>0</v>
      </c>
      <c r="AL16" s="92" t="s">
        <v>266</v>
      </c>
      <c r="AM16" s="86" t="s">
        <v>271</v>
      </c>
      <c r="AN16" s="86" t="b">
        <v>0</v>
      </c>
      <c r="AO16" s="92" t="s">
        <v>262</v>
      </c>
      <c r="AP16" s="86" t="s">
        <v>176</v>
      </c>
      <c r="AQ16" s="86">
        <v>0</v>
      </c>
      <c r="AR16" s="86">
        <v>0</v>
      </c>
      <c r="AS16" s="86"/>
      <c r="AT16" s="86"/>
      <c r="AU16" s="86"/>
      <c r="AV16" s="86"/>
      <c r="AW16" s="86"/>
      <c r="AX16" s="86"/>
      <c r="AY16" s="86"/>
      <c r="AZ16" s="86"/>
      <c r="BA16">
        <v>1</v>
      </c>
      <c r="BB16" s="85" t="str">
        <f>REPLACE(INDEX(GroupVertices[Group],MATCH(Edges[[#This Row],[Vertex 1]],GroupVertices[Vertex],0)),1,1,"")</f>
        <v>4</v>
      </c>
      <c r="BC16" s="85" t="str">
        <f>REPLACE(INDEX(GroupVertices[Group],MATCH(Edges[[#This Row],[Vertex 2]],GroupVertices[Vertex],0)),1,1,"")</f>
        <v>4</v>
      </c>
      <c r="BD16" s="51">
        <v>0</v>
      </c>
      <c r="BE16" s="52">
        <v>0</v>
      </c>
      <c r="BF16" s="51">
        <v>0</v>
      </c>
      <c r="BG16" s="52">
        <v>0</v>
      </c>
      <c r="BH16" s="51">
        <v>0</v>
      </c>
      <c r="BI16" s="52">
        <v>0</v>
      </c>
      <c r="BJ16" s="51">
        <v>11</v>
      </c>
      <c r="BK16" s="52">
        <v>100</v>
      </c>
      <c r="BL16" s="51">
        <v>11</v>
      </c>
    </row>
    <row r="17" spans="1:64" ht="45">
      <c r="A17" s="84" t="s">
        <v>216</v>
      </c>
      <c r="B17" s="84" t="s">
        <v>216</v>
      </c>
      <c r="C17" s="53" t="s">
        <v>658</v>
      </c>
      <c r="D17" s="54">
        <v>3</v>
      </c>
      <c r="E17" s="65" t="s">
        <v>132</v>
      </c>
      <c r="F17" s="55">
        <v>35</v>
      </c>
      <c r="G17" s="53"/>
      <c r="H17" s="57"/>
      <c r="I17" s="56"/>
      <c r="J17" s="56"/>
      <c r="K17" s="36" t="s">
        <v>65</v>
      </c>
      <c r="L17" s="83">
        <v>17</v>
      </c>
      <c r="M17" s="83"/>
      <c r="N17" s="63"/>
      <c r="O17" s="86" t="s">
        <v>176</v>
      </c>
      <c r="P17" s="88">
        <v>43613.72990740741</v>
      </c>
      <c r="Q17" s="86" t="s">
        <v>237</v>
      </c>
      <c r="R17" s="86" t="s">
        <v>241</v>
      </c>
      <c r="S17" s="86" t="s">
        <v>244</v>
      </c>
      <c r="T17" s="86"/>
      <c r="U17" s="86"/>
      <c r="V17" s="90" t="s">
        <v>251</v>
      </c>
      <c r="W17" s="88">
        <v>43613.72990740741</v>
      </c>
      <c r="X17" s="90" t="s">
        <v>257</v>
      </c>
      <c r="Y17" s="86"/>
      <c r="Z17" s="86"/>
      <c r="AA17" s="92" t="s">
        <v>263</v>
      </c>
      <c r="AB17" s="86"/>
      <c r="AC17" s="86" t="b">
        <v>0</v>
      </c>
      <c r="AD17" s="86">
        <v>0</v>
      </c>
      <c r="AE17" s="92" t="s">
        <v>266</v>
      </c>
      <c r="AF17" s="86" t="b">
        <v>0</v>
      </c>
      <c r="AG17" s="86" t="s">
        <v>268</v>
      </c>
      <c r="AH17" s="86"/>
      <c r="AI17" s="92" t="s">
        <v>266</v>
      </c>
      <c r="AJ17" s="86" t="b">
        <v>0</v>
      </c>
      <c r="AK17" s="86">
        <v>0</v>
      </c>
      <c r="AL17" s="92" t="s">
        <v>266</v>
      </c>
      <c r="AM17" s="86" t="s">
        <v>271</v>
      </c>
      <c r="AN17" s="86" t="b">
        <v>0</v>
      </c>
      <c r="AO17" s="92" t="s">
        <v>263</v>
      </c>
      <c r="AP17" s="86" t="s">
        <v>176</v>
      </c>
      <c r="AQ17" s="86">
        <v>0</v>
      </c>
      <c r="AR17" s="86">
        <v>0</v>
      </c>
      <c r="AS17" s="86"/>
      <c r="AT17" s="86"/>
      <c r="AU17" s="86"/>
      <c r="AV17" s="86"/>
      <c r="AW17" s="86"/>
      <c r="AX17" s="86"/>
      <c r="AY17" s="86"/>
      <c r="AZ17" s="86"/>
      <c r="BA17">
        <v>1</v>
      </c>
      <c r="BB17" s="85" t="str">
        <f>REPLACE(INDEX(GroupVertices[Group],MATCH(Edges[[#This Row],[Vertex 1]],GroupVertices[Vertex],0)),1,1,"")</f>
        <v>4</v>
      </c>
      <c r="BC17" s="85" t="str">
        <f>REPLACE(INDEX(GroupVertices[Group],MATCH(Edges[[#This Row],[Vertex 2]],GroupVertices[Vertex],0)),1,1,"")</f>
        <v>4</v>
      </c>
      <c r="BD17" s="51">
        <v>0</v>
      </c>
      <c r="BE17" s="52">
        <v>0</v>
      </c>
      <c r="BF17" s="51">
        <v>0</v>
      </c>
      <c r="BG17" s="52">
        <v>0</v>
      </c>
      <c r="BH17" s="51">
        <v>0</v>
      </c>
      <c r="BI17" s="52">
        <v>0</v>
      </c>
      <c r="BJ17" s="51">
        <v>11</v>
      </c>
      <c r="BK17" s="52">
        <v>100</v>
      </c>
      <c r="BL17" s="51">
        <v>11</v>
      </c>
    </row>
    <row r="18" spans="1:64" ht="45">
      <c r="A18" s="84" t="s">
        <v>217</v>
      </c>
      <c r="B18" s="84" t="s">
        <v>229</v>
      </c>
      <c r="C18" s="53" t="s">
        <v>658</v>
      </c>
      <c r="D18" s="54">
        <v>3</v>
      </c>
      <c r="E18" s="65" t="s">
        <v>132</v>
      </c>
      <c r="F18" s="55">
        <v>35</v>
      </c>
      <c r="G18" s="53"/>
      <c r="H18" s="57"/>
      <c r="I18" s="56"/>
      <c r="J18" s="56"/>
      <c r="K18" s="36" t="s">
        <v>65</v>
      </c>
      <c r="L18" s="83">
        <v>18</v>
      </c>
      <c r="M18" s="83"/>
      <c r="N18" s="63"/>
      <c r="O18" s="86" t="s">
        <v>231</v>
      </c>
      <c r="P18" s="88">
        <v>43614.56891203704</v>
      </c>
      <c r="Q18" s="86" t="s">
        <v>238</v>
      </c>
      <c r="R18" s="86"/>
      <c r="S18" s="86"/>
      <c r="T18" s="86"/>
      <c r="U18" s="86"/>
      <c r="V18" s="90" t="s">
        <v>252</v>
      </c>
      <c r="W18" s="88">
        <v>43614.56891203704</v>
      </c>
      <c r="X18" s="90" t="s">
        <v>258</v>
      </c>
      <c r="Y18" s="86"/>
      <c r="Z18" s="86"/>
      <c r="AA18" s="92" t="s">
        <v>264</v>
      </c>
      <c r="AB18" s="92" t="s">
        <v>265</v>
      </c>
      <c r="AC18" s="86" t="b">
        <v>0</v>
      </c>
      <c r="AD18" s="86">
        <v>0</v>
      </c>
      <c r="AE18" s="92" t="s">
        <v>267</v>
      </c>
      <c r="AF18" s="86" t="b">
        <v>0</v>
      </c>
      <c r="AG18" s="86" t="s">
        <v>268</v>
      </c>
      <c r="AH18" s="86"/>
      <c r="AI18" s="92" t="s">
        <v>266</v>
      </c>
      <c r="AJ18" s="86" t="b">
        <v>0</v>
      </c>
      <c r="AK18" s="86">
        <v>0</v>
      </c>
      <c r="AL18" s="92" t="s">
        <v>266</v>
      </c>
      <c r="AM18" s="86" t="s">
        <v>272</v>
      </c>
      <c r="AN18" s="86" t="b">
        <v>0</v>
      </c>
      <c r="AO18" s="92" t="s">
        <v>265</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c r="BE18" s="52"/>
      <c r="BF18" s="51"/>
      <c r="BG18" s="52"/>
      <c r="BH18" s="51"/>
      <c r="BI18" s="52"/>
      <c r="BJ18" s="51"/>
      <c r="BK18" s="52"/>
      <c r="BL18" s="51"/>
    </row>
    <row r="19" spans="1:64" ht="45">
      <c r="A19" s="84" t="s">
        <v>217</v>
      </c>
      <c r="B19" s="84" t="s">
        <v>230</v>
      </c>
      <c r="C19" s="53" t="s">
        <v>658</v>
      </c>
      <c r="D19" s="54">
        <v>3</v>
      </c>
      <c r="E19" s="65" t="s">
        <v>132</v>
      </c>
      <c r="F19" s="55">
        <v>35</v>
      </c>
      <c r="G19" s="53"/>
      <c r="H19" s="57"/>
      <c r="I19" s="56"/>
      <c r="J19" s="56"/>
      <c r="K19" s="36" t="s">
        <v>65</v>
      </c>
      <c r="L19" s="83">
        <v>19</v>
      </c>
      <c r="M19" s="83"/>
      <c r="N19" s="63"/>
      <c r="O19" s="86" t="s">
        <v>232</v>
      </c>
      <c r="P19" s="88">
        <v>43614.56891203704</v>
      </c>
      <c r="Q19" s="86" t="s">
        <v>238</v>
      </c>
      <c r="R19" s="86"/>
      <c r="S19" s="86"/>
      <c r="T19" s="86"/>
      <c r="U19" s="86"/>
      <c r="V19" s="90" t="s">
        <v>252</v>
      </c>
      <c r="W19" s="88">
        <v>43614.56891203704</v>
      </c>
      <c r="X19" s="90" t="s">
        <v>258</v>
      </c>
      <c r="Y19" s="86"/>
      <c r="Z19" s="86"/>
      <c r="AA19" s="92" t="s">
        <v>264</v>
      </c>
      <c r="AB19" s="92" t="s">
        <v>265</v>
      </c>
      <c r="AC19" s="86" t="b">
        <v>0</v>
      </c>
      <c r="AD19" s="86">
        <v>0</v>
      </c>
      <c r="AE19" s="92" t="s">
        <v>267</v>
      </c>
      <c r="AF19" s="86" t="b">
        <v>0</v>
      </c>
      <c r="AG19" s="86" t="s">
        <v>268</v>
      </c>
      <c r="AH19" s="86"/>
      <c r="AI19" s="92" t="s">
        <v>266</v>
      </c>
      <c r="AJ19" s="86" t="b">
        <v>0</v>
      </c>
      <c r="AK19" s="86">
        <v>0</v>
      </c>
      <c r="AL19" s="92" t="s">
        <v>266</v>
      </c>
      <c r="AM19" s="86" t="s">
        <v>272</v>
      </c>
      <c r="AN19" s="86" t="b">
        <v>0</v>
      </c>
      <c r="AO19" s="92" t="s">
        <v>265</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v>0</v>
      </c>
      <c r="BE19" s="52">
        <v>0</v>
      </c>
      <c r="BF19" s="51">
        <v>0</v>
      </c>
      <c r="BG19" s="52">
        <v>0</v>
      </c>
      <c r="BH19" s="51">
        <v>0</v>
      </c>
      <c r="BI19" s="52">
        <v>0</v>
      </c>
      <c r="BJ19" s="51">
        <v>32</v>
      </c>
      <c r="BK19" s="52">
        <v>100</v>
      </c>
      <c r="BL19" s="51">
        <v>32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ErrorMessage="1" sqref="N2:N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Color" prompt="To select an optional edge color, right-click and select Select Color on the right-click menu." sqref="C3:C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Opacity" prompt="Enter an optional edge opacity between 0 (transparent) and 100 (opaque)." errorTitle="Invalid Edge Opacity" error="The optional edge opacity must be a whole number between 0 and 10." sqref="F3:F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showErrorMessage="1" promptTitle="Vertex 1 Name" prompt="Enter the name of the edge's first vertex." sqref="A3:A19"/>
    <dataValidation allowBlank="1" showInputMessage="1" showErrorMessage="1" promptTitle="Vertex 2 Name" prompt="Enter the name of the edge's second vertex." sqref="B3:B19"/>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
  </dataValidations>
  <hyperlinks>
    <hyperlink ref="R3" r:id="rId1" display="https://www.independent.co.uk/news/world/americas/us-politics/trump-tax-returns-congress-richard-neal-house-ways-committee-mnuchin-treasury-impeachment-a8902456.html"/>
    <hyperlink ref="R5" r:id="rId2" display="https://nodexlgraphgallery.org/Pages/Graph.aspx?graphID=197839"/>
    <hyperlink ref="R6" r:id="rId3" display="https://nodexlgraphgallery.org/Pages/Graph.aspx?graphID=197839"/>
    <hyperlink ref="R7" r:id="rId4" display="https://nodexlgraphgallery.org/Pages/Graph.aspx?graphID=197839"/>
    <hyperlink ref="R8" r:id="rId5" display="https://nodexlgraphgallery.org/Pages/Graph.aspx?graphID=197839"/>
    <hyperlink ref="R9" r:id="rId6" display="https://nodexlgraphgallery.org/Pages/Graph.aspx?graphID=197839"/>
    <hyperlink ref="R10" r:id="rId7" display="https://nodexlgraphgallery.org/Pages/Graph.aspx?graphID=197839"/>
    <hyperlink ref="R11" r:id="rId8" display="https://nodexlgraphgallery.org/Pages/Graph.aspx?graphID=197839"/>
    <hyperlink ref="R12" r:id="rId9" display="https://nodexlgraphgallery.org/Pages/Graph.aspx?graphID=197839"/>
    <hyperlink ref="R13" r:id="rId10" display="https://nodexlgraphgallery.org/Pages/Graph.aspx?graphID=197839"/>
    <hyperlink ref="R14" r:id="rId11" display="https://nodexlgraphgallery.org/Pages/Graph.aspx?graphID=197839"/>
    <hyperlink ref="R15" r:id="rId12" display="https://nodexlgraphgallery.org/Pages/Graph.aspx?graphID=197839"/>
    <hyperlink ref="V3" r:id="rId13" display="http://pbs.twimg.com/profile_images/1003038380081467402/02nmFF-X_normal.jpg"/>
    <hyperlink ref="V4" r:id="rId14" display="http://pbs.twimg.com/profile_images/3697577489/3e455fb7aac1decd3a7b09750472f7f1_normal.jpeg"/>
    <hyperlink ref="V5" r:id="rId15" display="http://pbs.twimg.com/profile_images/1136525117285179392/4LBIES5Y_normal.png"/>
    <hyperlink ref="V6" r:id="rId16" display="http://pbs.twimg.com/profile_images/1136525117285179392/4LBIES5Y_normal.png"/>
    <hyperlink ref="V7" r:id="rId17" display="http://pbs.twimg.com/profile_images/1136525117285179392/4LBIES5Y_normal.png"/>
    <hyperlink ref="V8" r:id="rId18" display="http://pbs.twimg.com/profile_images/1136525117285179392/4LBIES5Y_normal.png"/>
    <hyperlink ref="V9" r:id="rId19" display="http://pbs.twimg.com/profile_images/1136525117285179392/4LBIES5Y_normal.png"/>
    <hyperlink ref="V10" r:id="rId20" display="http://pbs.twimg.com/profile_images/1136525117285179392/4LBIES5Y_normal.png"/>
    <hyperlink ref="V11" r:id="rId21" display="http://pbs.twimg.com/profile_images/1136525117285179392/4LBIES5Y_normal.png"/>
    <hyperlink ref="V12" r:id="rId22" display="http://pbs.twimg.com/profile_images/1136525117285179392/4LBIES5Y_normal.png"/>
    <hyperlink ref="V13" r:id="rId23" display="http://pbs.twimg.com/profile_images/1136525117285179392/4LBIES5Y_normal.png"/>
    <hyperlink ref="V14" r:id="rId24" display="http://pbs.twimg.com/profile_images/1136525117285179392/4LBIES5Y_normal.png"/>
    <hyperlink ref="V15" r:id="rId25" display="http://pbs.twimg.com/profile_images/1136525117285179392/4LBIES5Y_normal.png"/>
    <hyperlink ref="V16" r:id="rId26" display="http://pbs.twimg.com/profile_images/729284040998703104/hluvGp-D_normal.jpg"/>
    <hyperlink ref="V17" r:id="rId27" display="http://pbs.twimg.com/profile_images/2239046993/cardflash_squarelogo_normal.png"/>
    <hyperlink ref="V18" r:id="rId28" display="http://abs.twimg.com/sticky/default_profile_images/default_profile_normal.png"/>
    <hyperlink ref="V19" r:id="rId29" display="http://abs.twimg.com/sticky/default_profile_images/default_profile_normal.png"/>
    <hyperlink ref="X3" r:id="rId30" display="https://twitter.com/#!/rwpusa/status/1125826473389121536"/>
    <hyperlink ref="X4" r:id="rId31" display="https://twitter.com/#!/mobile_gumshoe/status/1125873795338723329"/>
    <hyperlink ref="X5" r:id="rId32" display="https://twitter.com/#!/vivianfrancos/status/1131670245234622470"/>
    <hyperlink ref="X6" r:id="rId33" display="https://twitter.com/#!/vivianfrancos/status/1131670245234622470"/>
    <hyperlink ref="X7" r:id="rId34" display="https://twitter.com/#!/vivianfrancos/status/1131670245234622470"/>
    <hyperlink ref="X8" r:id="rId35" display="https://twitter.com/#!/vivianfrancos/status/1131670245234622470"/>
    <hyperlink ref="X9" r:id="rId36" display="https://twitter.com/#!/vivianfrancos/status/1131670245234622470"/>
    <hyperlink ref="X10" r:id="rId37" display="https://twitter.com/#!/vivianfrancos/status/1131670245234622470"/>
    <hyperlink ref="X11" r:id="rId38" display="https://twitter.com/#!/vivianfrancos/status/1131670245234622470"/>
    <hyperlink ref="X12" r:id="rId39" display="https://twitter.com/#!/vivianfrancos/status/1131670245234622470"/>
    <hyperlink ref="X13" r:id="rId40" display="https://twitter.com/#!/vivianfrancos/status/1131670245234622470"/>
    <hyperlink ref="X14" r:id="rId41" display="https://twitter.com/#!/vivianfrancos/status/1131670245234622470"/>
    <hyperlink ref="X15" r:id="rId42" display="https://twitter.com/#!/vivianfrancos/status/1131670245234622470"/>
    <hyperlink ref="X16" r:id="rId43" display="https://twitter.com/#!/theramreports/status/1132330885666287616"/>
    <hyperlink ref="X17" r:id="rId44" display="https://twitter.com/#!/cardflash/status/1133425467107811328"/>
    <hyperlink ref="X18" r:id="rId45" display="https://twitter.com/#!/treda10/status/1133729514268315649"/>
    <hyperlink ref="X19" r:id="rId46" display="https://twitter.com/#!/treda10/status/1133729514268315649"/>
  </hyperlinks>
  <printOptions/>
  <pageMargins left="0.7" right="0.7" top="0.75" bottom="0.75" header="0.3" footer="0.3"/>
  <pageSetup horizontalDpi="600" verticalDpi="600" orientation="portrait" r:id="rId50"/>
  <legacyDrawing r:id="rId48"/>
  <tableParts>
    <tablePart r:id="rId4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624</v>
      </c>
      <c r="B1" s="13" t="s">
        <v>627</v>
      </c>
      <c r="C1" s="13" t="s">
        <v>628</v>
      </c>
      <c r="D1" s="13" t="s">
        <v>144</v>
      </c>
      <c r="E1" s="13" t="s">
        <v>630</v>
      </c>
      <c r="F1" s="13" t="s">
        <v>631</v>
      </c>
      <c r="G1" s="13" t="s">
        <v>632</v>
      </c>
    </row>
    <row r="2" spans="1:7" ht="15">
      <c r="A2" s="85" t="s">
        <v>525</v>
      </c>
      <c r="B2" s="85">
        <v>1</v>
      </c>
      <c r="C2" s="132">
        <v>0.007407407407407407</v>
      </c>
      <c r="D2" s="85" t="s">
        <v>629</v>
      </c>
      <c r="E2" s="85"/>
      <c r="F2" s="85"/>
      <c r="G2" s="85"/>
    </row>
    <row r="3" spans="1:7" ht="15">
      <c r="A3" s="85" t="s">
        <v>526</v>
      </c>
      <c r="B3" s="85">
        <v>1</v>
      </c>
      <c r="C3" s="132">
        <v>0.007407407407407407</v>
      </c>
      <c r="D3" s="85" t="s">
        <v>629</v>
      </c>
      <c r="E3" s="85"/>
      <c r="F3" s="85"/>
      <c r="G3" s="85"/>
    </row>
    <row r="4" spans="1:7" ht="15">
      <c r="A4" s="85" t="s">
        <v>527</v>
      </c>
      <c r="B4" s="85">
        <v>0</v>
      </c>
      <c r="C4" s="132">
        <v>0</v>
      </c>
      <c r="D4" s="85" t="s">
        <v>629</v>
      </c>
      <c r="E4" s="85"/>
      <c r="F4" s="85"/>
      <c r="G4" s="85"/>
    </row>
    <row r="5" spans="1:7" ht="15">
      <c r="A5" s="85" t="s">
        <v>528</v>
      </c>
      <c r="B5" s="85">
        <v>133</v>
      </c>
      <c r="C5" s="132">
        <v>0.9851851851851852</v>
      </c>
      <c r="D5" s="85" t="s">
        <v>629</v>
      </c>
      <c r="E5" s="85"/>
      <c r="F5" s="85"/>
      <c r="G5" s="85"/>
    </row>
    <row r="6" spans="1:7" ht="15">
      <c r="A6" s="85" t="s">
        <v>529</v>
      </c>
      <c r="B6" s="85">
        <v>135</v>
      </c>
      <c r="C6" s="132">
        <v>1</v>
      </c>
      <c r="D6" s="85" t="s">
        <v>629</v>
      </c>
      <c r="E6" s="85"/>
      <c r="F6" s="85"/>
      <c r="G6" s="85"/>
    </row>
    <row r="7" spans="1:7" ht="15">
      <c r="A7" s="91" t="s">
        <v>530</v>
      </c>
      <c r="B7" s="91">
        <v>6</v>
      </c>
      <c r="C7" s="133">
        <v>0</v>
      </c>
      <c r="D7" s="91" t="s">
        <v>629</v>
      </c>
      <c r="E7" s="91" t="b">
        <v>0</v>
      </c>
      <c r="F7" s="91" t="b">
        <v>0</v>
      </c>
      <c r="G7" s="91" t="b">
        <v>0</v>
      </c>
    </row>
    <row r="8" spans="1:7" ht="15">
      <c r="A8" s="91" t="s">
        <v>531</v>
      </c>
      <c r="B8" s="91">
        <v>4</v>
      </c>
      <c r="C8" s="133">
        <v>0.007114798345684091</v>
      </c>
      <c r="D8" s="91" t="s">
        <v>629</v>
      </c>
      <c r="E8" s="91" t="b">
        <v>0</v>
      </c>
      <c r="F8" s="91" t="b">
        <v>0</v>
      </c>
      <c r="G8" s="91" t="b">
        <v>0</v>
      </c>
    </row>
    <row r="9" spans="1:7" ht="15">
      <c r="A9" s="91" t="s">
        <v>532</v>
      </c>
      <c r="B9" s="91">
        <v>4</v>
      </c>
      <c r="C9" s="133">
        <v>0.007114798345684091</v>
      </c>
      <c r="D9" s="91" t="s">
        <v>629</v>
      </c>
      <c r="E9" s="91" t="b">
        <v>0</v>
      </c>
      <c r="F9" s="91" t="b">
        <v>0</v>
      </c>
      <c r="G9" s="91" t="b">
        <v>0</v>
      </c>
    </row>
    <row r="10" spans="1:7" ht="15">
      <c r="A10" s="91" t="s">
        <v>533</v>
      </c>
      <c r="B10" s="91">
        <v>4</v>
      </c>
      <c r="C10" s="133">
        <v>0.007114798345684091</v>
      </c>
      <c r="D10" s="91" t="s">
        <v>629</v>
      </c>
      <c r="E10" s="91" t="b">
        <v>0</v>
      </c>
      <c r="F10" s="91" t="b">
        <v>0</v>
      </c>
      <c r="G10" s="91" t="b">
        <v>0</v>
      </c>
    </row>
    <row r="11" spans="1:7" ht="15">
      <c r="A11" s="91" t="s">
        <v>534</v>
      </c>
      <c r="B11" s="91">
        <v>3</v>
      </c>
      <c r="C11" s="133">
        <v>0.014458219839989772</v>
      </c>
      <c r="D11" s="91" t="s">
        <v>629</v>
      </c>
      <c r="E11" s="91" t="b">
        <v>0</v>
      </c>
      <c r="F11" s="91" t="b">
        <v>0</v>
      </c>
      <c r="G11" s="91" t="b">
        <v>0</v>
      </c>
    </row>
    <row r="12" spans="1:7" ht="15">
      <c r="A12" s="91" t="s">
        <v>538</v>
      </c>
      <c r="B12" s="91">
        <v>3</v>
      </c>
      <c r="C12" s="133">
        <v>0.014458219839989772</v>
      </c>
      <c r="D12" s="91" t="s">
        <v>629</v>
      </c>
      <c r="E12" s="91" t="b">
        <v>0</v>
      </c>
      <c r="F12" s="91" t="b">
        <v>0</v>
      </c>
      <c r="G12" s="91" t="b">
        <v>0</v>
      </c>
    </row>
    <row r="13" spans="1:7" ht="15">
      <c r="A13" s="91" t="s">
        <v>539</v>
      </c>
      <c r="B13" s="91">
        <v>3</v>
      </c>
      <c r="C13" s="133">
        <v>0.014458219839989772</v>
      </c>
      <c r="D13" s="91" t="s">
        <v>629</v>
      </c>
      <c r="E13" s="91" t="b">
        <v>0</v>
      </c>
      <c r="F13" s="91" t="b">
        <v>0</v>
      </c>
      <c r="G13" s="91" t="b">
        <v>0</v>
      </c>
    </row>
    <row r="14" spans="1:7" ht="15">
      <c r="A14" s="91" t="s">
        <v>547</v>
      </c>
      <c r="B14" s="91">
        <v>2</v>
      </c>
      <c r="C14" s="133">
        <v>0.009638813226659848</v>
      </c>
      <c r="D14" s="91" t="s">
        <v>629</v>
      </c>
      <c r="E14" s="91" t="b">
        <v>0</v>
      </c>
      <c r="F14" s="91" t="b">
        <v>0</v>
      </c>
      <c r="G14" s="91" t="b">
        <v>0</v>
      </c>
    </row>
    <row r="15" spans="1:7" ht="15">
      <c r="A15" s="91" t="s">
        <v>548</v>
      </c>
      <c r="B15" s="91">
        <v>2</v>
      </c>
      <c r="C15" s="133">
        <v>0.009638813226659848</v>
      </c>
      <c r="D15" s="91" t="s">
        <v>629</v>
      </c>
      <c r="E15" s="91" t="b">
        <v>0</v>
      </c>
      <c r="F15" s="91" t="b">
        <v>0</v>
      </c>
      <c r="G15" s="91" t="b">
        <v>0</v>
      </c>
    </row>
    <row r="16" spans="1:7" ht="15">
      <c r="A16" s="91" t="s">
        <v>549</v>
      </c>
      <c r="B16" s="91">
        <v>2</v>
      </c>
      <c r="C16" s="133">
        <v>0.009638813226659848</v>
      </c>
      <c r="D16" s="91" t="s">
        <v>629</v>
      </c>
      <c r="E16" s="91" t="b">
        <v>0</v>
      </c>
      <c r="F16" s="91" t="b">
        <v>0</v>
      </c>
      <c r="G16" s="91" t="b">
        <v>0</v>
      </c>
    </row>
    <row r="17" spans="1:7" ht="15">
      <c r="A17" s="91" t="s">
        <v>550</v>
      </c>
      <c r="B17" s="91">
        <v>2</v>
      </c>
      <c r="C17" s="133">
        <v>0.009638813226659848</v>
      </c>
      <c r="D17" s="91" t="s">
        <v>629</v>
      </c>
      <c r="E17" s="91" t="b">
        <v>0</v>
      </c>
      <c r="F17" s="91" t="b">
        <v>0</v>
      </c>
      <c r="G17" s="91" t="b">
        <v>0</v>
      </c>
    </row>
    <row r="18" spans="1:7" ht="15">
      <c r="A18" s="91" t="s">
        <v>551</v>
      </c>
      <c r="B18" s="91">
        <v>2</v>
      </c>
      <c r="C18" s="133">
        <v>0.009638813226659848</v>
      </c>
      <c r="D18" s="91" t="s">
        <v>629</v>
      </c>
      <c r="E18" s="91" t="b">
        <v>0</v>
      </c>
      <c r="F18" s="91" t="b">
        <v>0</v>
      </c>
      <c r="G18" s="91" t="b">
        <v>0</v>
      </c>
    </row>
    <row r="19" spans="1:7" ht="15">
      <c r="A19" s="91" t="s">
        <v>540</v>
      </c>
      <c r="B19" s="91">
        <v>2</v>
      </c>
      <c r="C19" s="133">
        <v>0.009638813226659848</v>
      </c>
      <c r="D19" s="91" t="s">
        <v>629</v>
      </c>
      <c r="E19" s="91" t="b">
        <v>0</v>
      </c>
      <c r="F19" s="91" t="b">
        <v>0</v>
      </c>
      <c r="G19" s="91" t="b">
        <v>0</v>
      </c>
    </row>
    <row r="20" spans="1:7" ht="15">
      <c r="A20" s="91" t="s">
        <v>541</v>
      </c>
      <c r="B20" s="91">
        <v>2</v>
      </c>
      <c r="C20" s="133">
        <v>0.009638813226659848</v>
      </c>
      <c r="D20" s="91" t="s">
        <v>629</v>
      </c>
      <c r="E20" s="91" t="b">
        <v>0</v>
      </c>
      <c r="F20" s="91" t="b">
        <v>0</v>
      </c>
      <c r="G20" s="91" t="b">
        <v>0</v>
      </c>
    </row>
    <row r="21" spans="1:7" ht="15">
      <c r="A21" s="91" t="s">
        <v>542</v>
      </c>
      <c r="B21" s="91">
        <v>2</v>
      </c>
      <c r="C21" s="133">
        <v>0.009638813226659848</v>
      </c>
      <c r="D21" s="91" t="s">
        <v>629</v>
      </c>
      <c r="E21" s="91" t="b">
        <v>0</v>
      </c>
      <c r="F21" s="91" t="b">
        <v>0</v>
      </c>
      <c r="G21" s="91" t="b">
        <v>0</v>
      </c>
    </row>
    <row r="22" spans="1:7" ht="15">
      <c r="A22" s="91" t="s">
        <v>543</v>
      </c>
      <c r="B22" s="91">
        <v>2</v>
      </c>
      <c r="C22" s="133">
        <v>0.009638813226659848</v>
      </c>
      <c r="D22" s="91" t="s">
        <v>629</v>
      </c>
      <c r="E22" s="91" t="b">
        <v>0</v>
      </c>
      <c r="F22" s="91" t="b">
        <v>0</v>
      </c>
      <c r="G22" s="91" t="b">
        <v>0</v>
      </c>
    </row>
    <row r="23" spans="1:7" ht="15">
      <c r="A23" s="91" t="s">
        <v>544</v>
      </c>
      <c r="B23" s="91">
        <v>2</v>
      </c>
      <c r="C23" s="133">
        <v>0.009638813226659848</v>
      </c>
      <c r="D23" s="91" t="s">
        <v>629</v>
      </c>
      <c r="E23" s="91" t="b">
        <v>0</v>
      </c>
      <c r="F23" s="91" t="b">
        <v>0</v>
      </c>
      <c r="G23" s="91" t="b">
        <v>0</v>
      </c>
    </row>
    <row r="24" spans="1:7" ht="15">
      <c r="A24" s="91" t="s">
        <v>545</v>
      </c>
      <c r="B24" s="91">
        <v>2</v>
      </c>
      <c r="C24" s="133">
        <v>0.009638813226659848</v>
      </c>
      <c r="D24" s="91" t="s">
        <v>629</v>
      </c>
      <c r="E24" s="91" t="b">
        <v>0</v>
      </c>
      <c r="F24" s="91" t="b">
        <v>0</v>
      </c>
      <c r="G24" s="91" t="b">
        <v>0</v>
      </c>
    </row>
    <row r="25" spans="1:7" ht="15">
      <c r="A25" s="91" t="s">
        <v>625</v>
      </c>
      <c r="B25" s="91">
        <v>2</v>
      </c>
      <c r="C25" s="133">
        <v>0.009638813226659848</v>
      </c>
      <c r="D25" s="91" t="s">
        <v>629</v>
      </c>
      <c r="E25" s="91" t="b">
        <v>0</v>
      </c>
      <c r="F25" s="91" t="b">
        <v>0</v>
      </c>
      <c r="G25" s="91" t="b">
        <v>0</v>
      </c>
    </row>
    <row r="26" spans="1:7" ht="15">
      <c r="A26" s="91" t="s">
        <v>626</v>
      </c>
      <c r="B26" s="91">
        <v>2</v>
      </c>
      <c r="C26" s="133">
        <v>0.009638813226659848</v>
      </c>
      <c r="D26" s="91" t="s">
        <v>629</v>
      </c>
      <c r="E26" s="91" t="b">
        <v>0</v>
      </c>
      <c r="F26" s="91" t="b">
        <v>0</v>
      </c>
      <c r="G26" s="91" t="b">
        <v>0</v>
      </c>
    </row>
    <row r="27" spans="1:7" ht="15">
      <c r="A27" s="91" t="s">
        <v>534</v>
      </c>
      <c r="B27" s="91">
        <v>3</v>
      </c>
      <c r="C27" s="133">
        <v>0</v>
      </c>
      <c r="D27" s="91" t="s">
        <v>473</v>
      </c>
      <c r="E27" s="91" t="b">
        <v>0</v>
      </c>
      <c r="F27" s="91" t="b">
        <v>0</v>
      </c>
      <c r="G27" s="91" t="b">
        <v>0</v>
      </c>
    </row>
    <row r="28" spans="1:7" ht="15">
      <c r="A28" s="91" t="s">
        <v>538</v>
      </c>
      <c r="B28" s="91">
        <v>3</v>
      </c>
      <c r="C28" s="133">
        <v>0</v>
      </c>
      <c r="D28" s="91" t="s">
        <v>473</v>
      </c>
      <c r="E28" s="91" t="b">
        <v>0</v>
      </c>
      <c r="F28" s="91" t="b">
        <v>0</v>
      </c>
      <c r="G28" s="91" t="b">
        <v>0</v>
      </c>
    </row>
    <row r="29" spans="1:7" ht="15">
      <c r="A29" s="91" t="s">
        <v>539</v>
      </c>
      <c r="B29" s="91">
        <v>3</v>
      </c>
      <c r="C29" s="133">
        <v>0</v>
      </c>
      <c r="D29" s="91" t="s">
        <v>473</v>
      </c>
      <c r="E29" s="91" t="b">
        <v>0</v>
      </c>
      <c r="F29" s="91" t="b">
        <v>0</v>
      </c>
      <c r="G29" s="91" t="b">
        <v>0</v>
      </c>
    </row>
    <row r="30" spans="1:7" ht="15">
      <c r="A30" s="91" t="s">
        <v>530</v>
      </c>
      <c r="B30" s="91">
        <v>2</v>
      </c>
      <c r="C30" s="133">
        <v>0</v>
      </c>
      <c r="D30" s="91" t="s">
        <v>473</v>
      </c>
      <c r="E30" s="91" t="b">
        <v>0</v>
      </c>
      <c r="F30" s="91" t="b">
        <v>0</v>
      </c>
      <c r="G30" s="91" t="b">
        <v>0</v>
      </c>
    </row>
    <row r="31" spans="1:7" ht="15">
      <c r="A31" s="91" t="s">
        <v>540</v>
      </c>
      <c r="B31" s="91">
        <v>2</v>
      </c>
      <c r="C31" s="133">
        <v>0</v>
      </c>
      <c r="D31" s="91" t="s">
        <v>473</v>
      </c>
      <c r="E31" s="91" t="b">
        <v>0</v>
      </c>
      <c r="F31" s="91" t="b">
        <v>0</v>
      </c>
      <c r="G31" s="91" t="b">
        <v>0</v>
      </c>
    </row>
    <row r="32" spans="1:7" ht="15">
      <c r="A32" s="91" t="s">
        <v>541</v>
      </c>
      <c r="B32" s="91">
        <v>2</v>
      </c>
      <c r="C32" s="133">
        <v>0</v>
      </c>
      <c r="D32" s="91" t="s">
        <v>473</v>
      </c>
      <c r="E32" s="91" t="b">
        <v>0</v>
      </c>
      <c r="F32" s="91" t="b">
        <v>0</v>
      </c>
      <c r="G32" s="91" t="b">
        <v>0</v>
      </c>
    </row>
    <row r="33" spans="1:7" ht="15">
      <c r="A33" s="91" t="s">
        <v>542</v>
      </c>
      <c r="B33" s="91">
        <v>2</v>
      </c>
      <c r="C33" s="133">
        <v>0</v>
      </c>
      <c r="D33" s="91" t="s">
        <v>473</v>
      </c>
      <c r="E33" s="91" t="b">
        <v>0</v>
      </c>
      <c r="F33" s="91" t="b">
        <v>0</v>
      </c>
      <c r="G33" s="91" t="b">
        <v>0</v>
      </c>
    </row>
    <row r="34" spans="1:7" ht="15">
      <c r="A34" s="91" t="s">
        <v>543</v>
      </c>
      <c r="B34" s="91">
        <v>2</v>
      </c>
      <c r="C34" s="133">
        <v>0</v>
      </c>
      <c r="D34" s="91" t="s">
        <v>473</v>
      </c>
      <c r="E34" s="91" t="b">
        <v>0</v>
      </c>
      <c r="F34" s="91" t="b">
        <v>0</v>
      </c>
      <c r="G34" s="91" t="b">
        <v>0</v>
      </c>
    </row>
    <row r="35" spans="1:7" ht="15">
      <c r="A35" s="91" t="s">
        <v>544</v>
      </c>
      <c r="B35" s="91">
        <v>2</v>
      </c>
      <c r="C35" s="133">
        <v>0</v>
      </c>
      <c r="D35" s="91" t="s">
        <v>473</v>
      </c>
      <c r="E35" s="91" t="b">
        <v>0</v>
      </c>
      <c r="F35" s="91" t="b">
        <v>0</v>
      </c>
      <c r="G35" s="91" t="b">
        <v>0</v>
      </c>
    </row>
    <row r="36" spans="1:7" ht="15">
      <c r="A36" s="91" t="s">
        <v>545</v>
      </c>
      <c r="B36" s="91">
        <v>2</v>
      </c>
      <c r="C36" s="133">
        <v>0</v>
      </c>
      <c r="D36" s="91" t="s">
        <v>473</v>
      </c>
      <c r="E36" s="91" t="b">
        <v>0</v>
      </c>
      <c r="F36" s="91" t="b">
        <v>0</v>
      </c>
      <c r="G36" s="91" t="b">
        <v>0</v>
      </c>
    </row>
    <row r="37" spans="1:7" ht="15">
      <c r="A37" s="91" t="s">
        <v>625</v>
      </c>
      <c r="B37" s="91">
        <v>2</v>
      </c>
      <c r="C37" s="133">
        <v>0</v>
      </c>
      <c r="D37" s="91" t="s">
        <v>473</v>
      </c>
      <c r="E37" s="91" t="b">
        <v>0</v>
      </c>
      <c r="F37" s="91" t="b">
        <v>0</v>
      </c>
      <c r="G37" s="91" t="b">
        <v>0</v>
      </c>
    </row>
    <row r="38" spans="1:7" ht="15">
      <c r="A38" s="91" t="s">
        <v>626</v>
      </c>
      <c r="B38" s="91">
        <v>2</v>
      </c>
      <c r="C38" s="133">
        <v>0</v>
      </c>
      <c r="D38" s="91" t="s">
        <v>473</v>
      </c>
      <c r="E38" s="91" t="b">
        <v>0</v>
      </c>
      <c r="F38" s="91" t="b">
        <v>0</v>
      </c>
      <c r="G38" s="91" t="b">
        <v>0</v>
      </c>
    </row>
    <row r="39" spans="1:7" ht="15">
      <c r="A39" s="91" t="s">
        <v>531</v>
      </c>
      <c r="B39" s="91">
        <v>2</v>
      </c>
      <c r="C39" s="133">
        <v>0</v>
      </c>
      <c r="D39" s="91" t="s">
        <v>474</v>
      </c>
      <c r="E39" s="91" t="b">
        <v>0</v>
      </c>
      <c r="F39" s="91" t="b">
        <v>0</v>
      </c>
      <c r="G39" s="91" t="b">
        <v>0</v>
      </c>
    </row>
    <row r="40" spans="1:7" ht="15">
      <c r="A40" s="91" t="s">
        <v>532</v>
      </c>
      <c r="B40" s="91">
        <v>2</v>
      </c>
      <c r="C40" s="133">
        <v>0</v>
      </c>
      <c r="D40" s="91" t="s">
        <v>474</v>
      </c>
      <c r="E40" s="91" t="b">
        <v>0</v>
      </c>
      <c r="F40" s="91" t="b">
        <v>0</v>
      </c>
      <c r="G40" s="91" t="b">
        <v>0</v>
      </c>
    </row>
    <row r="41" spans="1:7" ht="15">
      <c r="A41" s="91" t="s">
        <v>530</v>
      </c>
      <c r="B41" s="91">
        <v>2</v>
      </c>
      <c r="C41" s="133">
        <v>0</v>
      </c>
      <c r="D41" s="91" t="s">
        <v>474</v>
      </c>
      <c r="E41" s="91" t="b">
        <v>0</v>
      </c>
      <c r="F41" s="91" t="b">
        <v>0</v>
      </c>
      <c r="G41" s="91" t="b">
        <v>0</v>
      </c>
    </row>
    <row r="42" spans="1:7" ht="15">
      <c r="A42" s="91" t="s">
        <v>533</v>
      </c>
      <c r="B42" s="91">
        <v>2</v>
      </c>
      <c r="C42" s="133">
        <v>0</v>
      </c>
      <c r="D42" s="91" t="s">
        <v>474</v>
      </c>
      <c r="E42" s="91" t="b">
        <v>0</v>
      </c>
      <c r="F42" s="91" t="b">
        <v>0</v>
      </c>
      <c r="G42" s="91" t="b">
        <v>0</v>
      </c>
    </row>
    <row r="43" spans="1:7" ht="15">
      <c r="A43" s="91" t="s">
        <v>547</v>
      </c>
      <c r="B43" s="91">
        <v>2</v>
      </c>
      <c r="C43" s="133">
        <v>0</v>
      </c>
      <c r="D43" s="91" t="s">
        <v>474</v>
      </c>
      <c r="E43" s="91" t="b">
        <v>0</v>
      </c>
      <c r="F43" s="91" t="b">
        <v>0</v>
      </c>
      <c r="G43" s="91" t="b">
        <v>0</v>
      </c>
    </row>
    <row r="44" spans="1:7" ht="15">
      <c r="A44" s="91" t="s">
        <v>548</v>
      </c>
      <c r="B44" s="91">
        <v>2</v>
      </c>
      <c r="C44" s="133">
        <v>0</v>
      </c>
      <c r="D44" s="91" t="s">
        <v>474</v>
      </c>
      <c r="E44" s="91" t="b">
        <v>0</v>
      </c>
      <c r="F44" s="91" t="b">
        <v>0</v>
      </c>
      <c r="G44" s="91" t="b">
        <v>0</v>
      </c>
    </row>
    <row r="45" spans="1:7" ht="15">
      <c r="A45" s="91" t="s">
        <v>549</v>
      </c>
      <c r="B45" s="91">
        <v>2</v>
      </c>
      <c r="C45" s="133">
        <v>0</v>
      </c>
      <c r="D45" s="91" t="s">
        <v>474</v>
      </c>
      <c r="E45" s="91" t="b">
        <v>0</v>
      </c>
      <c r="F45" s="91" t="b">
        <v>0</v>
      </c>
      <c r="G45" s="91" t="b">
        <v>0</v>
      </c>
    </row>
    <row r="46" spans="1:7" ht="15">
      <c r="A46" s="91" t="s">
        <v>550</v>
      </c>
      <c r="B46" s="91">
        <v>2</v>
      </c>
      <c r="C46" s="133">
        <v>0</v>
      </c>
      <c r="D46" s="91" t="s">
        <v>474</v>
      </c>
      <c r="E46" s="91" t="b">
        <v>0</v>
      </c>
      <c r="F46" s="91" t="b">
        <v>0</v>
      </c>
      <c r="G46" s="91" t="b">
        <v>0</v>
      </c>
    </row>
    <row r="47" spans="1:7" ht="15">
      <c r="A47" s="91" t="s">
        <v>551</v>
      </c>
      <c r="B47" s="91">
        <v>2</v>
      </c>
      <c r="C47" s="133">
        <v>0</v>
      </c>
      <c r="D47" s="91" t="s">
        <v>474</v>
      </c>
      <c r="E47" s="91" t="b">
        <v>0</v>
      </c>
      <c r="F47" s="91" t="b">
        <v>0</v>
      </c>
      <c r="G4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633</v>
      </c>
      <c r="B1" s="13" t="s">
        <v>634</v>
      </c>
      <c r="C1" s="13" t="s">
        <v>627</v>
      </c>
      <c r="D1" s="13" t="s">
        <v>628</v>
      </c>
      <c r="E1" s="13" t="s">
        <v>635</v>
      </c>
      <c r="F1" s="13" t="s">
        <v>144</v>
      </c>
      <c r="G1" s="13" t="s">
        <v>636</v>
      </c>
      <c r="H1" s="13" t="s">
        <v>637</v>
      </c>
      <c r="I1" s="13" t="s">
        <v>638</v>
      </c>
      <c r="J1" s="13" t="s">
        <v>639</v>
      </c>
      <c r="K1" s="13" t="s">
        <v>640</v>
      </c>
      <c r="L1" s="13" t="s">
        <v>641</v>
      </c>
    </row>
    <row r="2" spans="1:12" ht="15">
      <c r="A2" s="91" t="s">
        <v>531</v>
      </c>
      <c r="B2" s="91" t="s">
        <v>532</v>
      </c>
      <c r="C2" s="91">
        <v>4</v>
      </c>
      <c r="D2" s="133">
        <v>0.007114798345684091</v>
      </c>
      <c r="E2" s="133">
        <v>1.3664229572259727</v>
      </c>
      <c r="F2" s="91" t="s">
        <v>629</v>
      </c>
      <c r="G2" s="91" t="b">
        <v>0</v>
      </c>
      <c r="H2" s="91" t="b">
        <v>0</v>
      </c>
      <c r="I2" s="91" t="b">
        <v>0</v>
      </c>
      <c r="J2" s="91" t="b">
        <v>0</v>
      </c>
      <c r="K2" s="91" t="b">
        <v>0</v>
      </c>
      <c r="L2" s="91" t="b">
        <v>0</v>
      </c>
    </row>
    <row r="3" spans="1:12" ht="15">
      <c r="A3" s="91" t="s">
        <v>532</v>
      </c>
      <c r="B3" s="91" t="s">
        <v>530</v>
      </c>
      <c r="C3" s="91">
        <v>4</v>
      </c>
      <c r="D3" s="133">
        <v>0.007114798345684091</v>
      </c>
      <c r="E3" s="133">
        <v>1.2695129442179163</v>
      </c>
      <c r="F3" s="91" t="s">
        <v>629</v>
      </c>
      <c r="G3" s="91" t="b">
        <v>0</v>
      </c>
      <c r="H3" s="91" t="b">
        <v>0</v>
      </c>
      <c r="I3" s="91" t="b">
        <v>0</v>
      </c>
      <c r="J3" s="91" t="b">
        <v>0</v>
      </c>
      <c r="K3" s="91" t="b">
        <v>0</v>
      </c>
      <c r="L3" s="91" t="b">
        <v>0</v>
      </c>
    </row>
    <row r="4" spans="1:12" ht="15">
      <c r="A4" s="91" t="s">
        <v>530</v>
      </c>
      <c r="B4" s="91" t="s">
        <v>533</v>
      </c>
      <c r="C4" s="91">
        <v>4</v>
      </c>
      <c r="D4" s="133">
        <v>0.007114798345684091</v>
      </c>
      <c r="E4" s="133">
        <v>1.1903316981702916</v>
      </c>
      <c r="F4" s="91" t="s">
        <v>629</v>
      </c>
      <c r="G4" s="91" t="b">
        <v>0</v>
      </c>
      <c r="H4" s="91" t="b">
        <v>0</v>
      </c>
      <c r="I4" s="91" t="b">
        <v>0</v>
      </c>
      <c r="J4" s="91" t="b">
        <v>0</v>
      </c>
      <c r="K4" s="91" t="b">
        <v>0</v>
      </c>
      <c r="L4" s="91" t="b">
        <v>0</v>
      </c>
    </row>
    <row r="5" spans="1:12" ht="15">
      <c r="A5" s="91" t="s">
        <v>538</v>
      </c>
      <c r="B5" s="91" t="s">
        <v>539</v>
      </c>
      <c r="C5" s="91">
        <v>3</v>
      </c>
      <c r="D5" s="133">
        <v>0.014458219839989772</v>
      </c>
      <c r="E5" s="133">
        <v>1.4913616938342726</v>
      </c>
      <c r="F5" s="91" t="s">
        <v>629</v>
      </c>
      <c r="G5" s="91" t="b">
        <v>0</v>
      </c>
      <c r="H5" s="91" t="b">
        <v>0</v>
      </c>
      <c r="I5" s="91" t="b">
        <v>0</v>
      </c>
      <c r="J5" s="91" t="b">
        <v>0</v>
      </c>
      <c r="K5" s="91" t="b">
        <v>0</v>
      </c>
      <c r="L5" s="91" t="b">
        <v>0</v>
      </c>
    </row>
    <row r="6" spans="1:12" ht="15">
      <c r="A6" s="91" t="s">
        <v>533</v>
      </c>
      <c r="B6" s="91" t="s">
        <v>547</v>
      </c>
      <c r="C6" s="91">
        <v>2</v>
      </c>
      <c r="D6" s="133">
        <v>0.009638813226659848</v>
      </c>
      <c r="E6" s="133">
        <v>1.3664229572259727</v>
      </c>
      <c r="F6" s="91" t="s">
        <v>629</v>
      </c>
      <c r="G6" s="91" t="b">
        <v>0</v>
      </c>
      <c r="H6" s="91" t="b">
        <v>0</v>
      </c>
      <c r="I6" s="91" t="b">
        <v>0</v>
      </c>
      <c r="J6" s="91" t="b">
        <v>0</v>
      </c>
      <c r="K6" s="91" t="b">
        <v>0</v>
      </c>
      <c r="L6" s="91" t="b">
        <v>0</v>
      </c>
    </row>
    <row r="7" spans="1:12" ht="15">
      <c r="A7" s="91" t="s">
        <v>547</v>
      </c>
      <c r="B7" s="91" t="s">
        <v>548</v>
      </c>
      <c r="C7" s="91">
        <v>2</v>
      </c>
      <c r="D7" s="133">
        <v>0.009638813226659848</v>
      </c>
      <c r="E7" s="133">
        <v>1.6674529528899538</v>
      </c>
      <c r="F7" s="91" t="s">
        <v>629</v>
      </c>
      <c r="G7" s="91" t="b">
        <v>0</v>
      </c>
      <c r="H7" s="91" t="b">
        <v>0</v>
      </c>
      <c r="I7" s="91" t="b">
        <v>0</v>
      </c>
      <c r="J7" s="91" t="b">
        <v>0</v>
      </c>
      <c r="K7" s="91" t="b">
        <v>0</v>
      </c>
      <c r="L7" s="91" t="b">
        <v>0</v>
      </c>
    </row>
    <row r="8" spans="1:12" ht="15">
      <c r="A8" s="91" t="s">
        <v>548</v>
      </c>
      <c r="B8" s="91" t="s">
        <v>549</v>
      </c>
      <c r="C8" s="91">
        <v>2</v>
      </c>
      <c r="D8" s="133">
        <v>0.009638813226659848</v>
      </c>
      <c r="E8" s="133">
        <v>1.6674529528899538</v>
      </c>
      <c r="F8" s="91" t="s">
        <v>629</v>
      </c>
      <c r="G8" s="91" t="b">
        <v>0</v>
      </c>
      <c r="H8" s="91" t="b">
        <v>0</v>
      </c>
      <c r="I8" s="91" t="b">
        <v>0</v>
      </c>
      <c r="J8" s="91" t="b">
        <v>0</v>
      </c>
      <c r="K8" s="91" t="b">
        <v>0</v>
      </c>
      <c r="L8" s="91" t="b">
        <v>0</v>
      </c>
    </row>
    <row r="9" spans="1:12" ht="15">
      <c r="A9" s="91" t="s">
        <v>549</v>
      </c>
      <c r="B9" s="91" t="s">
        <v>550</v>
      </c>
      <c r="C9" s="91">
        <v>2</v>
      </c>
      <c r="D9" s="133">
        <v>0.009638813226659848</v>
      </c>
      <c r="E9" s="133">
        <v>1.6674529528899538</v>
      </c>
      <c r="F9" s="91" t="s">
        <v>629</v>
      </c>
      <c r="G9" s="91" t="b">
        <v>0</v>
      </c>
      <c r="H9" s="91" t="b">
        <v>0</v>
      </c>
      <c r="I9" s="91" t="b">
        <v>0</v>
      </c>
      <c r="J9" s="91" t="b">
        <v>0</v>
      </c>
      <c r="K9" s="91" t="b">
        <v>0</v>
      </c>
      <c r="L9" s="91" t="b">
        <v>0</v>
      </c>
    </row>
    <row r="10" spans="1:12" ht="15">
      <c r="A10" s="91" t="s">
        <v>530</v>
      </c>
      <c r="B10" s="91" t="s">
        <v>540</v>
      </c>
      <c r="C10" s="91">
        <v>2</v>
      </c>
      <c r="D10" s="133">
        <v>0.009638813226659848</v>
      </c>
      <c r="E10" s="133">
        <v>1.1903316981702916</v>
      </c>
      <c r="F10" s="91" t="s">
        <v>629</v>
      </c>
      <c r="G10" s="91" t="b">
        <v>0</v>
      </c>
      <c r="H10" s="91" t="b">
        <v>0</v>
      </c>
      <c r="I10" s="91" t="b">
        <v>0</v>
      </c>
      <c r="J10" s="91" t="b">
        <v>0</v>
      </c>
      <c r="K10" s="91" t="b">
        <v>0</v>
      </c>
      <c r="L10" s="91" t="b">
        <v>0</v>
      </c>
    </row>
    <row r="11" spans="1:12" ht="15">
      <c r="A11" s="91" t="s">
        <v>540</v>
      </c>
      <c r="B11" s="91" t="s">
        <v>541</v>
      </c>
      <c r="C11" s="91">
        <v>2</v>
      </c>
      <c r="D11" s="133">
        <v>0.009638813226659848</v>
      </c>
      <c r="E11" s="133">
        <v>1.6674529528899538</v>
      </c>
      <c r="F11" s="91" t="s">
        <v>629</v>
      </c>
      <c r="G11" s="91" t="b">
        <v>0</v>
      </c>
      <c r="H11" s="91" t="b">
        <v>0</v>
      </c>
      <c r="I11" s="91" t="b">
        <v>0</v>
      </c>
      <c r="J11" s="91" t="b">
        <v>0</v>
      </c>
      <c r="K11" s="91" t="b">
        <v>0</v>
      </c>
      <c r="L11" s="91" t="b">
        <v>0</v>
      </c>
    </row>
    <row r="12" spans="1:12" ht="15">
      <c r="A12" s="91" t="s">
        <v>541</v>
      </c>
      <c r="B12" s="91" t="s">
        <v>542</v>
      </c>
      <c r="C12" s="91">
        <v>2</v>
      </c>
      <c r="D12" s="133">
        <v>0.009638813226659848</v>
      </c>
      <c r="E12" s="133">
        <v>1.6674529528899538</v>
      </c>
      <c r="F12" s="91" t="s">
        <v>629</v>
      </c>
      <c r="G12" s="91" t="b">
        <v>0</v>
      </c>
      <c r="H12" s="91" t="b">
        <v>0</v>
      </c>
      <c r="I12" s="91" t="b">
        <v>0</v>
      </c>
      <c r="J12" s="91" t="b">
        <v>0</v>
      </c>
      <c r="K12" s="91" t="b">
        <v>0</v>
      </c>
      <c r="L12" s="91" t="b">
        <v>0</v>
      </c>
    </row>
    <row r="13" spans="1:12" ht="15">
      <c r="A13" s="91" t="s">
        <v>542</v>
      </c>
      <c r="B13" s="91" t="s">
        <v>534</v>
      </c>
      <c r="C13" s="91">
        <v>2</v>
      </c>
      <c r="D13" s="133">
        <v>0.009638813226659848</v>
      </c>
      <c r="E13" s="133">
        <v>1.4913616938342726</v>
      </c>
      <c r="F13" s="91" t="s">
        <v>629</v>
      </c>
      <c r="G13" s="91" t="b">
        <v>0</v>
      </c>
      <c r="H13" s="91" t="b">
        <v>0</v>
      </c>
      <c r="I13" s="91" t="b">
        <v>0</v>
      </c>
      <c r="J13" s="91" t="b">
        <v>0</v>
      </c>
      <c r="K13" s="91" t="b">
        <v>0</v>
      </c>
      <c r="L13" s="91" t="b">
        <v>0</v>
      </c>
    </row>
    <row r="14" spans="1:12" ht="15">
      <c r="A14" s="91" t="s">
        <v>534</v>
      </c>
      <c r="B14" s="91" t="s">
        <v>538</v>
      </c>
      <c r="C14" s="91">
        <v>2</v>
      </c>
      <c r="D14" s="133">
        <v>0.009638813226659848</v>
      </c>
      <c r="E14" s="133">
        <v>1.3152704347785915</v>
      </c>
      <c r="F14" s="91" t="s">
        <v>629</v>
      </c>
      <c r="G14" s="91" t="b">
        <v>0</v>
      </c>
      <c r="H14" s="91" t="b">
        <v>0</v>
      </c>
      <c r="I14" s="91" t="b">
        <v>0</v>
      </c>
      <c r="J14" s="91" t="b">
        <v>0</v>
      </c>
      <c r="K14" s="91" t="b">
        <v>0</v>
      </c>
      <c r="L14" s="91" t="b">
        <v>0</v>
      </c>
    </row>
    <row r="15" spans="1:12" ht="15">
      <c r="A15" s="91" t="s">
        <v>539</v>
      </c>
      <c r="B15" s="91" t="s">
        <v>543</v>
      </c>
      <c r="C15" s="91">
        <v>2</v>
      </c>
      <c r="D15" s="133">
        <v>0.009638813226659848</v>
      </c>
      <c r="E15" s="133">
        <v>1.4913616938342726</v>
      </c>
      <c r="F15" s="91" t="s">
        <v>629</v>
      </c>
      <c r="G15" s="91" t="b">
        <v>0</v>
      </c>
      <c r="H15" s="91" t="b">
        <v>0</v>
      </c>
      <c r="I15" s="91" t="b">
        <v>0</v>
      </c>
      <c r="J15" s="91" t="b">
        <v>0</v>
      </c>
      <c r="K15" s="91" t="b">
        <v>0</v>
      </c>
      <c r="L15" s="91" t="b">
        <v>0</v>
      </c>
    </row>
    <row r="16" spans="1:12" ht="15">
      <c r="A16" s="91" t="s">
        <v>543</v>
      </c>
      <c r="B16" s="91" t="s">
        <v>544</v>
      </c>
      <c r="C16" s="91">
        <v>2</v>
      </c>
      <c r="D16" s="133">
        <v>0.009638813226659848</v>
      </c>
      <c r="E16" s="133">
        <v>1.6674529528899538</v>
      </c>
      <c r="F16" s="91" t="s">
        <v>629</v>
      </c>
      <c r="G16" s="91" t="b">
        <v>0</v>
      </c>
      <c r="H16" s="91" t="b">
        <v>0</v>
      </c>
      <c r="I16" s="91" t="b">
        <v>0</v>
      </c>
      <c r="J16" s="91" t="b">
        <v>0</v>
      </c>
      <c r="K16" s="91" t="b">
        <v>0</v>
      </c>
      <c r="L16" s="91" t="b">
        <v>0</v>
      </c>
    </row>
    <row r="17" spans="1:12" ht="15">
      <c r="A17" s="91" t="s">
        <v>544</v>
      </c>
      <c r="B17" s="91" t="s">
        <v>545</v>
      </c>
      <c r="C17" s="91">
        <v>2</v>
      </c>
      <c r="D17" s="133">
        <v>0.009638813226659848</v>
      </c>
      <c r="E17" s="133">
        <v>1.6674529528899538</v>
      </c>
      <c r="F17" s="91" t="s">
        <v>629</v>
      </c>
      <c r="G17" s="91" t="b">
        <v>0</v>
      </c>
      <c r="H17" s="91" t="b">
        <v>0</v>
      </c>
      <c r="I17" s="91" t="b">
        <v>0</v>
      </c>
      <c r="J17" s="91" t="b">
        <v>0</v>
      </c>
      <c r="K17" s="91" t="b">
        <v>0</v>
      </c>
      <c r="L17" s="91" t="b">
        <v>0</v>
      </c>
    </row>
    <row r="18" spans="1:12" ht="15">
      <c r="A18" s="91" t="s">
        <v>545</v>
      </c>
      <c r="B18" s="91" t="s">
        <v>625</v>
      </c>
      <c r="C18" s="91">
        <v>2</v>
      </c>
      <c r="D18" s="133">
        <v>0.009638813226659848</v>
      </c>
      <c r="E18" s="133">
        <v>1.6674529528899538</v>
      </c>
      <c r="F18" s="91" t="s">
        <v>629</v>
      </c>
      <c r="G18" s="91" t="b">
        <v>0</v>
      </c>
      <c r="H18" s="91" t="b">
        <v>0</v>
      </c>
      <c r="I18" s="91" t="b">
        <v>0</v>
      </c>
      <c r="J18" s="91" t="b">
        <v>0</v>
      </c>
      <c r="K18" s="91" t="b">
        <v>0</v>
      </c>
      <c r="L18" s="91" t="b">
        <v>0</v>
      </c>
    </row>
    <row r="19" spans="1:12" ht="15">
      <c r="A19" s="91" t="s">
        <v>625</v>
      </c>
      <c r="B19" s="91" t="s">
        <v>626</v>
      </c>
      <c r="C19" s="91">
        <v>2</v>
      </c>
      <c r="D19" s="133">
        <v>0.009638813226659848</v>
      </c>
      <c r="E19" s="133">
        <v>1.6674529528899538</v>
      </c>
      <c r="F19" s="91" t="s">
        <v>629</v>
      </c>
      <c r="G19" s="91" t="b">
        <v>0</v>
      </c>
      <c r="H19" s="91" t="b">
        <v>0</v>
      </c>
      <c r="I19" s="91" t="b">
        <v>0</v>
      </c>
      <c r="J19" s="91" t="b">
        <v>0</v>
      </c>
      <c r="K19" s="91" t="b">
        <v>0</v>
      </c>
      <c r="L19" s="91" t="b">
        <v>0</v>
      </c>
    </row>
    <row r="20" spans="1:12" ht="15">
      <c r="A20" s="91" t="s">
        <v>538</v>
      </c>
      <c r="B20" s="91" t="s">
        <v>539</v>
      </c>
      <c r="C20" s="91">
        <v>3</v>
      </c>
      <c r="D20" s="133">
        <v>0</v>
      </c>
      <c r="E20" s="133">
        <v>1.0413926851582251</v>
      </c>
      <c r="F20" s="91" t="s">
        <v>473</v>
      </c>
      <c r="G20" s="91" t="b">
        <v>0</v>
      </c>
      <c r="H20" s="91" t="b">
        <v>0</v>
      </c>
      <c r="I20" s="91" t="b">
        <v>0</v>
      </c>
      <c r="J20" s="91" t="b">
        <v>0</v>
      </c>
      <c r="K20" s="91" t="b">
        <v>0</v>
      </c>
      <c r="L20" s="91" t="b">
        <v>0</v>
      </c>
    </row>
    <row r="21" spans="1:12" ht="15">
      <c r="A21" s="91" t="s">
        <v>530</v>
      </c>
      <c r="B21" s="91" t="s">
        <v>540</v>
      </c>
      <c r="C21" s="91">
        <v>2</v>
      </c>
      <c r="D21" s="133">
        <v>0</v>
      </c>
      <c r="E21" s="133">
        <v>1.2174839442139063</v>
      </c>
      <c r="F21" s="91" t="s">
        <v>473</v>
      </c>
      <c r="G21" s="91" t="b">
        <v>0</v>
      </c>
      <c r="H21" s="91" t="b">
        <v>0</v>
      </c>
      <c r="I21" s="91" t="b">
        <v>0</v>
      </c>
      <c r="J21" s="91" t="b">
        <v>0</v>
      </c>
      <c r="K21" s="91" t="b">
        <v>0</v>
      </c>
      <c r="L21" s="91" t="b">
        <v>0</v>
      </c>
    </row>
    <row r="22" spans="1:12" ht="15">
      <c r="A22" s="91" t="s">
        <v>540</v>
      </c>
      <c r="B22" s="91" t="s">
        <v>541</v>
      </c>
      <c r="C22" s="91">
        <v>2</v>
      </c>
      <c r="D22" s="133">
        <v>0</v>
      </c>
      <c r="E22" s="133">
        <v>1.2174839442139063</v>
      </c>
      <c r="F22" s="91" t="s">
        <v>473</v>
      </c>
      <c r="G22" s="91" t="b">
        <v>0</v>
      </c>
      <c r="H22" s="91" t="b">
        <v>0</v>
      </c>
      <c r="I22" s="91" t="b">
        <v>0</v>
      </c>
      <c r="J22" s="91" t="b">
        <v>0</v>
      </c>
      <c r="K22" s="91" t="b">
        <v>0</v>
      </c>
      <c r="L22" s="91" t="b">
        <v>0</v>
      </c>
    </row>
    <row r="23" spans="1:12" ht="15">
      <c r="A23" s="91" t="s">
        <v>541</v>
      </c>
      <c r="B23" s="91" t="s">
        <v>542</v>
      </c>
      <c r="C23" s="91">
        <v>2</v>
      </c>
      <c r="D23" s="133">
        <v>0</v>
      </c>
      <c r="E23" s="133">
        <v>1.2174839442139063</v>
      </c>
      <c r="F23" s="91" t="s">
        <v>473</v>
      </c>
      <c r="G23" s="91" t="b">
        <v>0</v>
      </c>
      <c r="H23" s="91" t="b">
        <v>0</v>
      </c>
      <c r="I23" s="91" t="b">
        <v>0</v>
      </c>
      <c r="J23" s="91" t="b">
        <v>0</v>
      </c>
      <c r="K23" s="91" t="b">
        <v>0</v>
      </c>
      <c r="L23" s="91" t="b">
        <v>0</v>
      </c>
    </row>
    <row r="24" spans="1:12" ht="15">
      <c r="A24" s="91" t="s">
        <v>542</v>
      </c>
      <c r="B24" s="91" t="s">
        <v>534</v>
      </c>
      <c r="C24" s="91">
        <v>2</v>
      </c>
      <c r="D24" s="133">
        <v>0</v>
      </c>
      <c r="E24" s="133">
        <v>1.0413926851582251</v>
      </c>
      <c r="F24" s="91" t="s">
        <v>473</v>
      </c>
      <c r="G24" s="91" t="b">
        <v>0</v>
      </c>
      <c r="H24" s="91" t="b">
        <v>0</v>
      </c>
      <c r="I24" s="91" t="b">
        <v>0</v>
      </c>
      <c r="J24" s="91" t="b">
        <v>0</v>
      </c>
      <c r="K24" s="91" t="b">
        <v>0</v>
      </c>
      <c r="L24" s="91" t="b">
        <v>0</v>
      </c>
    </row>
    <row r="25" spans="1:12" ht="15">
      <c r="A25" s="91" t="s">
        <v>534</v>
      </c>
      <c r="B25" s="91" t="s">
        <v>538</v>
      </c>
      <c r="C25" s="91">
        <v>2</v>
      </c>
      <c r="D25" s="133">
        <v>0</v>
      </c>
      <c r="E25" s="133">
        <v>0.8653014261025438</v>
      </c>
      <c r="F25" s="91" t="s">
        <v>473</v>
      </c>
      <c r="G25" s="91" t="b">
        <v>0</v>
      </c>
      <c r="H25" s="91" t="b">
        <v>0</v>
      </c>
      <c r="I25" s="91" t="b">
        <v>0</v>
      </c>
      <c r="J25" s="91" t="b">
        <v>0</v>
      </c>
      <c r="K25" s="91" t="b">
        <v>0</v>
      </c>
      <c r="L25" s="91" t="b">
        <v>0</v>
      </c>
    </row>
    <row r="26" spans="1:12" ht="15">
      <c r="A26" s="91" t="s">
        <v>539</v>
      </c>
      <c r="B26" s="91" t="s">
        <v>543</v>
      </c>
      <c r="C26" s="91">
        <v>2</v>
      </c>
      <c r="D26" s="133">
        <v>0</v>
      </c>
      <c r="E26" s="133">
        <v>1.0413926851582251</v>
      </c>
      <c r="F26" s="91" t="s">
        <v>473</v>
      </c>
      <c r="G26" s="91" t="b">
        <v>0</v>
      </c>
      <c r="H26" s="91" t="b">
        <v>0</v>
      </c>
      <c r="I26" s="91" t="b">
        <v>0</v>
      </c>
      <c r="J26" s="91" t="b">
        <v>0</v>
      </c>
      <c r="K26" s="91" t="b">
        <v>0</v>
      </c>
      <c r="L26" s="91" t="b">
        <v>0</v>
      </c>
    </row>
    <row r="27" spans="1:12" ht="15">
      <c r="A27" s="91" t="s">
        <v>543</v>
      </c>
      <c r="B27" s="91" t="s">
        <v>544</v>
      </c>
      <c r="C27" s="91">
        <v>2</v>
      </c>
      <c r="D27" s="133">
        <v>0</v>
      </c>
      <c r="E27" s="133">
        <v>1.2174839442139063</v>
      </c>
      <c r="F27" s="91" t="s">
        <v>473</v>
      </c>
      <c r="G27" s="91" t="b">
        <v>0</v>
      </c>
      <c r="H27" s="91" t="b">
        <v>0</v>
      </c>
      <c r="I27" s="91" t="b">
        <v>0</v>
      </c>
      <c r="J27" s="91" t="b">
        <v>0</v>
      </c>
      <c r="K27" s="91" t="b">
        <v>0</v>
      </c>
      <c r="L27" s="91" t="b">
        <v>0</v>
      </c>
    </row>
    <row r="28" spans="1:12" ht="15">
      <c r="A28" s="91" t="s">
        <v>544</v>
      </c>
      <c r="B28" s="91" t="s">
        <v>545</v>
      </c>
      <c r="C28" s="91">
        <v>2</v>
      </c>
      <c r="D28" s="133">
        <v>0</v>
      </c>
      <c r="E28" s="133">
        <v>1.2174839442139063</v>
      </c>
      <c r="F28" s="91" t="s">
        <v>473</v>
      </c>
      <c r="G28" s="91" t="b">
        <v>0</v>
      </c>
      <c r="H28" s="91" t="b">
        <v>0</v>
      </c>
      <c r="I28" s="91" t="b">
        <v>0</v>
      </c>
      <c r="J28" s="91" t="b">
        <v>0</v>
      </c>
      <c r="K28" s="91" t="b">
        <v>0</v>
      </c>
      <c r="L28" s="91" t="b">
        <v>0</v>
      </c>
    </row>
    <row r="29" spans="1:12" ht="15">
      <c r="A29" s="91" t="s">
        <v>545</v>
      </c>
      <c r="B29" s="91" t="s">
        <v>625</v>
      </c>
      <c r="C29" s="91">
        <v>2</v>
      </c>
      <c r="D29" s="133">
        <v>0</v>
      </c>
      <c r="E29" s="133">
        <v>1.2174839442139063</v>
      </c>
      <c r="F29" s="91" t="s">
        <v>473</v>
      </c>
      <c r="G29" s="91" t="b">
        <v>0</v>
      </c>
      <c r="H29" s="91" t="b">
        <v>0</v>
      </c>
      <c r="I29" s="91" t="b">
        <v>0</v>
      </c>
      <c r="J29" s="91" t="b">
        <v>0</v>
      </c>
      <c r="K29" s="91" t="b">
        <v>0</v>
      </c>
      <c r="L29" s="91" t="b">
        <v>0</v>
      </c>
    </row>
    <row r="30" spans="1:12" ht="15">
      <c r="A30" s="91" t="s">
        <v>625</v>
      </c>
      <c r="B30" s="91" t="s">
        <v>626</v>
      </c>
      <c r="C30" s="91">
        <v>2</v>
      </c>
      <c r="D30" s="133">
        <v>0</v>
      </c>
      <c r="E30" s="133">
        <v>1.2174839442139063</v>
      </c>
      <c r="F30" s="91" t="s">
        <v>473</v>
      </c>
      <c r="G30" s="91" t="b">
        <v>0</v>
      </c>
      <c r="H30" s="91" t="b">
        <v>0</v>
      </c>
      <c r="I30" s="91" t="b">
        <v>0</v>
      </c>
      <c r="J30" s="91" t="b">
        <v>0</v>
      </c>
      <c r="K30" s="91" t="b">
        <v>0</v>
      </c>
      <c r="L30" s="91" t="b">
        <v>0</v>
      </c>
    </row>
    <row r="31" spans="1:12" ht="15">
      <c r="A31" s="91" t="s">
        <v>531</v>
      </c>
      <c r="B31" s="91" t="s">
        <v>532</v>
      </c>
      <c r="C31" s="91">
        <v>2</v>
      </c>
      <c r="D31" s="133">
        <v>0</v>
      </c>
      <c r="E31" s="133">
        <v>0.9542425094393249</v>
      </c>
      <c r="F31" s="91" t="s">
        <v>474</v>
      </c>
      <c r="G31" s="91" t="b">
        <v>0</v>
      </c>
      <c r="H31" s="91" t="b">
        <v>0</v>
      </c>
      <c r="I31" s="91" t="b">
        <v>0</v>
      </c>
      <c r="J31" s="91" t="b">
        <v>0</v>
      </c>
      <c r="K31" s="91" t="b">
        <v>0</v>
      </c>
      <c r="L31" s="91" t="b">
        <v>0</v>
      </c>
    </row>
    <row r="32" spans="1:12" ht="15">
      <c r="A32" s="91" t="s">
        <v>532</v>
      </c>
      <c r="B32" s="91" t="s">
        <v>530</v>
      </c>
      <c r="C32" s="91">
        <v>2</v>
      </c>
      <c r="D32" s="133">
        <v>0</v>
      </c>
      <c r="E32" s="133">
        <v>0.9542425094393249</v>
      </c>
      <c r="F32" s="91" t="s">
        <v>474</v>
      </c>
      <c r="G32" s="91" t="b">
        <v>0</v>
      </c>
      <c r="H32" s="91" t="b">
        <v>0</v>
      </c>
      <c r="I32" s="91" t="b">
        <v>0</v>
      </c>
      <c r="J32" s="91" t="b">
        <v>0</v>
      </c>
      <c r="K32" s="91" t="b">
        <v>0</v>
      </c>
      <c r="L32" s="91" t="b">
        <v>0</v>
      </c>
    </row>
    <row r="33" spans="1:12" ht="15">
      <c r="A33" s="91" t="s">
        <v>530</v>
      </c>
      <c r="B33" s="91" t="s">
        <v>533</v>
      </c>
      <c r="C33" s="91">
        <v>2</v>
      </c>
      <c r="D33" s="133">
        <v>0</v>
      </c>
      <c r="E33" s="133">
        <v>0.9542425094393249</v>
      </c>
      <c r="F33" s="91" t="s">
        <v>474</v>
      </c>
      <c r="G33" s="91" t="b">
        <v>0</v>
      </c>
      <c r="H33" s="91" t="b">
        <v>0</v>
      </c>
      <c r="I33" s="91" t="b">
        <v>0</v>
      </c>
      <c r="J33" s="91" t="b">
        <v>0</v>
      </c>
      <c r="K33" s="91" t="b">
        <v>0</v>
      </c>
      <c r="L33" s="91" t="b">
        <v>0</v>
      </c>
    </row>
    <row r="34" spans="1:12" ht="15">
      <c r="A34" s="91" t="s">
        <v>533</v>
      </c>
      <c r="B34" s="91" t="s">
        <v>547</v>
      </c>
      <c r="C34" s="91">
        <v>2</v>
      </c>
      <c r="D34" s="133">
        <v>0</v>
      </c>
      <c r="E34" s="133">
        <v>0.9542425094393249</v>
      </c>
      <c r="F34" s="91" t="s">
        <v>474</v>
      </c>
      <c r="G34" s="91" t="b">
        <v>0</v>
      </c>
      <c r="H34" s="91" t="b">
        <v>0</v>
      </c>
      <c r="I34" s="91" t="b">
        <v>0</v>
      </c>
      <c r="J34" s="91" t="b">
        <v>0</v>
      </c>
      <c r="K34" s="91" t="b">
        <v>0</v>
      </c>
      <c r="L34" s="91" t="b">
        <v>0</v>
      </c>
    </row>
    <row r="35" spans="1:12" ht="15">
      <c r="A35" s="91" t="s">
        <v>547</v>
      </c>
      <c r="B35" s="91" t="s">
        <v>548</v>
      </c>
      <c r="C35" s="91">
        <v>2</v>
      </c>
      <c r="D35" s="133">
        <v>0</v>
      </c>
      <c r="E35" s="133">
        <v>0.9542425094393249</v>
      </c>
      <c r="F35" s="91" t="s">
        <v>474</v>
      </c>
      <c r="G35" s="91" t="b">
        <v>0</v>
      </c>
      <c r="H35" s="91" t="b">
        <v>0</v>
      </c>
      <c r="I35" s="91" t="b">
        <v>0</v>
      </c>
      <c r="J35" s="91" t="b">
        <v>0</v>
      </c>
      <c r="K35" s="91" t="b">
        <v>0</v>
      </c>
      <c r="L35" s="91" t="b">
        <v>0</v>
      </c>
    </row>
    <row r="36" spans="1:12" ht="15">
      <c r="A36" s="91" t="s">
        <v>548</v>
      </c>
      <c r="B36" s="91" t="s">
        <v>549</v>
      </c>
      <c r="C36" s="91">
        <v>2</v>
      </c>
      <c r="D36" s="133">
        <v>0</v>
      </c>
      <c r="E36" s="133">
        <v>0.9542425094393249</v>
      </c>
      <c r="F36" s="91" t="s">
        <v>474</v>
      </c>
      <c r="G36" s="91" t="b">
        <v>0</v>
      </c>
      <c r="H36" s="91" t="b">
        <v>0</v>
      </c>
      <c r="I36" s="91" t="b">
        <v>0</v>
      </c>
      <c r="J36" s="91" t="b">
        <v>0</v>
      </c>
      <c r="K36" s="91" t="b">
        <v>0</v>
      </c>
      <c r="L36" s="91" t="b">
        <v>0</v>
      </c>
    </row>
    <row r="37" spans="1:12" ht="15">
      <c r="A37" s="91" t="s">
        <v>549</v>
      </c>
      <c r="B37" s="91" t="s">
        <v>550</v>
      </c>
      <c r="C37" s="91">
        <v>2</v>
      </c>
      <c r="D37" s="133">
        <v>0</v>
      </c>
      <c r="E37" s="133">
        <v>0.9542425094393249</v>
      </c>
      <c r="F37" s="91" t="s">
        <v>474</v>
      </c>
      <c r="G37" s="91" t="b">
        <v>0</v>
      </c>
      <c r="H37" s="91" t="b">
        <v>0</v>
      </c>
      <c r="I37" s="91" t="b">
        <v>0</v>
      </c>
      <c r="J37" s="91" t="b">
        <v>0</v>
      </c>
      <c r="K37" s="91" t="b">
        <v>0</v>
      </c>
      <c r="L37"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470</v>
      </c>
      <c r="BB2" s="13" t="s">
        <v>480</v>
      </c>
      <c r="BC2" s="13" t="s">
        <v>481</v>
      </c>
      <c r="BD2" s="67" t="s">
        <v>642</v>
      </c>
      <c r="BE2" s="67" t="s">
        <v>643</v>
      </c>
      <c r="BF2" s="67" t="s">
        <v>644</v>
      </c>
      <c r="BG2" s="67" t="s">
        <v>645</v>
      </c>
      <c r="BH2" s="67" t="s">
        <v>646</v>
      </c>
      <c r="BI2" s="67" t="s">
        <v>647</v>
      </c>
      <c r="BJ2" s="67" t="s">
        <v>648</v>
      </c>
      <c r="BK2" s="67" t="s">
        <v>649</v>
      </c>
      <c r="BL2" s="67" t="s">
        <v>650</v>
      </c>
    </row>
    <row r="3" spans="1:64" ht="15" customHeight="1">
      <c r="A3" s="84" t="s">
        <v>212</v>
      </c>
      <c r="B3" s="84" t="s">
        <v>212</v>
      </c>
      <c r="C3" s="53"/>
      <c r="D3" s="54"/>
      <c r="E3" s="65"/>
      <c r="F3" s="55"/>
      <c r="G3" s="53"/>
      <c r="H3" s="57"/>
      <c r="I3" s="56"/>
      <c r="J3" s="56"/>
      <c r="K3" s="36" t="s">
        <v>65</v>
      </c>
      <c r="L3" s="62">
        <v>3</v>
      </c>
      <c r="M3" s="62"/>
      <c r="N3" s="63"/>
      <c r="O3" s="85" t="s">
        <v>176</v>
      </c>
      <c r="P3" s="87">
        <v>43592.760671296295</v>
      </c>
      <c r="Q3" s="85" t="s">
        <v>233</v>
      </c>
      <c r="R3" s="89" t="s">
        <v>239</v>
      </c>
      <c r="S3" s="85" t="s">
        <v>242</v>
      </c>
      <c r="T3" s="85"/>
      <c r="U3" s="85"/>
      <c r="V3" s="89" t="s">
        <v>247</v>
      </c>
      <c r="W3" s="87">
        <v>43592.760671296295</v>
      </c>
      <c r="X3" s="89" t="s">
        <v>253</v>
      </c>
      <c r="Y3" s="85"/>
      <c r="Z3" s="85"/>
      <c r="AA3" s="91" t="s">
        <v>259</v>
      </c>
      <c r="AB3" s="85"/>
      <c r="AC3" s="85" t="b">
        <v>0</v>
      </c>
      <c r="AD3" s="85">
        <v>18915</v>
      </c>
      <c r="AE3" s="91" t="s">
        <v>266</v>
      </c>
      <c r="AF3" s="85" t="b">
        <v>0</v>
      </c>
      <c r="AG3" s="85" t="s">
        <v>268</v>
      </c>
      <c r="AH3" s="85"/>
      <c r="AI3" s="91" t="s">
        <v>266</v>
      </c>
      <c r="AJ3" s="85" t="b">
        <v>0</v>
      </c>
      <c r="AK3" s="85">
        <v>6223</v>
      </c>
      <c r="AL3" s="91" t="s">
        <v>266</v>
      </c>
      <c r="AM3" s="85" t="s">
        <v>269</v>
      </c>
      <c r="AN3" s="85" t="b">
        <v>0</v>
      </c>
      <c r="AO3" s="91" t="s">
        <v>259</v>
      </c>
      <c r="AP3" s="85" t="s">
        <v>273</v>
      </c>
      <c r="AQ3" s="85">
        <v>0</v>
      </c>
      <c r="AR3" s="85">
        <v>0</v>
      </c>
      <c r="AS3" s="85"/>
      <c r="AT3" s="85"/>
      <c r="AU3" s="85"/>
      <c r="AV3" s="85"/>
      <c r="AW3" s="85"/>
      <c r="AX3" s="85"/>
      <c r="AY3" s="85"/>
      <c r="AZ3" s="85"/>
      <c r="BA3">
        <v>1</v>
      </c>
      <c r="BB3" s="85" t="str">
        <f>REPLACE(INDEX(GroupVertices[Group],MATCH(Edges24[[#This Row],[Vertex 1]],GroupVertices[Vertex],0)),1,1,"")</f>
        <v>3</v>
      </c>
      <c r="BC3" s="85" t="str">
        <f>REPLACE(INDEX(GroupVertices[Group],MATCH(Edges24[[#This Row],[Vertex 2]],GroupVertices[Vertex],0)),1,1,"")</f>
        <v>3</v>
      </c>
      <c r="BD3" s="51">
        <v>0</v>
      </c>
      <c r="BE3" s="52">
        <v>0</v>
      </c>
      <c r="BF3" s="51">
        <v>1</v>
      </c>
      <c r="BG3" s="52">
        <v>3.125</v>
      </c>
      <c r="BH3" s="51">
        <v>0</v>
      </c>
      <c r="BI3" s="52">
        <v>0</v>
      </c>
      <c r="BJ3" s="51">
        <v>31</v>
      </c>
      <c r="BK3" s="52">
        <v>96.875</v>
      </c>
      <c r="BL3" s="51">
        <v>32</v>
      </c>
    </row>
    <row r="4" spans="1:64" ht="15" customHeight="1">
      <c r="A4" s="84" t="s">
        <v>213</v>
      </c>
      <c r="B4" s="84" t="s">
        <v>212</v>
      </c>
      <c r="C4" s="53"/>
      <c r="D4" s="54"/>
      <c r="E4" s="65"/>
      <c r="F4" s="55"/>
      <c r="G4" s="53"/>
      <c r="H4" s="57"/>
      <c r="I4" s="56"/>
      <c r="J4" s="56"/>
      <c r="K4" s="36" t="s">
        <v>65</v>
      </c>
      <c r="L4" s="83">
        <v>4</v>
      </c>
      <c r="M4" s="83"/>
      <c r="N4" s="63"/>
      <c r="O4" s="86" t="s">
        <v>231</v>
      </c>
      <c r="P4" s="88">
        <v>43592.89126157408</v>
      </c>
      <c r="Q4" s="86" t="s">
        <v>234</v>
      </c>
      <c r="R4" s="86"/>
      <c r="S4" s="86"/>
      <c r="T4" s="86"/>
      <c r="U4" s="86"/>
      <c r="V4" s="90" t="s">
        <v>248</v>
      </c>
      <c r="W4" s="88">
        <v>43592.89126157408</v>
      </c>
      <c r="X4" s="90" t="s">
        <v>254</v>
      </c>
      <c r="Y4" s="86"/>
      <c r="Z4" s="86"/>
      <c r="AA4" s="92" t="s">
        <v>260</v>
      </c>
      <c r="AB4" s="86"/>
      <c r="AC4" s="86" t="b">
        <v>0</v>
      </c>
      <c r="AD4" s="86">
        <v>0</v>
      </c>
      <c r="AE4" s="92" t="s">
        <v>266</v>
      </c>
      <c r="AF4" s="86" t="b">
        <v>0</v>
      </c>
      <c r="AG4" s="86" t="s">
        <v>268</v>
      </c>
      <c r="AH4" s="86"/>
      <c r="AI4" s="92" t="s">
        <v>266</v>
      </c>
      <c r="AJ4" s="86" t="b">
        <v>0</v>
      </c>
      <c r="AK4" s="86">
        <v>6223</v>
      </c>
      <c r="AL4" s="92" t="s">
        <v>259</v>
      </c>
      <c r="AM4" s="86" t="s">
        <v>269</v>
      </c>
      <c r="AN4" s="86" t="b">
        <v>0</v>
      </c>
      <c r="AO4" s="92" t="s">
        <v>259</v>
      </c>
      <c r="AP4" s="86" t="s">
        <v>176</v>
      </c>
      <c r="AQ4" s="86">
        <v>0</v>
      </c>
      <c r="AR4" s="86">
        <v>0</v>
      </c>
      <c r="AS4" s="86"/>
      <c r="AT4" s="86"/>
      <c r="AU4" s="86"/>
      <c r="AV4" s="86"/>
      <c r="AW4" s="86"/>
      <c r="AX4" s="86"/>
      <c r="AY4" s="86"/>
      <c r="AZ4" s="86"/>
      <c r="BA4">
        <v>1</v>
      </c>
      <c r="BB4" s="85" t="str">
        <f>REPLACE(INDEX(GroupVertices[Group],MATCH(Edges24[[#This Row],[Vertex 1]],GroupVertices[Vertex],0)),1,1,"")</f>
        <v>3</v>
      </c>
      <c r="BC4" s="85" t="str">
        <f>REPLACE(INDEX(GroupVertices[Group],MATCH(Edges24[[#This Row],[Vertex 2]],GroupVertices[Vertex],0)),1,1,"")</f>
        <v>3</v>
      </c>
      <c r="BD4" s="51">
        <v>0</v>
      </c>
      <c r="BE4" s="52">
        <v>0</v>
      </c>
      <c r="BF4" s="51">
        <v>0</v>
      </c>
      <c r="BG4" s="52">
        <v>0</v>
      </c>
      <c r="BH4" s="51">
        <v>0</v>
      </c>
      <c r="BI4" s="52">
        <v>0</v>
      </c>
      <c r="BJ4" s="51">
        <v>23</v>
      </c>
      <c r="BK4" s="52">
        <v>100</v>
      </c>
      <c r="BL4" s="51">
        <v>23</v>
      </c>
    </row>
    <row r="5" spans="1:64" ht="15">
      <c r="A5" s="84" t="s">
        <v>214</v>
      </c>
      <c r="B5" s="84" t="s">
        <v>218</v>
      </c>
      <c r="C5" s="53"/>
      <c r="D5" s="54"/>
      <c r="E5" s="65"/>
      <c r="F5" s="55"/>
      <c r="G5" s="53"/>
      <c r="H5" s="57"/>
      <c r="I5" s="56"/>
      <c r="J5" s="56"/>
      <c r="K5" s="36" t="s">
        <v>65</v>
      </c>
      <c r="L5" s="83">
        <v>5</v>
      </c>
      <c r="M5" s="83"/>
      <c r="N5" s="63"/>
      <c r="O5" s="86" t="s">
        <v>231</v>
      </c>
      <c r="P5" s="88">
        <v>43608.886412037034</v>
      </c>
      <c r="Q5" s="86" t="s">
        <v>235</v>
      </c>
      <c r="R5" s="90" t="s">
        <v>240</v>
      </c>
      <c r="S5" s="86" t="s">
        <v>243</v>
      </c>
      <c r="T5" s="86" t="s">
        <v>245</v>
      </c>
      <c r="U5" s="86"/>
      <c r="V5" s="90" t="s">
        <v>249</v>
      </c>
      <c r="W5" s="88">
        <v>43608.886412037034</v>
      </c>
      <c r="X5" s="90" t="s">
        <v>255</v>
      </c>
      <c r="Y5" s="86"/>
      <c r="Z5" s="86"/>
      <c r="AA5" s="92" t="s">
        <v>261</v>
      </c>
      <c r="AB5" s="86"/>
      <c r="AC5" s="86" t="b">
        <v>0</v>
      </c>
      <c r="AD5" s="86">
        <v>3</v>
      </c>
      <c r="AE5" s="92" t="s">
        <v>266</v>
      </c>
      <c r="AF5" s="86" t="b">
        <v>0</v>
      </c>
      <c r="AG5" s="86" t="s">
        <v>268</v>
      </c>
      <c r="AH5" s="86"/>
      <c r="AI5" s="92" t="s">
        <v>266</v>
      </c>
      <c r="AJ5" s="86" t="b">
        <v>0</v>
      </c>
      <c r="AK5" s="86">
        <v>0</v>
      </c>
      <c r="AL5" s="92" t="s">
        <v>266</v>
      </c>
      <c r="AM5" s="86" t="s">
        <v>270</v>
      </c>
      <c r="AN5" s="86" t="b">
        <v>0</v>
      </c>
      <c r="AO5" s="92" t="s">
        <v>261</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c r="BE5" s="52"/>
      <c r="BF5" s="51"/>
      <c r="BG5" s="52"/>
      <c r="BH5" s="51"/>
      <c r="BI5" s="52"/>
      <c r="BJ5" s="51"/>
      <c r="BK5" s="52"/>
      <c r="BL5" s="51"/>
    </row>
    <row r="6" spans="1:64" ht="15">
      <c r="A6" s="84" t="s">
        <v>214</v>
      </c>
      <c r="B6" s="84" t="s">
        <v>219</v>
      </c>
      <c r="C6" s="53"/>
      <c r="D6" s="54"/>
      <c r="E6" s="65"/>
      <c r="F6" s="55"/>
      <c r="G6" s="53"/>
      <c r="H6" s="57"/>
      <c r="I6" s="56"/>
      <c r="J6" s="56"/>
      <c r="K6" s="36" t="s">
        <v>65</v>
      </c>
      <c r="L6" s="83">
        <v>6</v>
      </c>
      <c r="M6" s="83"/>
      <c r="N6" s="63"/>
      <c r="O6" s="86" t="s">
        <v>231</v>
      </c>
      <c r="P6" s="88">
        <v>43608.886412037034</v>
      </c>
      <c r="Q6" s="86" t="s">
        <v>235</v>
      </c>
      <c r="R6" s="90" t="s">
        <v>240</v>
      </c>
      <c r="S6" s="86" t="s">
        <v>243</v>
      </c>
      <c r="T6" s="86" t="s">
        <v>245</v>
      </c>
      <c r="U6" s="86"/>
      <c r="V6" s="90" t="s">
        <v>249</v>
      </c>
      <c r="W6" s="88">
        <v>43608.886412037034</v>
      </c>
      <c r="X6" s="90" t="s">
        <v>255</v>
      </c>
      <c r="Y6" s="86"/>
      <c r="Z6" s="86"/>
      <c r="AA6" s="92" t="s">
        <v>261</v>
      </c>
      <c r="AB6" s="86"/>
      <c r="AC6" s="86" t="b">
        <v>0</v>
      </c>
      <c r="AD6" s="86">
        <v>3</v>
      </c>
      <c r="AE6" s="92" t="s">
        <v>266</v>
      </c>
      <c r="AF6" s="86" t="b">
        <v>0</v>
      </c>
      <c r="AG6" s="86" t="s">
        <v>268</v>
      </c>
      <c r="AH6" s="86"/>
      <c r="AI6" s="92" t="s">
        <v>266</v>
      </c>
      <c r="AJ6" s="86" t="b">
        <v>0</v>
      </c>
      <c r="AK6" s="86">
        <v>0</v>
      </c>
      <c r="AL6" s="92" t="s">
        <v>266</v>
      </c>
      <c r="AM6" s="86" t="s">
        <v>270</v>
      </c>
      <c r="AN6" s="86" t="b">
        <v>0</v>
      </c>
      <c r="AO6" s="92" t="s">
        <v>261</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c r="BE6" s="52"/>
      <c r="BF6" s="51"/>
      <c r="BG6" s="52"/>
      <c r="BH6" s="51"/>
      <c r="BI6" s="52"/>
      <c r="BJ6" s="51"/>
      <c r="BK6" s="52"/>
      <c r="BL6" s="51"/>
    </row>
    <row r="7" spans="1:64" ht="15">
      <c r="A7" s="84" t="s">
        <v>214</v>
      </c>
      <c r="B7" s="84" t="s">
        <v>220</v>
      </c>
      <c r="C7" s="53"/>
      <c r="D7" s="54"/>
      <c r="E7" s="65"/>
      <c r="F7" s="55"/>
      <c r="G7" s="53"/>
      <c r="H7" s="57"/>
      <c r="I7" s="56"/>
      <c r="J7" s="56"/>
      <c r="K7" s="36" t="s">
        <v>65</v>
      </c>
      <c r="L7" s="83">
        <v>7</v>
      </c>
      <c r="M7" s="83"/>
      <c r="N7" s="63"/>
      <c r="O7" s="86" t="s">
        <v>231</v>
      </c>
      <c r="P7" s="88">
        <v>43608.886412037034</v>
      </c>
      <c r="Q7" s="86" t="s">
        <v>235</v>
      </c>
      <c r="R7" s="90" t="s">
        <v>240</v>
      </c>
      <c r="S7" s="86" t="s">
        <v>243</v>
      </c>
      <c r="T7" s="86" t="s">
        <v>245</v>
      </c>
      <c r="U7" s="86"/>
      <c r="V7" s="90" t="s">
        <v>249</v>
      </c>
      <c r="W7" s="88">
        <v>43608.886412037034</v>
      </c>
      <c r="X7" s="90" t="s">
        <v>255</v>
      </c>
      <c r="Y7" s="86"/>
      <c r="Z7" s="86"/>
      <c r="AA7" s="92" t="s">
        <v>261</v>
      </c>
      <c r="AB7" s="86"/>
      <c r="AC7" s="86" t="b">
        <v>0</v>
      </c>
      <c r="AD7" s="86">
        <v>3</v>
      </c>
      <c r="AE7" s="92" t="s">
        <v>266</v>
      </c>
      <c r="AF7" s="86" t="b">
        <v>0</v>
      </c>
      <c r="AG7" s="86" t="s">
        <v>268</v>
      </c>
      <c r="AH7" s="86"/>
      <c r="AI7" s="92" t="s">
        <v>266</v>
      </c>
      <c r="AJ7" s="86" t="b">
        <v>0</v>
      </c>
      <c r="AK7" s="86">
        <v>0</v>
      </c>
      <c r="AL7" s="92" t="s">
        <v>266</v>
      </c>
      <c r="AM7" s="86" t="s">
        <v>270</v>
      </c>
      <c r="AN7" s="86" t="b">
        <v>0</v>
      </c>
      <c r="AO7" s="92" t="s">
        <v>261</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c r="BE7" s="52"/>
      <c r="BF7" s="51"/>
      <c r="BG7" s="52"/>
      <c r="BH7" s="51"/>
      <c r="BI7" s="52"/>
      <c r="BJ7" s="51"/>
      <c r="BK7" s="52"/>
      <c r="BL7" s="51"/>
    </row>
    <row r="8" spans="1:64" ht="15">
      <c r="A8" s="84" t="s">
        <v>214</v>
      </c>
      <c r="B8" s="84" t="s">
        <v>221</v>
      </c>
      <c r="C8" s="53"/>
      <c r="D8" s="54"/>
      <c r="E8" s="65"/>
      <c r="F8" s="55"/>
      <c r="G8" s="53"/>
      <c r="H8" s="57"/>
      <c r="I8" s="56"/>
      <c r="J8" s="56"/>
      <c r="K8" s="36" t="s">
        <v>65</v>
      </c>
      <c r="L8" s="83">
        <v>8</v>
      </c>
      <c r="M8" s="83"/>
      <c r="N8" s="63"/>
      <c r="O8" s="86" t="s">
        <v>231</v>
      </c>
      <c r="P8" s="88">
        <v>43608.886412037034</v>
      </c>
      <c r="Q8" s="86" t="s">
        <v>235</v>
      </c>
      <c r="R8" s="90" t="s">
        <v>240</v>
      </c>
      <c r="S8" s="86" t="s">
        <v>243</v>
      </c>
      <c r="T8" s="86" t="s">
        <v>245</v>
      </c>
      <c r="U8" s="86"/>
      <c r="V8" s="90" t="s">
        <v>249</v>
      </c>
      <c r="W8" s="88">
        <v>43608.886412037034</v>
      </c>
      <c r="X8" s="90" t="s">
        <v>255</v>
      </c>
      <c r="Y8" s="86"/>
      <c r="Z8" s="86"/>
      <c r="AA8" s="92" t="s">
        <v>261</v>
      </c>
      <c r="AB8" s="86"/>
      <c r="AC8" s="86" t="b">
        <v>0</v>
      </c>
      <c r="AD8" s="86">
        <v>3</v>
      </c>
      <c r="AE8" s="92" t="s">
        <v>266</v>
      </c>
      <c r="AF8" s="86" t="b">
        <v>0</v>
      </c>
      <c r="AG8" s="86" t="s">
        <v>268</v>
      </c>
      <c r="AH8" s="86"/>
      <c r="AI8" s="92" t="s">
        <v>266</v>
      </c>
      <c r="AJ8" s="86" t="b">
        <v>0</v>
      </c>
      <c r="AK8" s="86">
        <v>0</v>
      </c>
      <c r="AL8" s="92" t="s">
        <v>266</v>
      </c>
      <c r="AM8" s="86" t="s">
        <v>270</v>
      </c>
      <c r="AN8" s="86" t="b">
        <v>0</v>
      </c>
      <c r="AO8" s="92" t="s">
        <v>261</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c r="BE8" s="52"/>
      <c r="BF8" s="51"/>
      <c r="BG8" s="52"/>
      <c r="BH8" s="51"/>
      <c r="BI8" s="52"/>
      <c r="BJ8" s="51"/>
      <c r="BK8" s="52"/>
      <c r="BL8" s="51"/>
    </row>
    <row r="9" spans="1:64" ht="15">
      <c r="A9" s="84" t="s">
        <v>214</v>
      </c>
      <c r="B9" s="84" t="s">
        <v>222</v>
      </c>
      <c r="C9" s="53"/>
      <c r="D9" s="54"/>
      <c r="E9" s="65"/>
      <c r="F9" s="55"/>
      <c r="G9" s="53"/>
      <c r="H9" s="57"/>
      <c r="I9" s="56"/>
      <c r="J9" s="56"/>
      <c r="K9" s="36" t="s">
        <v>65</v>
      </c>
      <c r="L9" s="83">
        <v>9</v>
      </c>
      <c r="M9" s="83"/>
      <c r="N9" s="63"/>
      <c r="O9" s="86" t="s">
        <v>231</v>
      </c>
      <c r="P9" s="88">
        <v>43608.886412037034</v>
      </c>
      <c r="Q9" s="86" t="s">
        <v>235</v>
      </c>
      <c r="R9" s="90" t="s">
        <v>240</v>
      </c>
      <c r="S9" s="86" t="s">
        <v>243</v>
      </c>
      <c r="T9" s="86" t="s">
        <v>245</v>
      </c>
      <c r="U9" s="86"/>
      <c r="V9" s="90" t="s">
        <v>249</v>
      </c>
      <c r="W9" s="88">
        <v>43608.886412037034</v>
      </c>
      <c r="X9" s="90" t="s">
        <v>255</v>
      </c>
      <c r="Y9" s="86"/>
      <c r="Z9" s="86"/>
      <c r="AA9" s="92" t="s">
        <v>261</v>
      </c>
      <c r="AB9" s="86"/>
      <c r="AC9" s="86" t="b">
        <v>0</v>
      </c>
      <c r="AD9" s="86">
        <v>3</v>
      </c>
      <c r="AE9" s="92" t="s">
        <v>266</v>
      </c>
      <c r="AF9" s="86" t="b">
        <v>0</v>
      </c>
      <c r="AG9" s="86" t="s">
        <v>268</v>
      </c>
      <c r="AH9" s="86"/>
      <c r="AI9" s="92" t="s">
        <v>266</v>
      </c>
      <c r="AJ9" s="86" t="b">
        <v>0</v>
      </c>
      <c r="AK9" s="86">
        <v>0</v>
      </c>
      <c r="AL9" s="92" t="s">
        <v>266</v>
      </c>
      <c r="AM9" s="86" t="s">
        <v>270</v>
      </c>
      <c r="AN9" s="86" t="b">
        <v>0</v>
      </c>
      <c r="AO9" s="92" t="s">
        <v>261</v>
      </c>
      <c r="AP9" s="86" t="s">
        <v>176</v>
      </c>
      <c r="AQ9" s="86">
        <v>0</v>
      </c>
      <c r="AR9" s="86">
        <v>0</v>
      </c>
      <c r="AS9" s="86"/>
      <c r="AT9" s="86"/>
      <c r="AU9" s="86"/>
      <c r="AV9" s="86"/>
      <c r="AW9" s="86"/>
      <c r="AX9" s="86"/>
      <c r="AY9" s="86"/>
      <c r="AZ9" s="86"/>
      <c r="BA9">
        <v>1</v>
      </c>
      <c r="BB9" s="85" t="str">
        <f>REPLACE(INDEX(GroupVertices[Group],MATCH(Edges24[[#This Row],[Vertex 1]],GroupVertices[Vertex],0)),1,1,"")</f>
        <v>1</v>
      </c>
      <c r="BC9" s="85" t="str">
        <f>REPLACE(INDEX(GroupVertices[Group],MATCH(Edges24[[#This Row],[Vertex 2]],GroupVertices[Vertex],0)),1,1,"")</f>
        <v>1</v>
      </c>
      <c r="BD9" s="51"/>
      <c r="BE9" s="52"/>
      <c r="BF9" s="51"/>
      <c r="BG9" s="52"/>
      <c r="BH9" s="51"/>
      <c r="BI9" s="52"/>
      <c r="BJ9" s="51"/>
      <c r="BK9" s="52"/>
      <c r="BL9" s="51"/>
    </row>
    <row r="10" spans="1:64" ht="15">
      <c r="A10" s="84" t="s">
        <v>214</v>
      </c>
      <c r="B10" s="84" t="s">
        <v>223</v>
      </c>
      <c r="C10" s="53"/>
      <c r="D10" s="54"/>
      <c r="E10" s="65"/>
      <c r="F10" s="55"/>
      <c r="G10" s="53"/>
      <c r="H10" s="57"/>
      <c r="I10" s="56"/>
      <c r="J10" s="56"/>
      <c r="K10" s="36" t="s">
        <v>65</v>
      </c>
      <c r="L10" s="83">
        <v>10</v>
      </c>
      <c r="M10" s="83"/>
      <c r="N10" s="63"/>
      <c r="O10" s="86" t="s">
        <v>231</v>
      </c>
      <c r="P10" s="88">
        <v>43608.886412037034</v>
      </c>
      <c r="Q10" s="86" t="s">
        <v>235</v>
      </c>
      <c r="R10" s="90" t="s">
        <v>240</v>
      </c>
      <c r="S10" s="86" t="s">
        <v>243</v>
      </c>
      <c r="T10" s="86" t="s">
        <v>245</v>
      </c>
      <c r="U10" s="86"/>
      <c r="V10" s="90" t="s">
        <v>249</v>
      </c>
      <c r="W10" s="88">
        <v>43608.886412037034</v>
      </c>
      <c r="X10" s="90" t="s">
        <v>255</v>
      </c>
      <c r="Y10" s="86"/>
      <c r="Z10" s="86"/>
      <c r="AA10" s="92" t="s">
        <v>261</v>
      </c>
      <c r="AB10" s="86"/>
      <c r="AC10" s="86" t="b">
        <v>0</v>
      </c>
      <c r="AD10" s="86">
        <v>3</v>
      </c>
      <c r="AE10" s="92" t="s">
        <v>266</v>
      </c>
      <c r="AF10" s="86" t="b">
        <v>0</v>
      </c>
      <c r="AG10" s="86" t="s">
        <v>268</v>
      </c>
      <c r="AH10" s="86"/>
      <c r="AI10" s="92" t="s">
        <v>266</v>
      </c>
      <c r="AJ10" s="86" t="b">
        <v>0</v>
      </c>
      <c r="AK10" s="86">
        <v>0</v>
      </c>
      <c r="AL10" s="92" t="s">
        <v>266</v>
      </c>
      <c r="AM10" s="86" t="s">
        <v>270</v>
      </c>
      <c r="AN10" s="86" t="b">
        <v>0</v>
      </c>
      <c r="AO10" s="92" t="s">
        <v>261</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c r="BE10" s="52"/>
      <c r="BF10" s="51"/>
      <c r="BG10" s="52"/>
      <c r="BH10" s="51"/>
      <c r="BI10" s="52"/>
      <c r="BJ10" s="51"/>
      <c r="BK10" s="52"/>
      <c r="BL10" s="51"/>
    </row>
    <row r="11" spans="1:64" ht="15">
      <c r="A11" s="84" t="s">
        <v>214</v>
      </c>
      <c r="B11" s="84" t="s">
        <v>224</v>
      </c>
      <c r="C11" s="53"/>
      <c r="D11" s="54"/>
      <c r="E11" s="65"/>
      <c r="F11" s="55"/>
      <c r="G11" s="53"/>
      <c r="H11" s="57"/>
      <c r="I11" s="56"/>
      <c r="J11" s="56"/>
      <c r="K11" s="36" t="s">
        <v>65</v>
      </c>
      <c r="L11" s="83">
        <v>11</v>
      </c>
      <c r="M11" s="83"/>
      <c r="N11" s="63"/>
      <c r="O11" s="86" t="s">
        <v>231</v>
      </c>
      <c r="P11" s="88">
        <v>43608.886412037034</v>
      </c>
      <c r="Q11" s="86" t="s">
        <v>235</v>
      </c>
      <c r="R11" s="90" t="s">
        <v>240</v>
      </c>
      <c r="S11" s="86" t="s">
        <v>243</v>
      </c>
      <c r="T11" s="86" t="s">
        <v>245</v>
      </c>
      <c r="U11" s="86"/>
      <c r="V11" s="90" t="s">
        <v>249</v>
      </c>
      <c r="W11" s="88">
        <v>43608.886412037034</v>
      </c>
      <c r="X11" s="90" t="s">
        <v>255</v>
      </c>
      <c r="Y11" s="86"/>
      <c r="Z11" s="86"/>
      <c r="AA11" s="92" t="s">
        <v>261</v>
      </c>
      <c r="AB11" s="86"/>
      <c r="AC11" s="86" t="b">
        <v>0</v>
      </c>
      <c r="AD11" s="86">
        <v>3</v>
      </c>
      <c r="AE11" s="92" t="s">
        <v>266</v>
      </c>
      <c r="AF11" s="86" t="b">
        <v>0</v>
      </c>
      <c r="AG11" s="86" t="s">
        <v>268</v>
      </c>
      <c r="AH11" s="86"/>
      <c r="AI11" s="92" t="s">
        <v>266</v>
      </c>
      <c r="AJ11" s="86" t="b">
        <v>0</v>
      </c>
      <c r="AK11" s="86">
        <v>0</v>
      </c>
      <c r="AL11" s="92" t="s">
        <v>266</v>
      </c>
      <c r="AM11" s="86" t="s">
        <v>270</v>
      </c>
      <c r="AN11" s="86" t="b">
        <v>0</v>
      </c>
      <c r="AO11" s="92" t="s">
        <v>261</v>
      </c>
      <c r="AP11" s="86" t="s">
        <v>176</v>
      </c>
      <c r="AQ11" s="86">
        <v>0</v>
      </c>
      <c r="AR11" s="86">
        <v>0</v>
      </c>
      <c r="AS11" s="86"/>
      <c r="AT11" s="86"/>
      <c r="AU11" s="86"/>
      <c r="AV11" s="86"/>
      <c r="AW11" s="86"/>
      <c r="AX11" s="86"/>
      <c r="AY11" s="86"/>
      <c r="AZ11" s="86"/>
      <c r="BA11">
        <v>1</v>
      </c>
      <c r="BB11" s="85" t="str">
        <f>REPLACE(INDEX(GroupVertices[Group],MATCH(Edges24[[#This Row],[Vertex 1]],GroupVertices[Vertex],0)),1,1,"")</f>
        <v>1</v>
      </c>
      <c r="BC11" s="85" t="str">
        <f>REPLACE(INDEX(GroupVertices[Group],MATCH(Edges24[[#This Row],[Vertex 2]],GroupVertices[Vertex],0)),1,1,"")</f>
        <v>1</v>
      </c>
      <c r="BD11" s="51"/>
      <c r="BE11" s="52"/>
      <c r="BF11" s="51"/>
      <c r="BG11" s="52"/>
      <c r="BH11" s="51"/>
      <c r="BI11" s="52"/>
      <c r="BJ11" s="51"/>
      <c r="BK11" s="52"/>
      <c r="BL11" s="51"/>
    </row>
    <row r="12" spans="1:64" ht="15">
      <c r="A12" s="84" t="s">
        <v>214</v>
      </c>
      <c r="B12" s="84" t="s">
        <v>225</v>
      </c>
      <c r="C12" s="53"/>
      <c r="D12" s="54"/>
      <c r="E12" s="65"/>
      <c r="F12" s="55"/>
      <c r="G12" s="53"/>
      <c r="H12" s="57"/>
      <c r="I12" s="56"/>
      <c r="J12" s="56"/>
      <c r="K12" s="36" t="s">
        <v>65</v>
      </c>
      <c r="L12" s="83">
        <v>12</v>
      </c>
      <c r="M12" s="83"/>
      <c r="N12" s="63"/>
      <c r="O12" s="86" t="s">
        <v>231</v>
      </c>
      <c r="P12" s="88">
        <v>43608.886412037034</v>
      </c>
      <c r="Q12" s="86" t="s">
        <v>235</v>
      </c>
      <c r="R12" s="90" t="s">
        <v>240</v>
      </c>
      <c r="S12" s="86" t="s">
        <v>243</v>
      </c>
      <c r="T12" s="86" t="s">
        <v>245</v>
      </c>
      <c r="U12" s="86"/>
      <c r="V12" s="90" t="s">
        <v>249</v>
      </c>
      <c r="W12" s="88">
        <v>43608.886412037034</v>
      </c>
      <c r="X12" s="90" t="s">
        <v>255</v>
      </c>
      <c r="Y12" s="86"/>
      <c r="Z12" s="86"/>
      <c r="AA12" s="92" t="s">
        <v>261</v>
      </c>
      <c r="AB12" s="86"/>
      <c r="AC12" s="86" t="b">
        <v>0</v>
      </c>
      <c r="AD12" s="86">
        <v>3</v>
      </c>
      <c r="AE12" s="92" t="s">
        <v>266</v>
      </c>
      <c r="AF12" s="86" t="b">
        <v>0</v>
      </c>
      <c r="AG12" s="86" t="s">
        <v>268</v>
      </c>
      <c r="AH12" s="86"/>
      <c r="AI12" s="92" t="s">
        <v>266</v>
      </c>
      <c r="AJ12" s="86" t="b">
        <v>0</v>
      </c>
      <c r="AK12" s="86">
        <v>0</v>
      </c>
      <c r="AL12" s="92" t="s">
        <v>266</v>
      </c>
      <c r="AM12" s="86" t="s">
        <v>270</v>
      </c>
      <c r="AN12" s="86" t="b">
        <v>0</v>
      </c>
      <c r="AO12" s="92" t="s">
        <v>261</v>
      </c>
      <c r="AP12" s="86" t="s">
        <v>176</v>
      </c>
      <c r="AQ12" s="86">
        <v>0</v>
      </c>
      <c r="AR12" s="86">
        <v>0</v>
      </c>
      <c r="AS12" s="86"/>
      <c r="AT12" s="86"/>
      <c r="AU12" s="86"/>
      <c r="AV12" s="86"/>
      <c r="AW12" s="86"/>
      <c r="AX12" s="86"/>
      <c r="AY12" s="86"/>
      <c r="AZ12" s="86"/>
      <c r="BA12">
        <v>1</v>
      </c>
      <c r="BB12" s="85" t="str">
        <f>REPLACE(INDEX(GroupVertices[Group],MATCH(Edges24[[#This Row],[Vertex 1]],GroupVertices[Vertex],0)),1,1,"")</f>
        <v>1</v>
      </c>
      <c r="BC12" s="85" t="str">
        <f>REPLACE(INDEX(GroupVertices[Group],MATCH(Edges24[[#This Row],[Vertex 2]],GroupVertices[Vertex],0)),1,1,"")</f>
        <v>1</v>
      </c>
      <c r="BD12" s="51"/>
      <c r="BE12" s="52"/>
      <c r="BF12" s="51"/>
      <c r="BG12" s="52"/>
      <c r="BH12" s="51"/>
      <c r="BI12" s="52"/>
      <c r="BJ12" s="51"/>
      <c r="BK12" s="52"/>
      <c r="BL12" s="51"/>
    </row>
    <row r="13" spans="1:64" ht="15">
      <c r="A13" s="84" t="s">
        <v>214</v>
      </c>
      <c r="B13" s="84" t="s">
        <v>226</v>
      </c>
      <c r="C13" s="53"/>
      <c r="D13" s="54"/>
      <c r="E13" s="65"/>
      <c r="F13" s="55"/>
      <c r="G13" s="53"/>
      <c r="H13" s="57"/>
      <c r="I13" s="56"/>
      <c r="J13" s="56"/>
      <c r="K13" s="36" t="s">
        <v>65</v>
      </c>
      <c r="L13" s="83">
        <v>13</v>
      </c>
      <c r="M13" s="83"/>
      <c r="N13" s="63"/>
      <c r="O13" s="86" t="s">
        <v>231</v>
      </c>
      <c r="P13" s="88">
        <v>43608.886412037034</v>
      </c>
      <c r="Q13" s="86" t="s">
        <v>235</v>
      </c>
      <c r="R13" s="90" t="s">
        <v>240</v>
      </c>
      <c r="S13" s="86" t="s">
        <v>243</v>
      </c>
      <c r="T13" s="86" t="s">
        <v>245</v>
      </c>
      <c r="U13" s="86"/>
      <c r="V13" s="90" t="s">
        <v>249</v>
      </c>
      <c r="W13" s="88">
        <v>43608.886412037034</v>
      </c>
      <c r="X13" s="90" t="s">
        <v>255</v>
      </c>
      <c r="Y13" s="86"/>
      <c r="Z13" s="86"/>
      <c r="AA13" s="92" t="s">
        <v>261</v>
      </c>
      <c r="AB13" s="86"/>
      <c r="AC13" s="86" t="b">
        <v>0</v>
      </c>
      <c r="AD13" s="86">
        <v>3</v>
      </c>
      <c r="AE13" s="92" t="s">
        <v>266</v>
      </c>
      <c r="AF13" s="86" t="b">
        <v>0</v>
      </c>
      <c r="AG13" s="86" t="s">
        <v>268</v>
      </c>
      <c r="AH13" s="86"/>
      <c r="AI13" s="92" t="s">
        <v>266</v>
      </c>
      <c r="AJ13" s="86" t="b">
        <v>0</v>
      </c>
      <c r="AK13" s="86">
        <v>0</v>
      </c>
      <c r="AL13" s="92" t="s">
        <v>266</v>
      </c>
      <c r="AM13" s="86" t="s">
        <v>270</v>
      </c>
      <c r="AN13" s="86" t="b">
        <v>0</v>
      </c>
      <c r="AO13" s="92" t="s">
        <v>261</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1</v>
      </c>
      <c r="BD13" s="51"/>
      <c r="BE13" s="52"/>
      <c r="BF13" s="51"/>
      <c r="BG13" s="52"/>
      <c r="BH13" s="51"/>
      <c r="BI13" s="52"/>
      <c r="BJ13" s="51"/>
      <c r="BK13" s="52"/>
      <c r="BL13" s="51"/>
    </row>
    <row r="14" spans="1:64" ht="15">
      <c r="A14" s="84" t="s">
        <v>214</v>
      </c>
      <c r="B14" s="84" t="s">
        <v>227</v>
      </c>
      <c r="C14" s="53"/>
      <c r="D14" s="54"/>
      <c r="E14" s="65"/>
      <c r="F14" s="55"/>
      <c r="G14" s="53"/>
      <c r="H14" s="57"/>
      <c r="I14" s="56"/>
      <c r="J14" s="56"/>
      <c r="K14" s="36" t="s">
        <v>65</v>
      </c>
      <c r="L14" s="83">
        <v>14</v>
      </c>
      <c r="M14" s="83"/>
      <c r="N14" s="63"/>
      <c r="O14" s="86" t="s">
        <v>231</v>
      </c>
      <c r="P14" s="88">
        <v>43608.886412037034</v>
      </c>
      <c r="Q14" s="86" t="s">
        <v>235</v>
      </c>
      <c r="R14" s="90" t="s">
        <v>240</v>
      </c>
      <c r="S14" s="86" t="s">
        <v>243</v>
      </c>
      <c r="T14" s="86" t="s">
        <v>245</v>
      </c>
      <c r="U14" s="86"/>
      <c r="V14" s="90" t="s">
        <v>249</v>
      </c>
      <c r="W14" s="88">
        <v>43608.886412037034</v>
      </c>
      <c r="X14" s="90" t="s">
        <v>255</v>
      </c>
      <c r="Y14" s="86"/>
      <c r="Z14" s="86"/>
      <c r="AA14" s="92" t="s">
        <v>261</v>
      </c>
      <c r="AB14" s="86"/>
      <c r="AC14" s="86" t="b">
        <v>0</v>
      </c>
      <c r="AD14" s="86">
        <v>3</v>
      </c>
      <c r="AE14" s="92" t="s">
        <v>266</v>
      </c>
      <c r="AF14" s="86" t="b">
        <v>0</v>
      </c>
      <c r="AG14" s="86" t="s">
        <v>268</v>
      </c>
      <c r="AH14" s="86"/>
      <c r="AI14" s="92" t="s">
        <v>266</v>
      </c>
      <c r="AJ14" s="86" t="b">
        <v>0</v>
      </c>
      <c r="AK14" s="86">
        <v>0</v>
      </c>
      <c r="AL14" s="92" t="s">
        <v>266</v>
      </c>
      <c r="AM14" s="86" t="s">
        <v>270</v>
      </c>
      <c r="AN14" s="86" t="b">
        <v>0</v>
      </c>
      <c r="AO14" s="92" t="s">
        <v>261</v>
      </c>
      <c r="AP14" s="86" t="s">
        <v>176</v>
      </c>
      <c r="AQ14" s="86">
        <v>0</v>
      </c>
      <c r="AR14" s="86">
        <v>0</v>
      </c>
      <c r="AS14" s="86"/>
      <c r="AT14" s="86"/>
      <c r="AU14" s="86"/>
      <c r="AV14" s="86"/>
      <c r="AW14" s="86"/>
      <c r="AX14" s="86"/>
      <c r="AY14" s="86"/>
      <c r="AZ14" s="86"/>
      <c r="BA14">
        <v>1</v>
      </c>
      <c r="BB14" s="85" t="str">
        <f>REPLACE(INDEX(GroupVertices[Group],MATCH(Edges24[[#This Row],[Vertex 1]],GroupVertices[Vertex],0)),1,1,"")</f>
        <v>1</v>
      </c>
      <c r="BC14" s="85" t="str">
        <f>REPLACE(INDEX(GroupVertices[Group],MATCH(Edges24[[#This Row],[Vertex 2]],GroupVertices[Vertex],0)),1,1,"")</f>
        <v>1</v>
      </c>
      <c r="BD14" s="51"/>
      <c r="BE14" s="52"/>
      <c r="BF14" s="51"/>
      <c r="BG14" s="52"/>
      <c r="BH14" s="51"/>
      <c r="BI14" s="52"/>
      <c r="BJ14" s="51"/>
      <c r="BK14" s="52"/>
      <c r="BL14" s="51"/>
    </row>
    <row r="15" spans="1:64" ht="15">
      <c r="A15" s="84" t="s">
        <v>214</v>
      </c>
      <c r="B15" s="84" t="s">
        <v>228</v>
      </c>
      <c r="C15" s="53"/>
      <c r="D15" s="54"/>
      <c r="E15" s="65"/>
      <c r="F15" s="55"/>
      <c r="G15" s="53"/>
      <c r="H15" s="57"/>
      <c r="I15" s="56"/>
      <c r="J15" s="56"/>
      <c r="K15" s="36" t="s">
        <v>65</v>
      </c>
      <c r="L15" s="83">
        <v>15</v>
      </c>
      <c r="M15" s="83"/>
      <c r="N15" s="63"/>
      <c r="O15" s="86" t="s">
        <v>231</v>
      </c>
      <c r="P15" s="88">
        <v>43608.886412037034</v>
      </c>
      <c r="Q15" s="86" t="s">
        <v>235</v>
      </c>
      <c r="R15" s="90" t="s">
        <v>240</v>
      </c>
      <c r="S15" s="86" t="s">
        <v>243</v>
      </c>
      <c r="T15" s="86" t="s">
        <v>245</v>
      </c>
      <c r="U15" s="86"/>
      <c r="V15" s="90" t="s">
        <v>249</v>
      </c>
      <c r="W15" s="88">
        <v>43608.886412037034</v>
      </c>
      <c r="X15" s="90" t="s">
        <v>255</v>
      </c>
      <c r="Y15" s="86"/>
      <c r="Z15" s="86"/>
      <c r="AA15" s="92" t="s">
        <v>261</v>
      </c>
      <c r="AB15" s="86"/>
      <c r="AC15" s="86" t="b">
        <v>0</v>
      </c>
      <c r="AD15" s="86">
        <v>3</v>
      </c>
      <c r="AE15" s="92" t="s">
        <v>266</v>
      </c>
      <c r="AF15" s="86" t="b">
        <v>0</v>
      </c>
      <c r="AG15" s="86" t="s">
        <v>268</v>
      </c>
      <c r="AH15" s="86"/>
      <c r="AI15" s="92" t="s">
        <v>266</v>
      </c>
      <c r="AJ15" s="86" t="b">
        <v>0</v>
      </c>
      <c r="AK15" s="86">
        <v>0</v>
      </c>
      <c r="AL15" s="92" t="s">
        <v>266</v>
      </c>
      <c r="AM15" s="86" t="s">
        <v>270</v>
      </c>
      <c r="AN15" s="86" t="b">
        <v>0</v>
      </c>
      <c r="AO15" s="92" t="s">
        <v>261</v>
      </c>
      <c r="AP15" s="86" t="s">
        <v>176</v>
      </c>
      <c r="AQ15" s="86">
        <v>0</v>
      </c>
      <c r="AR15" s="86">
        <v>0</v>
      </c>
      <c r="AS15" s="86"/>
      <c r="AT15" s="86"/>
      <c r="AU15" s="86"/>
      <c r="AV15" s="86"/>
      <c r="AW15" s="86"/>
      <c r="AX15" s="86"/>
      <c r="AY15" s="86"/>
      <c r="AZ15" s="86"/>
      <c r="BA15">
        <v>1</v>
      </c>
      <c r="BB15" s="85" t="str">
        <f>REPLACE(INDEX(GroupVertices[Group],MATCH(Edges24[[#This Row],[Vertex 1]],GroupVertices[Vertex],0)),1,1,"")</f>
        <v>1</v>
      </c>
      <c r="BC15" s="85" t="str">
        <f>REPLACE(INDEX(GroupVertices[Group],MATCH(Edges24[[#This Row],[Vertex 2]],GroupVertices[Vertex],0)),1,1,"")</f>
        <v>1</v>
      </c>
      <c r="BD15" s="51">
        <v>1</v>
      </c>
      <c r="BE15" s="52">
        <v>3.8461538461538463</v>
      </c>
      <c r="BF15" s="51">
        <v>0</v>
      </c>
      <c r="BG15" s="52">
        <v>0</v>
      </c>
      <c r="BH15" s="51">
        <v>0</v>
      </c>
      <c r="BI15" s="52">
        <v>0</v>
      </c>
      <c r="BJ15" s="51">
        <v>25</v>
      </c>
      <c r="BK15" s="52">
        <v>96.15384615384616</v>
      </c>
      <c r="BL15" s="51">
        <v>26</v>
      </c>
    </row>
    <row r="16" spans="1:64" ht="15">
      <c r="A16" s="84" t="s">
        <v>215</v>
      </c>
      <c r="B16" s="84" t="s">
        <v>215</v>
      </c>
      <c r="C16" s="53"/>
      <c r="D16" s="54"/>
      <c r="E16" s="65"/>
      <c r="F16" s="55"/>
      <c r="G16" s="53"/>
      <c r="H16" s="57"/>
      <c r="I16" s="56"/>
      <c r="J16" s="56"/>
      <c r="K16" s="36" t="s">
        <v>65</v>
      </c>
      <c r="L16" s="83">
        <v>16</v>
      </c>
      <c r="M16" s="83"/>
      <c r="N16" s="63"/>
      <c r="O16" s="86" t="s">
        <v>176</v>
      </c>
      <c r="P16" s="88">
        <v>43610.70943287037</v>
      </c>
      <c r="Q16" s="86" t="s">
        <v>236</v>
      </c>
      <c r="R16" s="86" t="s">
        <v>241</v>
      </c>
      <c r="S16" s="86" t="s">
        <v>244</v>
      </c>
      <c r="T16" s="86" t="s">
        <v>246</v>
      </c>
      <c r="U16" s="86"/>
      <c r="V16" s="90" t="s">
        <v>250</v>
      </c>
      <c r="W16" s="88">
        <v>43610.70943287037</v>
      </c>
      <c r="X16" s="90" t="s">
        <v>256</v>
      </c>
      <c r="Y16" s="86"/>
      <c r="Z16" s="86"/>
      <c r="AA16" s="92" t="s">
        <v>262</v>
      </c>
      <c r="AB16" s="86"/>
      <c r="AC16" s="86" t="b">
        <v>0</v>
      </c>
      <c r="AD16" s="86">
        <v>0</v>
      </c>
      <c r="AE16" s="92" t="s">
        <v>266</v>
      </c>
      <c r="AF16" s="86" t="b">
        <v>0</v>
      </c>
      <c r="AG16" s="86" t="s">
        <v>268</v>
      </c>
      <c r="AH16" s="86"/>
      <c r="AI16" s="92" t="s">
        <v>266</v>
      </c>
      <c r="AJ16" s="86" t="b">
        <v>0</v>
      </c>
      <c r="AK16" s="86">
        <v>0</v>
      </c>
      <c r="AL16" s="92" t="s">
        <v>266</v>
      </c>
      <c r="AM16" s="86" t="s">
        <v>271</v>
      </c>
      <c r="AN16" s="86" t="b">
        <v>0</v>
      </c>
      <c r="AO16" s="92" t="s">
        <v>262</v>
      </c>
      <c r="AP16" s="86" t="s">
        <v>176</v>
      </c>
      <c r="AQ16" s="86">
        <v>0</v>
      </c>
      <c r="AR16" s="86">
        <v>0</v>
      </c>
      <c r="AS16" s="86"/>
      <c r="AT16" s="86"/>
      <c r="AU16" s="86"/>
      <c r="AV16" s="86"/>
      <c r="AW16" s="86"/>
      <c r="AX16" s="86"/>
      <c r="AY16" s="86"/>
      <c r="AZ16" s="86"/>
      <c r="BA16">
        <v>1</v>
      </c>
      <c r="BB16" s="85" t="str">
        <f>REPLACE(INDEX(GroupVertices[Group],MATCH(Edges24[[#This Row],[Vertex 1]],GroupVertices[Vertex],0)),1,1,"")</f>
        <v>4</v>
      </c>
      <c r="BC16" s="85" t="str">
        <f>REPLACE(INDEX(GroupVertices[Group],MATCH(Edges24[[#This Row],[Vertex 2]],GroupVertices[Vertex],0)),1,1,"")</f>
        <v>4</v>
      </c>
      <c r="BD16" s="51">
        <v>0</v>
      </c>
      <c r="BE16" s="52">
        <v>0</v>
      </c>
      <c r="BF16" s="51">
        <v>0</v>
      </c>
      <c r="BG16" s="52">
        <v>0</v>
      </c>
      <c r="BH16" s="51">
        <v>0</v>
      </c>
      <c r="BI16" s="52">
        <v>0</v>
      </c>
      <c r="BJ16" s="51">
        <v>11</v>
      </c>
      <c r="BK16" s="52">
        <v>100</v>
      </c>
      <c r="BL16" s="51">
        <v>11</v>
      </c>
    </row>
    <row r="17" spans="1:64" ht="15">
      <c r="A17" s="84" t="s">
        <v>216</v>
      </c>
      <c r="B17" s="84" t="s">
        <v>216</v>
      </c>
      <c r="C17" s="53"/>
      <c r="D17" s="54"/>
      <c r="E17" s="65"/>
      <c r="F17" s="55"/>
      <c r="G17" s="53"/>
      <c r="H17" s="57"/>
      <c r="I17" s="56"/>
      <c r="J17" s="56"/>
      <c r="K17" s="36" t="s">
        <v>65</v>
      </c>
      <c r="L17" s="83">
        <v>17</v>
      </c>
      <c r="M17" s="83"/>
      <c r="N17" s="63"/>
      <c r="O17" s="86" t="s">
        <v>176</v>
      </c>
      <c r="P17" s="88">
        <v>43613.72990740741</v>
      </c>
      <c r="Q17" s="86" t="s">
        <v>237</v>
      </c>
      <c r="R17" s="86" t="s">
        <v>241</v>
      </c>
      <c r="S17" s="86" t="s">
        <v>244</v>
      </c>
      <c r="T17" s="86"/>
      <c r="U17" s="86"/>
      <c r="V17" s="90" t="s">
        <v>251</v>
      </c>
      <c r="W17" s="88">
        <v>43613.72990740741</v>
      </c>
      <c r="X17" s="90" t="s">
        <v>257</v>
      </c>
      <c r="Y17" s="86"/>
      <c r="Z17" s="86"/>
      <c r="AA17" s="92" t="s">
        <v>263</v>
      </c>
      <c r="AB17" s="86"/>
      <c r="AC17" s="86" t="b">
        <v>0</v>
      </c>
      <c r="AD17" s="86">
        <v>0</v>
      </c>
      <c r="AE17" s="92" t="s">
        <v>266</v>
      </c>
      <c r="AF17" s="86" t="b">
        <v>0</v>
      </c>
      <c r="AG17" s="86" t="s">
        <v>268</v>
      </c>
      <c r="AH17" s="86"/>
      <c r="AI17" s="92" t="s">
        <v>266</v>
      </c>
      <c r="AJ17" s="86" t="b">
        <v>0</v>
      </c>
      <c r="AK17" s="86">
        <v>0</v>
      </c>
      <c r="AL17" s="92" t="s">
        <v>266</v>
      </c>
      <c r="AM17" s="86" t="s">
        <v>271</v>
      </c>
      <c r="AN17" s="86" t="b">
        <v>0</v>
      </c>
      <c r="AO17" s="92" t="s">
        <v>263</v>
      </c>
      <c r="AP17" s="86" t="s">
        <v>176</v>
      </c>
      <c r="AQ17" s="86">
        <v>0</v>
      </c>
      <c r="AR17" s="86">
        <v>0</v>
      </c>
      <c r="AS17" s="86"/>
      <c r="AT17" s="86"/>
      <c r="AU17" s="86"/>
      <c r="AV17" s="86"/>
      <c r="AW17" s="86"/>
      <c r="AX17" s="86"/>
      <c r="AY17" s="86"/>
      <c r="AZ17" s="86"/>
      <c r="BA17">
        <v>1</v>
      </c>
      <c r="BB17" s="85" t="str">
        <f>REPLACE(INDEX(GroupVertices[Group],MATCH(Edges24[[#This Row],[Vertex 1]],GroupVertices[Vertex],0)),1,1,"")</f>
        <v>4</v>
      </c>
      <c r="BC17" s="85" t="str">
        <f>REPLACE(INDEX(GroupVertices[Group],MATCH(Edges24[[#This Row],[Vertex 2]],GroupVertices[Vertex],0)),1,1,"")</f>
        <v>4</v>
      </c>
      <c r="BD17" s="51">
        <v>0</v>
      </c>
      <c r="BE17" s="52">
        <v>0</v>
      </c>
      <c r="BF17" s="51">
        <v>0</v>
      </c>
      <c r="BG17" s="52">
        <v>0</v>
      </c>
      <c r="BH17" s="51">
        <v>0</v>
      </c>
      <c r="BI17" s="52">
        <v>0</v>
      </c>
      <c r="BJ17" s="51">
        <v>11</v>
      </c>
      <c r="BK17" s="52">
        <v>100</v>
      </c>
      <c r="BL17" s="51">
        <v>11</v>
      </c>
    </row>
    <row r="18" spans="1:64" ht="15">
      <c r="A18" s="84" t="s">
        <v>217</v>
      </c>
      <c r="B18" s="84" t="s">
        <v>229</v>
      </c>
      <c r="C18" s="53"/>
      <c r="D18" s="54"/>
      <c r="E18" s="65"/>
      <c r="F18" s="55"/>
      <c r="G18" s="53"/>
      <c r="H18" s="57"/>
      <c r="I18" s="56"/>
      <c r="J18" s="56"/>
      <c r="K18" s="36" t="s">
        <v>65</v>
      </c>
      <c r="L18" s="83">
        <v>18</v>
      </c>
      <c r="M18" s="83"/>
      <c r="N18" s="63"/>
      <c r="O18" s="86" t="s">
        <v>231</v>
      </c>
      <c r="P18" s="88">
        <v>43614.56891203704</v>
      </c>
      <c r="Q18" s="86" t="s">
        <v>238</v>
      </c>
      <c r="R18" s="86"/>
      <c r="S18" s="86"/>
      <c r="T18" s="86"/>
      <c r="U18" s="86"/>
      <c r="V18" s="90" t="s">
        <v>252</v>
      </c>
      <c r="W18" s="88">
        <v>43614.56891203704</v>
      </c>
      <c r="X18" s="90" t="s">
        <v>258</v>
      </c>
      <c r="Y18" s="86"/>
      <c r="Z18" s="86"/>
      <c r="AA18" s="92" t="s">
        <v>264</v>
      </c>
      <c r="AB18" s="92" t="s">
        <v>265</v>
      </c>
      <c r="AC18" s="86" t="b">
        <v>0</v>
      </c>
      <c r="AD18" s="86">
        <v>0</v>
      </c>
      <c r="AE18" s="92" t="s">
        <v>267</v>
      </c>
      <c r="AF18" s="86" t="b">
        <v>0</v>
      </c>
      <c r="AG18" s="86" t="s">
        <v>268</v>
      </c>
      <c r="AH18" s="86"/>
      <c r="AI18" s="92" t="s">
        <v>266</v>
      </c>
      <c r="AJ18" s="86" t="b">
        <v>0</v>
      </c>
      <c r="AK18" s="86">
        <v>0</v>
      </c>
      <c r="AL18" s="92" t="s">
        <v>266</v>
      </c>
      <c r="AM18" s="86" t="s">
        <v>272</v>
      </c>
      <c r="AN18" s="86" t="b">
        <v>0</v>
      </c>
      <c r="AO18" s="92" t="s">
        <v>265</v>
      </c>
      <c r="AP18" s="86" t="s">
        <v>176</v>
      </c>
      <c r="AQ18" s="86">
        <v>0</v>
      </c>
      <c r="AR18" s="86">
        <v>0</v>
      </c>
      <c r="AS18" s="86"/>
      <c r="AT18" s="86"/>
      <c r="AU18" s="86"/>
      <c r="AV18" s="86"/>
      <c r="AW18" s="86"/>
      <c r="AX18" s="86"/>
      <c r="AY18" s="86"/>
      <c r="AZ18" s="86"/>
      <c r="BA18">
        <v>1</v>
      </c>
      <c r="BB18" s="85" t="str">
        <f>REPLACE(INDEX(GroupVertices[Group],MATCH(Edges24[[#This Row],[Vertex 1]],GroupVertices[Vertex],0)),1,1,"")</f>
        <v>2</v>
      </c>
      <c r="BC18" s="85" t="str">
        <f>REPLACE(INDEX(GroupVertices[Group],MATCH(Edges24[[#This Row],[Vertex 2]],GroupVertices[Vertex],0)),1,1,"")</f>
        <v>2</v>
      </c>
      <c r="BD18" s="51"/>
      <c r="BE18" s="52"/>
      <c r="BF18" s="51"/>
      <c r="BG18" s="52"/>
      <c r="BH18" s="51"/>
      <c r="BI18" s="52"/>
      <c r="BJ18" s="51"/>
      <c r="BK18" s="52"/>
      <c r="BL18" s="51"/>
    </row>
    <row r="19" spans="1:64" ht="15">
      <c r="A19" s="84" t="s">
        <v>217</v>
      </c>
      <c r="B19" s="84" t="s">
        <v>230</v>
      </c>
      <c r="C19" s="53"/>
      <c r="D19" s="54"/>
      <c r="E19" s="65"/>
      <c r="F19" s="55"/>
      <c r="G19" s="53"/>
      <c r="H19" s="57"/>
      <c r="I19" s="56"/>
      <c r="J19" s="56"/>
      <c r="K19" s="36" t="s">
        <v>65</v>
      </c>
      <c r="L19" s="83">
        <v>19</v>
      </c>
      <c r="M19" s="83"/>
      <c r="N19" s="63"/>
      <c r="O19" s="86" t="s">
        <v>232</v>
      </c>
      <c r="P19" s="88">
        <v>43614.56891203704</v>
      </c>
      <c r="Q19" s="86" t="s">
        <v>238</v>
      </c>
      <c r="R19" s="86"/>
      <c r="S19" s="86"/>
      <c r="T19" s="86"/>
      <c r="U19" s="86"/>
      <c r="V19" s="90" t="s">
        <v>252</v>
      </c>
      <c r="W19" s="88">
        <v>43614.56891203704</v>
      </c>
      <c r="X19" s="90" t="s">
        <v>258</v>
      </c>
      <c r="Y19" s="86"/>
      <c r="Z19" s="86"/>
      <c r="AA19" s="92" t="s">
        <v>264</v>
      </c>
      <c r="AB19" s="92" t="s">
        <v>265</v>
      </c>
      <c r="AC19" s="86" t="b">
        <v>0</v>
      </c>
      <c r="AD19" s="86">
        <v>0</v>
      </c>
      <c r="AE19" s="92" t="s">
        <v>267</v>
      </c>
      <c r="AF19" s="86" t="b">
        <v>0</v>
      </c>
      <c r="AG19" s="86" t="s">
        <v>268</v>
      </c>
      <c r="AH19" s="86"/>
      <c r="AI19" s="92" t="s">
        <v>266</v>
      </c>
      <c r="AJ19" s="86" t="b">
        <v>0</v>
      </c>
      <c r="AK19" s="86">
        <v>0</v>
      </c>
      <c r="AL19" s="92" t="s">
        <v>266</v>
      </c>
      <c r="AM19" s="86" t="s">
        <v>272</v>
      </c>
      <c r="AN19" s="86" t="b">
        <v>0</v>
      </c>
      <c r="AO19" s="92" t="s">
        <v>265</v>
      </c>
      <c r="AP19" s="86" t="s">
        <v>176</v>
      </c>
      <c r="AQ19" s="86">
        <v>0</v>
      </c>
      <c r="AR19" s="86">
        <v>0</v>
      </c>
      <c r="AS19" s="86"/>
      <c r="AT19" s="86"/>
      <c r="AU19" s="86"/>
      <c r="AV19" s="86"/>
      <c r="AW19" s="86"/>
      <c r="AX19" s="86"/>
      <c r="AY19" s="86"/>
      <c r="AZ19" s="86"/>
      <c r="BA19">
        <v>1</v>
      </c>
      <c r="BB19" s="85" t="str">
        <f>REPLACE(INDEX(GroupVertices[Group],MATCH(Edges24[[#This Row],[Vertex 1]],GroupVertices[Vertex],0)),1,1,"")</f>
        <v>2</v>
      </c>
      <c r="BC19" s="85" t="str">
        <f>REPLACE(INDEX(GroupVertices[Group],MATCH(Edges24[[#This Row],[Vertex 2]],GroupVertices[Vertex],0)),1,1,"")</f>
        <v>2</v>
      </c>
      <c r="BD19" s="51">
        <v>0</v>
      </c>
      <c r="BE19" s="52">
        <v>0</v>
      </c>
      <c r="BF19" s="51">
        <v>0</v>
      </c>
      <c r="BG19" s="52">
        <v>0</v>
      </c>
      <c r="BH19" s="51">
        <v>0</v>
      </c>
      <c r="BI19" s="52">
        <v>0</v>
      </c>
      <c r="BJ19" s="51">
        <v>32</v>
      </c>
      <c r="BK19" s="52">
        <v>100</v>
      </c>
      <c r="BL19" s="51">
        <v>32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hyperlinks>
    <hyperlink ref="R3" r:id="rId1" display="https://www.independent.co.uk/news/world/americas/us-politics/trump-tax-returns-congress-richard-neal-house-ways-committee-mnuchin-treasury-impeachment-a8902456.html"/>
    <hyperlink ref="R5" r:id="rId2" display="https://nodexlgraphgallery.org/Pages/Graph.aspx?graphID=197839"/>
    <hyperlink ref="R6" r:id="rId3" display="https://nodexlgraphgallery.org/Pages/Graph.aspx?graphID=197839"/>
    <hyperlink ref="R7" r:id="rId4" display="https://nodexlgraphgallery.org/Pages/Graph.aspx?graphID=197839"/>
    <hyperlink ref="R8" r:id="rId5" display="https://nodexlgraphgallery.org/Pages/Graph.aspx?graphID=197839"/>
    <hyperlink ref="R9" r:id="rId6" display="https://nodexlgraphgallery.org/Pages/Graph.aspx?graphID=197839"/>
    <hyperlink ref="R10" r:id="rId7" display="https://nodexlgraphgallery.org/Pages/Graph.aspx?graphID=197839"/>
    <hyperlink ref="R11" r:id="rId8" display="https://nodexlgraphgallery.org/Pages/Graph.aspx?graphID=197839"/>
    <hyperlink ref="R12" r:id="rId9" display="https://nodexlgraphgallery.org/Pages/Graph.aspx?graphID=197839"/>
    <hyperlink ref="R13" r:id="rId10" display="https://nodexlgraphgallery.org/Pages/Graph.aspx?graphID=197839"/>
    <hyperlink ref="R14" r:id="rId11" display="https://nodexlgraphgallery.org/Pages/Graph.aspx?graphID=197839"/>
    <hyperlink ref="R15" r:id="rId12" display="https://nodexlgraphgallery.org/Pages/Graph.aspx?graphID=197839"/>
    <hyperlink ref="V3" r:id="rId13" display="http://pbs.twimg.com/profile_images/1003038380081467402/02nmFF-X_normal.jpg"/>
    <hyperlink ref="V4" r:id="rId14" display="http://pbs.twimg.com/profile_images/3697577489/3e455fb7aac1decd3a7b09750472f7f1_normal.jpeg"/>
    <hyperlink ref="V5" r:id="rId15" display="http://pbs.twimg.com/profile_images/1136525117285179392/4LBIES5Y_normal.png"/>
    <hyperlink ref="V6" r:id="rId16" display="http://pbs.twimg.com/profile_images/1136525117285179392/4LBIES5Y_normal.png"/>
    <hyperlink ref="V7" r:id="rId17" display="http://pbs.twimg.com/profile_images/1136525117285179392/4LBIES5Y_normal.png"/>
    <hyperlink ref="V8" r:id="rId18" display="http://pbs.twimg.com/profile_images/1136525117285179392/4LBIES5Y_normal.png"/>
    <hyperlink ref="V9" r:id="rId19" display="http://pbs.twimg.com/profile_images/1136525117285179392/4LBIES5Y_normal.png"/>
    <hyperlink ref="V10" r:id="rId20" display="http://pbs.twimg.com/profile_images/1136525117285179392/4LBIES5Y_normal.png"/>
    <hyperlink ref="V11" r:id="rId21" display="http://pbs.twimg.com/profile_images/1136525117285179392/4LBIES5Y_normal.png"/>
    <hyperlink ref="V12" r:id="rId22" display="http://pbs.twimg.com/profile_images/1136525117285179392/4LBIES5Y_normal.png"/>
    <hyperlink ref="V13" r:id="rId23" display="http://pbs.twimg.com/profile_images/1136525117285179392/4LBIES5Y_normal.png"/>
    <hyperlink ref="V14" r:id="rId24" display="http://pbs.twimg.com/profile_images/1136525117285179392/4LBIES5Y_normal.png"/>
    <hyperlink ref="V15" r:id="rId25" display="http://pbs.twimg.com/profile_images/1136525117285179392/4LBIES5Y_normal.png"/>
    <hyperlink ref="V16" r:id="rId26" display="http://pbs.twimg.com/profile_images/729284040998703104/hluvGp-D_normal.jpg"/>
    <hyperlink ref="V17" r:id="rId27" display="http://pbs.twimg.com/profile_images/2239046993/cardflash_squarelogo_normal.png"/>
    <hyperlink ref="V18" r:id="rId28" display="http://abs.twimg.com/sticky/default_profile_images/default_profile_normal.png"/>
    <hyperlink ref="V19" r:id="rId29" display="http://abs.twimg.com/sticky/default_profile_images/default_profile_normal.png"/>
    <hyperlink ref="X3" r:id="rId30" display="https://twitter.com/#!/rwpusa/status/1125826473389121536"/>
    <hyperlink ref="X4" r:id="rId31" display="https://twitter.com/#!/mobile_gumshoe/status/1125873795338723329"/>
    <hyperlink ref="X5" r:id="rId32" display="https://twitter.com/#!/vivianfrancos/status/1131670245234622470"/>
    <hyperlink ref="X6" r:id="rId33" display="https://twitter.com/#!/vivianfrancos/status/1131670245234622470"/>
    <hyperlink ref="X7" r:id="rId34" display="https://twitter.com/#!/vivianfrancos/status/1131670245234622470"/>
    <hyperlink ref="X8" r:id="rId35" display="https://twitter.com/#!/vivianfrancos/status/1131670245234622470"/>
    <hyperlink ref="X9" r:id="rId36" display="https://twitter.com/#!/vivianfrancos/status/1131670245234622470"/>
    <hyperlink ref="X10" r:id="rId37" display="https://twitter.com/#!/vivianfrancos/status/1131670245234622470"/>
    <hyperlink ref="X11" r:id="rId38" display="https://twitter.com/#!/vivianfrancos/status/1131670245234622470"/>
    <hyperlink ref="X12" r:id="rId39" display="https://twitter.com/#!/vivianfrancos/status/1131670245234622470"/>
    <hyperlink ref="X13" r:id="rId40" display="https://twitter.com/#!/vivianfrancos/status/1131670245234622470"/>
    <hyperlink ref="X14" r:id="rId41" display="https://twitter.com/#!/vivianfrancos/status/1131670245234622470"/>
    <hyperlink ref="X15" r:id="rId42" display="https://twitter.com/#!/vivianfrancos/status/1131670245234622470"/>
    <hyperlink ref="X16" r:id="rId43" display="https://twitter.com/#!/theramreports/status/1132330885666287616"/>
    <hyperlink ref="X17" r:id="rId44" display="https://twitter.com/#!/cardflash/status/1133425467107811328"/>
    <hyperlink ref="X18" r:id="rId45" display="https://twitter.com/#!/treda10/status/1133729514268315649"/>
    <hyperlink ref="X19" r:id="rId46" display="https://twitter.com/#!/treda10/status/1133729514268315649"/>
  </hyperlinks>
  <printOptions/>
  <pageMargins left="0.7" right="0.7" top="0.75" bottom="0.75" header="0.3" footer="0.3"/>
  <pageSetup horizontalDpi="600" verticalDpi="600" orientation="portrait" r:id="rId50"/>
  <legacyDrawing r:id="rId48"/>
  <tableParts>
    <tablePart r:id="rId4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654</v>
      </c>
      <c r="B1" s="13" t="s">
        <v>34</v>
      </c>
    </row>
    <row r="2" spans="1:2" ht="15">
      <c r="A2" s="124" t="s">
        <v>214</v>
      </c>
      <c r="B2" s="85">
        <v>110</v>
      </c>
    </row>
    <row r="3" spans="1:2" ht="15">
      <c r="A3" s="124" t="s">
        <v>217</v>
      </c>
      <c r="B3" s="85">
        <v>2</v>
      </c>
    </row>
    <row r="4" spans="1:2" ht="15">
      <c r="A4" s="124" t="s">
        <v>228</v>
      </c>
      <c r="B4" s="85">
        <v>0</v>
      </c>
    </row>
    <row r="5" spans="1:2" ht="15">
      <c r="A5" s="124" t="s">
        <v>227</v>
      </c>
      <c r="B5" s="85">
        <v>0</v>
      </c>
    </row>
    <row r="6" spans="1:2" ht="15">
      <c r="A6" s="124" t="s">
        <v>226</v>
      </c>
      <c r="B6" s="85">
        <v>0</v>
      </c>
    </row>
    <row r="7" spans="1:2" ht="15">
      <c r="A7" s="124" t="s">
        <v>225</v>
      </c>
      <c r="B7" s="85">
        <v>0</v>
      </c>
    </row>
    <row r="8" spans="1:2" ht="15">
      <c r="A8" s="124" t="s">
        <v>229</v>
      </c>
      <c r="B8" s="85">
        <v>0</v>
      </c>
    </row>
    <row r="9" spans="1:2" ht="15">
      <c r="A9" s="124" t="s">
        <v>230</v>
      </c>
      <c r="B9" s="85">
        <v>0</v>
      </c>
    </row>
    <row r="10" spans="1:2" ht="15">
      <c r="A10" s="124" t="s">
        <v>215</v>
      </c>
      <c r="B10" s="85">
        <v>0</v>
      </c>
    </row>
    <row r="11" spans="1:2" ht="15">
      <c r="A11" s="124" t="s">
        <v>216</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656</v>
      </c>
      <c r="B25" t="s">
        <v>655</v>
      </c>
    </row>
    <row r="26" spans="1:2" ht="15">
      <c r="A26" s="136">
        <v>43592.760671296295</v>
      </c>
      <c r="B26" s="3">
        <v>1</v>
      </c>
    </row>
    <row r="27" spans="1:2" ht="15">
      <c r="A27" s="136">
        <v>43592.89126157408</v>
      </c>
      <c r="B27" s="3">
        <v>1</v>
      </c>
    </row>
    <row r="28" spans="1:2" ht="15">
      <c r="A28" s="136">
        <v>43608.886412037034</v>
      </c>
      <c r="B28" s="3">
        <v>11</v>
      </c>
    </row>
    <row r="29" spans="1:2" ht="15">
      <c r="A29" s="136">
        <v>43610.70943287037</v>
      </c>
      <c r="B29" s="3">
        <v>1</v>
      </c>
    </row>
    <row r="30" spans="1:2" ht="15">
      <c r="A30" s="136">
        <v>43613.72990740741</v>
      </c>
      <c r="B30" s="3">
        <v>1</v>
      </c>
    </row>
    <row r="31" spans="1:2" ht="15">
      <c r="A31" s="136">
        <v>43614.56891203704</v>
      </c>
      <c r="B31" s="3">
        <v>2</v>
      </c>
    </row>
    <row r="32" spans="1:2" ht="15">
      <c r="A32" s="136" t="s">
        <v>657</v>
      </c>
      <c r="B32"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274</v>
      </c>
      <c r="AE2" s="13" t="s">
        <v>275</v>
      </c>
      <c r="AF2" s="13" t="s">
        <v>276</v>
      </c>
      <c r="AG2" s="13" t="s">
        <v>277</v>
      </c>
      <c r="AH2" s="13" t="s">
        <v>278</v>
      </c>
      <c r="AI2" s="13" t="s">
        <v>279</v>
      </c>
      <c r="AJ2" s="13" t="s">
        <v>280</v>
      </c>
      <c r="AK2" s="13" t="s">
        <v>281</v>
      </c>
      <c r="AL2" s="13" t="s">
        <v>282</v>
      </c>
      <c r="AM2" s="13" t="s">
        <v>283</v>
      </c>
      <c r="AN2" s="13" t="s">
        <v>284</v>
      </c>
      <c r="AO2" s="13" t="s">
        <v>285</v>
      </c>
      <c r="AP2" s="13" t="s">
        <v>286</v>
      </c>
      <c r="AQ2" s="13" t="s">
        <v>287</v>
      </c>
      <c r="AR2" s="13" t="s">
        <v>288</v>
      </c>
      <c r="AS2" s="13" t="s">
        <v>192</v>
      </c>
      <c r="AT2" s="13" t="s">
        <v>289</v>
      </c>
      <c r="AU2" s="13" t="s">
        <v>290</v>
      </c>
      <c r="AV2" s="13" t="s">
        <v>291</v>
      </c>
      <c r="AW2" s="13" t="s">
        <v>292</v>
      </c>
      <c r="AX2" s="13" t="s">
        <v>293</v>
      </c>
      <c r="AY2" s="13" t="s">
        <v>294</v>
      </c>
      <c r="AZ2" s="13" t="s">
        <v>479</v>
      </c>
      <c r="BA2" s="130" t="s">
        <v>603</v>
      </c>
      <c r="BB2" s="130" t="s">
        <v>604</v>
      </c>
      <c r="BC2" s="130" t="s">
        <v>605</v>
      </c>
      <c r="BD2" s="130" t="s">
        <v>606</v>
      </c>
      <c r="BE2" s="130" t="s">
        <v>607</v>
      </c>
      <c r="BF2" s="130" t="s">
        <v>608</v>
      </c>
      <c r="BG2" s="130" t="s">
        <v>609</v>
      </c>
      <c r="BH2" s="130" t="s">
        <v>616</v>
      </c>
      <c r="BI2" s="130" t="s">
        <v>617</v>
      </c>
      <c r="BJ2" s="130" t="s">
        <v>623</v>
      </c>
      <c r="BK2" s="130" t="s">
        <v>642</v>
      </c>
      <c r="BL2" s="130" t="s">
        <v>643</v>
      </c>
      <c r="BM2" s="130" t="s">
        <v>644</v>
      </c>
      <c r="BN2" s="130" t="s">
        <v>645</v>
      </c>
      <c r="BO2" s="130" t="s">
        <v>646</v>
      </c>
      <c r="BP2" s="130" t="s">
        <v>647</v>
      </c>
      <c r="BQ2" s="130" t="s">
        <v>648</v>
      </c>
      <c r="BR2" s="130" t="s">
        <v>649</v>
      </c>
      <c r="BS2" s="130" t="s">
        <v>651</v>
      </c>
      <c r="BT2" s="3"/>
      <c r="BU2" s="3"/>
    </row>
    <row r="3" spans="1:73" ht="15" customHeight="1">
      <c r="A3" s="50" t="s">
        <v>212</v>
      </c>
      <c r="B3" s="53"/>
      <c r="C3" s="53" t="s">
        <v>64</v>
      </c>
      <c r="D3" s="54">
        <v>1000</v>
      </c>
      <c r="E3" s="55"/>
      <c r="F3" s="112" t="s">
        <v>247</v>
      </c>
      <c r="G3" s="53"/>
      <c r="H3" s="57" t="s">
        <v>212</v>
      </c>
      <c r="I3" s="56"/>
      <c r="J3" s="56"/>
      <c r="K3" s="114" t="s">
        <v>413</v>
      </c>
      <c r="L3" s="59">
        <v>1</v>
      </c>
      <c r="M3" s="60">
        <v>8998.4501953125</v>
      </c>
      <c r="N3" s="60">
        <v>4226.0478515625</v>
      </c>
      <c r="O3" s="58"/>
      <c r="P3" s="61"/>
      <c r="Q3" s="61"/>
      <c r="R3" s="51"/>
      <c r="S3" s="51">
        <v>2</v>
      </c>
      <c r="T3" s="51">
        <v>1</v>
      </c>
      <c r="U3" s="52">
        <v>0</v>
      </c>
      <c r="V3" s="52">
        <v>1</v>
      </c>
      <c r="W3" s="52">
        <v>0</v>
      </c>
      <c r="X3" s="52">
        <v>1.298207</v>
      </c>
      <c r="Y3" s="52">
        <v>0</v>
      </c>
      <c r="Z3" s="52">
        <v>0</v>
      </c>
      <c r="AA3" s="62">
        <v>3</v>
      </c>
      <c r="AB3" s="62"/>
      <c r="AC3" s="63"/>
      <c r="AD3" s="85" t="s">
        <v>295</v>
      </c>
      <c r="AE3" s="85">
        <v>208</v>
      </c>
      <c r="AF3" s="85">
        <v>607689</v>
      </c>
      <c r="AG3" s="85">
        <v>16020</v>
      </c>
      <c r="AH3" s="85">
        <v>177</v>
      </c>
      <c r="AI3" s="85"/>
      <c r="AJ3" s="85" t="s">
        <v>314</v>
      </c>
      <c r="AK3" s="85" t="s">
        <v>331</v>
      </c>
      <c r="AL3" s="85"/>
      <c r="AM3" s="85"/>
      <c r="AN3" s="87">
        <v>41949.658472222225</v>
      </c>
      <c r="AO3" s="89" t="s">
        <v>360</v>
      </c>
      <c r="AP3" s="85" t="b">
        <v>0</v>
      </c>
      <c r="AQ3" s="85" t="b">
        <v>0</v>
      </c>
      <c r="AR3" s="85" t="b">
        <v>1</v>
      </c>
      <c r="AS3" s="85"/>
      <c r="AT3" s="85">
        <v>3368</v>
      </c>
      <c r="AU3" s="89" t="s">
        <v>375</v>
      </c>
      <c r="AV3" s="85" t="b">
        <v>0</v>
      </c>
      <c r="AW3" s="85" t="s">
        <v>393</v>
      </c>
      <c r="AX3" s="89" t="s">
        <v>394</v>
      </c>
      <c r="AY3" s="85" t="s">
        <v>66</v>
      </c>
      <c r="AZ3" s="85" t="str">
        <f>REPLACE(INDEX(GroupVertices[Group],MATCH(Vertices[[#This Row],[Vertex]],GroupVertices[Vertex],0)),1,1,"")</f>
        <v>3</v>
      </c>
      <c r="BA3" s="51" t="s">
        <v>239</v>
      </c>
      <c r="BB3" s="51" t="s">
        <v>239</v>
      </c>
      <c r="BC3" s="51" t="s">
        <v>242</v>
      </c>
      <c r="BD3" s="51" t="s">
        <v>242</v>
      </c>
      <c r="BE3" s="51"/>
      <c r="BF3" s="51"/>
      <c r="BG3" s="131" t="s">
        <v>610</v>
      </c>
      <c r="BH3" s="131" t="s">
        <v>610</v>
      </c>
      <c r="BI3" s="131" t="s">
        <v>578</v>
      </c>
      <c r="BJ3" s="131" t="s">
        <v>578</v>
      </c>
      <c r="BK3" s="131">
        <v>0</v>
      </c>
      <c r="BL3" s="134">
        <v>0</v>
      </c>
      <c r="BM3" s="131">
        <v>1</v>
      </c>
      <c r="BN3" s="134">
        <v>3.125</v>
      </c>
      <c r="BO3" s="131">
        <v>0</v>
      </c>
      <c r="BP3" s="134">
        <v>0</v>
      </c>
      <c r="BQ3" s="131">
        <v>31</v>
      </c>
      <c r="BR3" s="134">
        <v>96.875</v>
      </c>
      <c r="BS3" s="131">
        <v>32</v>
      </c>
      <c r="BT3" s="3"/>
      <c r="BU3" s="3"/>
    </row>
    <row r="4" spans="1:76" ht="15">
      <c r="A4" s="14" t="s">
        <v>213</v>
      </c>
      <c r="B4" s="15"/>
      <c r="C4" s="15" t="s">
        <v>64</v>
      </c>
      <c r="D4" s="93">
        <v>162</v>
      </c>
      <c r="E4" s="81"/>
      <c r="F4" s="112" t="s">
        <v>248</v>
      </c>
      <c r="G4" s="15"/>
      <c r="H4" s="16" t="s">
        <v>213</v>
      </c>
      <c r="I4" s="66"/>
      <c r="J4" s="66"/>
      <c r="K4" s="114" t="s">
        <v>414</v>
      </c>
      <c r="L4" s="94">
        <v>1</v>
      </c>
      <c r="M4" s="95">
        <v>8998.4501953125</v>
      </c>
      <c r="N4" s="95">
        <v>1643.9532470703125</v>
      </c>
      <c r="O4" s="77"/>
      <c r="P4" s="96"/>
      <c r="Q4" s="96"/>
      <c r="R4" s="97"/>
      <c r="S4" s="51">
        <v>0</v>
      </c>
      <c r="T4" s="51">
        <v>1</v>
      </c>
      <c r="U4" s="52">
        <v>0</v>
      </c>
      <c r="V4" s="52">
        <v>1</v>
      </c>
      <c r="W4" s="52">
        <v>0</v>
      </c>
      <c r="X4" s="52">
        <v>0.701735</v>
      </c>
      <c r="Y4" s="52">
        <v>0</v>
      </c>
      <c r="Z4" s="52">
        <v>0</v>
      </c>
      <c r="AA4" s="82">
        <v>4</v>
      </c>
      <c r="AB4" s="82"/>
      <c r="AC4" s="98"/>
      <c r="AD4" s="85" t="s">
        <v>296</v>
      </c>
      <c r="AE4" s="85">
        <v>18</v>
      </c>
      <c r="AF4" s="85">
        <v>32</v>
      </c>
      <c r="AG4" s="85">
        <v>11216</v>
      </c>
      <c r="AH4" s="85">
        <v>9835</v>
      </c>
      <c r="AI4" s="85"/>
      <c r="AJ4" s="85" t="s">
        <v>315</v>
      </c>
      <c r="AK4" s="85"/>
      <c r="AL4" s="85"/>
      <c r="AM4" s="85"/>
      <c r="AN4" s="87">
        <v>40967.417337962965</v>
      </c>
      <c r="AO4" s="85"/>
      <c r="AP4" s="85" t="b">
        <v>1</v>
      </c>
      <c r="AQ4" s="85" t="b">
        <v>0</v>
      </c>
      <c r="AR4" s="85" t="b">
        <v>0</v>
      </c>
      <c r="AS4" s="85"/>
      <c r="AT4" s="85">
        <v>2</v>
      </c>
      <c r="AU4" s="89" t="s">
        <v>375</v>
      </c>
      <c r="AV4" s="85" t="b">
        <v>0</v>
      </c>
      <c r="AW4" s="85" t="s">
        <v>393</v>
      </c>
      <c r="AX4" s="89" t="s">
        <v>395</v>
      </c>
      <c r="AY4" s="85" t="s">
        <v>66</v>
      </c>
      <c r="AZ4" s="85" t="str">
        <f>REPLACE(INDEX(GroupVertices[Group],MATCH(Vertices[[#This Row],[Vertex]],GroupVertices[Vertex],0)),1,1,"")</f>
        <v>3</v>
      </c>
      <c r="BA4" s="51"/>
      <c r="BB4" s="51"/>
      <c r="BC4" s="51"/>
      <c r="BD4" s="51"/>
      <c r="BE4" s="51"/>
      <c r="BF4" s="51"/>
      <c r="BG4" s="131" t="s">
        <v>611</v>
      </c>
      <c r="BH4" s="131" t="s">
        <v>611</v>
      </c>
      <c r="BI4" s="131" t="s">
        <v>618</v>
      </c>
      <c r="BJ4" s="131" t="s">
        <v>618</v>
      </c>
      <c r="BK4" s="131">
        <v>0</v>
      </c>
      <c r="BL4" s="134">
        <v>0</v>
      </c>
      <c r="BM4" s="131">
        <v>0</v>
      </c>
      <c r="BN4" s="134">
        <v>0</v>
      </c>
      <c r="BO4" s="131">
        <v>0</v>
      </c>
      <c r="BP4" s="134">
        <v>0</v>
      </c>
      <c r="BQ4" s="131">
        <v>23</v>
      </c>
      <c r="BR4" s="134">
        <v>100</v>
      </c>
      <c r="BS4" s="131">
        <v>23</v>
      </c>
      <c r="BT4" s="2"/>
      <c r="BU4" s="3"/>
      <c r="BV4" s="3"/>
      <c r="BW4" s="3"/>
      <c r="BX4" s="3"/>
    </row>
    <row r="5" spans="1:76" ht="15">
      <c r="A5" s="14" t="s">
        <v>214</v>
      </c>
      <c r="B5" s="15"/>
      <c r="C5" s="15" t="s">
        <v>64</v>
      </c>
      <c r="D5" s="93">
        <v>167.50937453201394</v>
      </c>
      <c r="E5" s="81"/>
      <c r="F5" s="112" t="s">
        <v>249</v>
      </c>
      <c r="G5" s="15"/>
      <c r="H5" s="16" t="s">
        <v>214</v>
      </c>
      <c r="I5" s="66"/>
      <c r="J5" s="66"/>
      <c r="K5" s="114" t="s">
        <v>415</v>
      </c>
      <c r="L5" s="94">
        <v>9999</v>
      </c>
      <c r="M5" s="95">
        <v>3241.11279296875</v>
      </c>
      <c r="N5" s="95">
        <v>4964.2587890625</v>
      </c>
      <c r="O5" s="77"/>
      <c r="P5" s="96"/>
      <c r="Q5" s="96"/>
      <c r="R5" s="97"/>
      <c r="S5" s="51">
        <v>0</v>
      </c>
      <c r="T5" s="51">
        <v>11</v>
      </c>
      <c r="U5" s="52">
        <v>110</v>
      </c>
      <c r="V5" s="52">
        <v>0.090909</v>
      </c>
      <c r="W5" s="52">
        <v>0.083333</v>
      </c>
      <c r="X5" s="52">
        <v>5.594426</v>
      </c>
      <c r="Y5" s="52">
        <v>0</v>
      </c>
      <c r="Z5" s="52">
        <v>0</v>
      </c>
      <c r="AA5" s="82">
        <v>5</v>
      </c>
      <c r="AB5" s="82"/>
      <c r="AC5" s="98"/>
      <c r="AD5" s="85" t="s">
        <v>297</v>
      </c>
      <c r="AE5" s="85">
        <v>4857</v>
      </c>
      <c r="AF5" s="85">
        <v>4027</v>
      </c>
      <c r="AG5" s="85">
        <v>51366</v>
      </c>
      <c r="AH5" s="85">
        <v>42785</v>
      </c>
      <c r="AI5" s="85"/>
      <c r="AJ5" s="85" t="s">
        <v>316</v>
      </c>
      <c r="AK5" s="85" t="s">
        <v>332</v>
      </c>
      <c r="AL5" s="89" t="s">
        <v>346</v>
      </c>
      <c r="AM5" s="85"/>
      <c r="AN5" s="87">
        <v>40080.55136574074</v>
      </c>
      <c r="AO5" s="89" t="s">
        <v>361</v>
      </c>
      <c r="AP5" s="85" t="b">
        <v>0</v>
      </c>
      <c r="AQ5" s="85" t="b">
        <v>0</v>
      </c>
      <c r="AR5" s="85" t="b">
        <v>0</v>
      </c>
      <c r="AS5" s="85"/>
      <c r="AT5" s="85">
        <v>323</v>
      </c>
      <c r="AU5" s="89" t="s">
        <v>375</v>
      </c>
      <c r="AV5" s="85" t="b">
        <v>0</v>
      </c>
      <c r="AW5" s="85" t="s">
        <v>393</v>
      </c>
      <c r="AX5" s="89" t="s">
        <v>396</v>
      </c>
      <c r="AY5" s="85" t="s">
        <v>66</v>
      </c>
      <c r="AZ5" s="85" t="str">
        <f>REPLACE(INDEX(GroupVertices[Group],MATCH(Vertices[[#This Row],[Vertex]],GroupVertices[Vertex],0)),1,1,"")</f>
        <v>1</v>
      </c>
      <c r="BA5" s="51" t="s">
        <v>240</v>
      </c>
      <c r="BB5" s="51" t="s">
        <v>240</v>
      </c>
      <c r="BC5" s="51" t="s">
        <v>243</v>
      </c>
      <c r="BD5" s="51" t="s">
        <v>243</v>
      </c>
      <c r="BE5" s="51" t="s">
        <v>245</v>
      </c>
      <c r="BF5" s="51" t="s">
        <v>245</v>
      </c>
      <c r="BG5" s="131" t="s">
        <v>612</v>
      </c>
      <c r="BH5" s="131" t="s">
        <v>612</v>
      </c>
      <c r="BI5" s="131" t="s">
        <v>619</v>
      </c>
      <c r="BJ5" s="131" t="s">
        <v>619</v>
      </c>
      <c r="BK5" s="131">
        <v>1</v>
      </c>
      <c r="BL5" s="134">
        <v>3.8461538461538463</v>
      </c>
      <c r="BM5" s="131">
        <v>0</v>
      </c>
      <c r="BN5" s="134">
        <v>0</v>
      </c>
      <c r="BO5" s="131">
        <v>0</v>
      </c>
      <c r="BP5" s="134">
        <v>0</v>
      </c>
      <c r="BQ5" s="131">
        <v>25</v>
      </c>
      <c r="BR5" s="134">
        <v>96.15384615384616</v>
      </c>
      <c r="BS5" s="131">
        <v>26</v>
      </c>
      <c r="BT5" s="2"/>
      <c r="BU5" s="3"/>
      <c r="BV5" s="3"/>
      <c r="BW5" s="3"/>
      <c r="BX5" s="3"/>
    </row>
    <row r="6" spans="1:76" ht="15">
      <c r="A6" s="14" t="s">
        <v>218</v>
      </c>
      <c r="B6" s="15"/>
      <c r="C6" s="15" t="s">
        <v>64</v>
      </c>
      <c r="D6" s="93">
        <v>165.0105042811981</v>
      </c>
      <c r="E6" s="81"/>
      <c r="F6" s="112" t="s">
        <v>380</v>
      </c>
      <c r="G6" s="15"/>
      <c r="H6" s="16" t="s">
        <v>218</v>
      </c>
      <c r="I6" s="66"/>
      <c r="J6" s="66"/>
      <c r="K6" s="114" t="s">
        <v>416</v>
      </c>
      <c r="L6" s="94">
        <v>1</v>
      </c>
      <c r="M6" s="95">
        <v>1856.00927734375</v>
      </c>
      <c r="N6" s="95">
        <v>9155.8310546875</v>
      </c>
      <c r="O6" s="77"/>
      <c r="P6" s="96"/>
      <c r="Q6" s="96"/>
      <c r="R6" s="97"/>
      <c r="S6" s="51">
        <v>1</v>
      </c>
      <c r="T6" s="51">
        <v>0</v>
      </c>
      <c r="U6" s="52">
        <v>0</v>
      </c>
      <c r="V6" s="52">
        <v>0.047619</v>
      </c>
      <c r="W6" s="52">
        <v>0.083333</v>
      </c>
      <c r="X6" s="52">
        <v>0.582293</v>
      </c>
      <c r="Y6" s="52">
        <v>0</v>
      </c>
      <c r="Z6" s="52">
        <v>0</v>
      </c>
      <c r="AA6" s="82">
        <v>6</v>
      </c>
      <c r="AB6" s="82"/>
      <c r="AC6" s="98"/>
      <c r="AD6" s="85" t="s">
        <v>298</v>
      </c>
      <c r="AE6" s="85">
        <v>4052</v>
      </c>
      <c r="AF6" s="85">
        <v>2215</v>
      </c>
      <c r="AG6" s="85">
        <v>45103</v>
      </c>
      <c r="AH6" s="85">
        <v>72037</v>
      </c>
      <c r="AI6" s="85"/>
      <c r="AJ6" s="85"/>
      <c r="AK6" s="85" t="s">
        <v>333</v>
      </c>
      <c r="AL6" s="85"/>
      <c r="AM6" s="85"/>
      <c r="AN6" s="87">
        <v>43153.5987962963</v>
      </c>
      <c r="AO6" s="85"/>
      <c r="AP6" s="85" t="b">
        <v>1</v>
      </c>
      <c r="AQ6" s="85" t="b">
        <v>0</v>
      </c>
      <c r="AR6" s="85" t="b">
        <v>1</v>
      </c>
      <c r="AS6" s="85"/>
      <c r="AT6" s="85">
        <v>1</v>
      </c>
      <c r="AU6" s="85"/>
      <c r="AV6" s="85" t="b">
        <v>0</v>
      </c>
      <c r="AW6" s="85" t="s">
        <v>393</v>
      </c>
      <c r="AX6" s="89" t="s">
        <v>397</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219</v>
      </c>
      <c r="B7" s="15"/>
      <c r="C7" s="15" t="s">
        <v>64</v>
      </c>
      <c r="D7" s="93">
        <v>165.60212422468595</v>
      </c>
      <c r="E7" s="81"/>
      <c r="F7" s="112" t="s">
        <v>381</v>
      </c>
      <c r="G7" s="15"/>
      <c r="H7" s="16" t="s">
        <v>219</v>
      </c>
      <c r="I7" s="66"/>
      <c r="J7" s="66"/>
      <c r="K7" s="114" t="s">
        <v>417</v>
      </c>
      <c r="L7" s="94">
        <v>1</v>
      </c>
      <c r="M7" s="95">
        <v>766.1162109375</v>
      </c>
      <c r="N7" s="95">
        <v>2258.5400390625</v>
      </c>
      <c r="O7" s="77"/>
      <c r="P7" s="96"/>
      <c r="Q7" s="96"/>
      <c r="R7" s="97"/>
      <c r="S7" s="51">
        <v>1</v>
      </c>
      <c r="T7" s="51">
        <v>0</v>
      </c>
      <c r="U7" s="52">
        <v>0</v>
      </c>
      <c r="V7" s="52">
        <v>0.047619</v>
      </c>
      <c r="W7" s="52">
        <v>0.083333</v>
      </c>
      <c r="X7" s="52">
        <v>0.582293</v>
      </c>
      <c r="Y7" s="52">
        <v>0</v>
      </c>
      <c r="Z7" s="52">
        <v>0</v>
      </c>
      <c r="AA7" s="82">
        <v>7</v>
      </c>
      <c r="AB7" s="82"/>
      <c r="AC7" s="98"/>
      <c r="AD7" s="85" t="s">
        <v>299</v>
      </c>
      <c r="AE7" s="85">
        <v>2838</v>
      </c>
      <c r="AF7" s="85">
        <v>2644</v>
      </c>
      <c r="AG7" s="85">
        <v>35567</v>
      </c>
      <c r="AH7" s="85">
        <v>38979</v>
      </c>
      <c r="AI7" s="85"/>
      <c r="AJ7" s="85" t="s">
        <v>317</v>
      </c>
      <c r="AK7" s="85" t="s">
        <v>334</v>
      </c>
      <c r="AL7" s="85"/>
      <c r="AM7" s="85"/>
      <c r="AN7" s="87">
        <v>43464.94153935185</v>
      </c>
      <c r="AO7" s="89" t="s">
        <v>362</v>
      </c>
      <c r="AP7" s="85" t="b">
        <v>1</v>
      </c>
      <c r="AQ7" s="85" t="b">
        <v>0</v>
      </c>
      <c r="AR7" s="85" t="b">
        <v>0</v>
      </c>
      <c r="AS7" s="85"/>
      <c r="AT7" s="85">
        <v>7</v>
      </c>
      <c r="AU7" s="85"/>
      <c r="AV7" s="85" t="b">
        <v>0</v>
      </c>
      <c r="AW7" s="85" t="s">
        <v>393</v>
      </c>
      <c r="AX7" s="89" t="s">
        <v>398</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220</v>
      </c>
      <c r="B8" s="15"/>
      <c r="C8" s="15" t="s">
        <v>64</v>
      </c>
      <c r="D8" s="93">
        <v>567.6720024619152</v>
      </c>
      <c r="E8" s="81"/>
      <c r="F8" s="112" t="s">
        <v>382</v>
      </c>
      <c r="G8" s="15"/>
      <c r="H8" s="16" t="s">
        <v>220</v>
      </c>
      <c r="I8" s="66"/>
      <c r="J8" s="66"/>
      <c r="K8" s="114" t="s">
        <v>418</v>
      </c>
      <c r="L8" s="94">
        <v>1</v>
      </c>
      <c r="M8" s="95">
        <v>2097.563720703125</v>
      </c>
      <c r="N8" s="95">
        <v>659.404541015625</v>
      </c>
      <c r="O8" s="77"/>
      <c r="P8" s="96"/>
      <c r="Q8" s="96"/>
      <c r="R8" s="97"/>
      <c r="S8" s="51">
        <v>1</v>
      </c>
      <c r="T8" s="51">
        <v>0</v>
      </c>
      <c r="U8" s="52">
        <v>0</v>
      </c>
      <c r="V8" s="52">
        <v>0.047619</v>
      </c>
      <c r="W8" s="52">
        <v>0.083333</v>
      </c>
      <c r="X8" s="52">
        <v>0.582293</v>
      </c>
      <c r="Y8" s="52">
        <v>0</v>
      </c>
      <c r="Z8" s="52">
        <v>0</v>
      </c>
      <c r="AA8" s="82">
        <v>8</v>
      </c>
      <c r="AB8" s="82"/>
      <c r="AC8" s="98"/>
      <c r="AD8" s="85" t="s">
        <v>300</v>
      </c>
      <c r="AE8" s="85">
        <v>2577</v>
      </c>
      <c r="AF8" s="85">
        <v>294196</v>
      </c>
      <c r="AG8" s="85">
        <v>22576</v>
      </c>
      <c r="AH8" s="85">
        <v>937</v>
      </c>
      <c r="AI8" s="85"/>
      <c r="AJ8" s="85" t="s">
        <v>318</v>
      </c>
      <c r="AK8" s="85" t="s">
        <v>335</v>
      </c>
      <c r="AL8" s="89" t="s">
        <v>347</v>
      </c>
      <c r="AM8" s="85"/>
      <c r="AN8" s="87">
        <v>39413.8428125</v>
      </c>
      <c r="AO8" s="89" t="s">
        <v>363</v>
      </c>
      <c r="AP8" s="85" t="b">
        <v>0</v>
      </c>
      <c r="AQ8" s="85" t="b">
        <v>0</v>
      </c>
      <c r="AR8" s="85" t="b">
        <v>1</v>
      </c>
      <c r="AS8" s="85"/>
      <c r="AT8" s="85">
        <v>4926</v>
      </c>
      <c r="AU8" s="89" t="s">
        <v>375</v>
      </c>
      <c r="AV8" s="85" t="b">
        <v>1</v>
      </c>
      <c r="AW8" s="85" t="s">
        <v>393</v>
      </c>
      <c r="AX8" s="89" t="s">
        <v>399</v>
      </c>
      <c r="AY8" s="85" t="s">
        <v>65</v>
      </c>
      <c r="AZ8" s="85" t="str">
        <f>REPLACE(INDEX(GroupVertices[Group],MATCH(Vertices[[#This Row],[Vertex]],GroupVertices[Vertex],0)),1,1,"")</f>
        <v>1</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221</v>
      </c>
      <c r="B9" s="15"/>
      <c r="C9" s="15" t="s">
        <v>64</v>
      </c>
      <c r="D9" s="93">
        <v>305.4836955716794</v>
      </c>
      <c r="E9" s="81"/>
      <c r="F9" s="112" t="s">
        <v>383</v>
      </c>
      <c r="G9" s="15"/>
      <c r="H9" s="16" t="s">
        <v>221</v>
      </c>
      <c r="I9" s="66"/>
      <c r="J9" s="66"/>
      <c r="K9" s="114" t="s">
        <v>419</v>
      </c>
      <c r="L9" s="94">
        <v>1</v>
      </c>
      <c r="M9" s="95">
        <v>3540.865478515625</v>
      </c>
      <c r="N9" s="95">
        <v>9469.46484375</v>
      </c>
      <c r="O9" s="77"/>
      <c r="P9" s="96"/>
      <c r="Q9" s="96"/>
      <c r="R9" s="97"/>
      <c r="S9" s="51">
        <v>1</v>
      </c>
      <c r="T9" s="51">
        <v>0</v>
      </c>
      <c r="U9" s="52">
        <v>0</v>
      </c>
      <c r="V9" s="52">
        <v>0.047619</v>
      </c>
      <c r="W9" s="52">
        <v>0.083333</v>
      </c>
      <c r="X9" s="52">
        <v>0.582293</v>
      </c>
      <c r="Y9" s="52">
        <v>0</v>
      </c>
      <c r="Z9" s="52">
        <v>0</v>
      </c>
      <c r="AA9" s="82">
        <v>9</v>
      </c>
      <c r="AB9" s="82"/>
      <c r="AC9" s="98"/>
      <c r="AD9" s="85" t="s">
        <v>301</v>
      </c>
      <c r="AE9" s="85">
        <v>26525</v>
      </c>
      <c r="AF9" s="85">
        <v>104076</v>
      </c>
      <c r="AG9" s="85">
        <v>15282</v>
      </c>
      <c r="AH9" s="85">
        <v>11486</v>
      </c>
      <c r="AI9" s="85"/>
      <c r="AJ9" s="85" t="s">
        <v>319</v>
      </c>
      <c r="AK9" s="85" t="s">
        <v>336</v>
      </c>
      <c r="AL9" s="89" t="s">
        <v>348</v>
      </c>
      <c r="AM9" s="85"/>
      <c r="AN9" s="87">
        <v>40073.48957175926</v>
      </c>
      <c r="AO9" s="89" t="s">
        <v>364</v>
      </c>
      <c r="AP9" s="85" t="b">
        <v>0</v>
      </c>
      <c r="AQ9" s="85" t="b">
        <v>0</v>
      </c>
      <c r="AR9" s="85" t="b">
        <v>1</v>
      </c>
      <c r="AS9" s="85"/>
      <c r="AT9" s="85">
        <v>1743</v>
      </c>
      <c r="AU9" s="89" t="s">
        <v>376</v>
      </c>
      <c r="AV9" s="85" t="b">
        <v>1</v>
      </c>
      <c r="AW9" s="85" t="s">
        <v>393</v>
      </c>
      <c r="AX9" s="89" t="s">
        <v>400</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222</v>
      </c>
      <c r="B10" s="15"/>
      <c r="C10" s="15" t="s">
        <v>64</v>
      </c>
      <c r="D10" s="93">
        <v>180.76910823046555</v>
      </c>
      <c r="E10" s="81"/>
      <c r="F10" s="112" t="s">
        <v>384</v>
      </c>
      <c r="G10" s="15"/>
      <c r="H10" s="16" t="s">
        <v>222</v>
      </c>
      <c r="I10" s="66"/>
      <c r="J10" s="66"/>
      <c r="K10" s="114" t="s">
        <v>420</v>
      </c>
      <c r="L10" s="94">
        <v>1</v>
      </c>
      <c r="M10" s="95">
        <v>623.2831420898438</v>
      </c>
      <c r="N10" s="95">
        <v>7322.4677734375</v>
      </c>
      <c r="O10" s="77"/>
      <c r="P10" s="96"/>
      <c r="Q10" s="96"/>
      <c r="R10" s="97"/>
      <c r="S10" s="51">
        <v>1</v>
      </c>
      <c r="T10" s="51">
        <v>0</v>
      </c>
      <c r="U10" s="52">
        <v>0</v>
      </c>
      <c r="V10" s="52">
        <v>0.047619</v>
      </c>
      <c r="W10" s="52">
        <v>0.083333</v>
      </c>
      <c r="X10" s="52">
        <v>0.582293</v>
      </c>
      <c r="Y10" s="52">
        <v>0</v>
      </c>
      <c r="Z10" s="52">
        <v>0</v>
      </c>
      <c r="AA10" s="82">
        <v>10</v>
      </c>
      <c r="AB10" s="82"/>
      <c r="AC10" s="98"/>
      <c r="AD10" s="85" t="s">
        <v>302</v>
      </c>
      <c r="AE10" s="85">
        <v>848</v>
      </c>
      <c r="AF10" s="85">
        <v>13642</v>
      </c>
      <c r="AG10" s="85">
        <v>7161</v>
      </c>
      <c r="AH10" s="85">
        <v>6600</v>
      </c>
      <c r="AI10" s="85"/>
      <c r="AJ10" s="85" t="s">
        <v>320</v>
      </c>
      <c r="AK10" s="85" t="s">
        <v>337</v>
      </c>
      <c r="AL10" s="89" t="s">
        <v>349</v>
      </c>
      <c r="AM10" s="85"/>
      <c r="AN10" s="87">
        <v>41067.648310185185</v>
      </c>
      <c r="AO10" s="89" t="s">
        <v>365</v>
      </c>
      <c r="AP10" s="85" t="b">
        <v>0</v>
      </c>
      <c r="AQ10" s="85" t="b">
        <v>0</v>
      </c>
      <c r="AR10" s="85" t="b">
        <v>1</v>
      </c>
      <c r="AS10" s="85"/>
      <c r="AT10" s="85">
        <v>229</v>
      </c>
      <c r="AU10" s="89" t="s">
        <v>375</v>
      </c>
      <c r="AV10" s="85" t="b">
        <v>0</v>
      </c>
      <c r="AW10" s="85" t="s">
        <v>393</v>
      </c>
      <c r="AX10" s="89" t="s">
        <v>401</v>
      </c>
      <c r="AY10" s="85" t="s">
        <v>65</v>
      </c>
      <c r="AZ10" s="85" t="str">
        <f>REPLACE(INDEX(GroupVertices[Group],MATCH(Vertices[[#This Row],[Vertex]],GroupVertices[Vertex],0)),1,1,"")</f>
        <v>1</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223</v>
      </c>
      <c r="B11" s="15"/>
      <c r="C11" s="15" t="s">
        <v>64</v>
      </c>
      <c r="D11" s="93">
        <v>211.7733030311508</v>
      </c>
      <c r="E11" s="81"/>
      <c r="F11" s="112" t="s">
        <v>385</v>
      </c>
      <c r="G11" s="15"/>
      <c r="H11" s="16" t="s">
        <v>223</v>
      </c>
      <c r="I11" s="66"/>
      <c r="J11" s="66"/>
      <c r="K11" s="114" t="s">
        <v>421</v>
      </c>
      <c r="L11" s="94">
        <v>1</v>
      </c>
      <c r="M11" s="95">
        <v>3803.59521484375</v>
      </c>
      <c r="N11" s="95">
        <v>468.6593322753906</v>
      </c>
      <c r="O11" s="77"/>
      <c r="P11" s="96"/>
      <c r="Q11" s="96"/>
      <c r="R11" s="97"/>
      <c r="S11" s="51">
        <v>1</v>
      </c>
      <c r="T11" s="51">
        <v>0</v>
      </c>
      <c r="U11" s="52">
        <v>0</v>
      </c>
      <c r="V11" s="52">
        <v>0.047619</v>
      </c>
      <c r="W11" s="52">
        <v>0.083333</v>
      </c>
      <c r="X11" s="52">
        <v>0.582293</v>
      </c>
      <c r="Y11" s="52">
        <v>0</v>
      </c>
      <c r="Z11" s="52">
        <v>0</v>
      </c>
      <c r="AA11" s="82">
        <v>11</v>
      </c>
      <c r="AB11" s="82"/>
      <c r="AC11" s="98"/>
      <c r="AD11" s="85" t="s">
        <v>303</v>
      </c>
      <c r="AE11" s="85">
        <v>793</v>
      </c>
      <c r="AF11" s="85">
        <v>36124</v>
      </c>
      <c r="AG11" s="85">
        <v>9607</v>
      </c>
      <c r="AH11" s="85">
        <v>3293</v>
      </c>
      <c r="AI11" s="85"/>
      <c r="AJ11" s="85" t="s">
        <v>321</v>
      </c>
      <c r="AK11" s="85" t="s">
        <v>332</v>
      </c>
      <c r="AL11" s="89" t="s">
        <v>350</v>
      </c>
      <c r="AM11" s="85"/>
      <c r="AN11" s="87">
        <v>41387.32650462963</v>
      </c>
      <c r="AO11" s="89" t="s">
        <v>366</v>
      </c>
      <c r="AP11" s="85" t="b">
        <v>0</v>
      </c>
      <c r="AQ11" s="85" t="b">
        <v>0</v>
      </c>
      <c r="AR11" s="85" t="b">
        <v>0</v>
      </c>
      <c r="AS11" s="85" t="s">
        <v>374</v>
      </c>
      <c r="AT11" s="85">
        <v>615</v>
      </c>
      <c r="AU11" s="89" t="s">
        <v>375</v>
      </c>
      <c r="AV11" s="85" t="b">
        <v>1</v>
      </c>
      <c r="AW11" s="85" t="s">
        <v>393</v>
      </c>
      <c r="AX11" s="89" t="s">
        <v>402</v>
      </c>
      <c r="AY11" s="85" t="s">
        <v>65</v>
      </c>
      <c r="AZ11" s="85" t="str">
        <f>REPLACE(INDEX(GroupVertices[Group],MATCH(Vertices[[#This Row],[Vertex]],GroupVertices[Vertex],0)),1,1,"")</f>
        <v>1</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224</v>
      </c>
      <c r="B12" s="15"/>
      <c r="C12" s="15" t="s">
        <v>64</v>
      </c>
      <c r="D12" s="93">
        <v>1000</v>
      </c>
      <c r="E12" s="81"/>
      <c r="F12" s="112" t="s">
        <v>386</v>
      </c>
      <c r="G12" s="15"/>
      <c r="H12" s="16" t="s">
        <v>224</v>
      </c>
      <c r="I12" s="66"/>
      <c r="J12" s="66"/>
      <c r="K12" s="114" t="s">
        <v>422</v>
      </c>
      <c r="L12" s="94">
        <v>1</v>
      </c>
      <c r="M12" s="95">
        <v>5125.03369140625</v>
      </c>
      <c r="N12" s="95">
        <v>8645.0244140625</v>
      </c>
      <c r="O12" s="77"/>
      <c r="P12" s="96"/>
      <c r="Q12" s="96"/>
      <c r="R12" s="97"/>
      <c r="S12" s="51">
        <v>1</v>
      </c>
      <c r="T12" s="51">
        <v>0</v>
      </c>
      <c r="U12" s="52">
        <v>0</v>
      </c>
      <c r="V12" s="52">
        <v>0.047619</v>
      </c>
      <c r="W12" s="52">
        <v>0.083333</v>
      </c>
      <c r="X12" s="52">
        <v>0.582293</v>
      </c>
      <c r="Y12" s="52">
        <v>0</v>
      </c>
      <c r="Z12" s="52">
        <v>0</v>
      </c>
      <c r="AA12" s="82">
        <v>12</v>
      </c>
      <c r="AB12" s="82"/>
      <c r="AC12" s="98"/>
      <c r="AD12" s="85" t="s">
        <v>304</v>
      </c>
      <c r="AE12" s="85">
        <v>156716</v>
      </c>
      <c r="AF12" s="85">
        <v>2183263</v>
      </c>
      <c r="AG12" s="85">
        <v>43404</v>
      </c>
      <c r="AH12" s="85">
        <v>3832</v>
      </c>
      <c r="AI12" s="85"/>
      <c r="AJ12" s="85" t="s">
        <v>322</v>
      </c>
      <c r="AK12" s="85" t="s">
        <v>338</v>
      </c>
      <c r="AL12" s="89" t="s">
        <v>351</v>
      </c>
      <c r="AM12" s="85"/>
      <c r="AN12" s="87">
        <v>39888.71913194445</v>
      </c>
      <c r="AO12" s="89" t="s">
        <v>367</v>
      </c>
      <c r="AP12" s="85" t="b">
        <v>0</v>
      </c>
      <c r="AQ12" s="85" t="b">
        <v>0</v>
      </c>
      <c r="AR12" s="85" t="b">
        <v>1</v>
      </c>
      <c r="AS12" s="85"/>
      <c r="AT12" s="85">
        <v>8158</v>
      </c>
      <c r="AU12" s="89" t="s">
        <v>375</v>
      </c>
      <c r="AV12" s="85" t="b">
        <v>1</v>
      </c>
      <c r="AW12" s="85" t="s">
        <v>393</v>
      </c>
      <c r="AX12" s="89" t="s">
        <v>403</v>
      </c>
      <c r="AY12" s="85" t="s">
        <v>65</v>
      </c>
      <c r="AZ12" s="85" t="str">
        <f>REPLACE(INDEX(GroupVertices[Group],MATCH(Vertices[[#This Row],[Vertex]],GroupVertices[Vertex],0)),1,1,"")</f>
        <v>1</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225</v>
      </c>
      <c r="B13" s="15"/>
      <c r="C13" s="15" t="s">
        <v>64</v>
      </c>
      <c r="D13" s="93">
        <v>758.3198054165425</v>
      </c>
      <c r="E13" s="81"/>
      <c r="F13" s="112" t="s">
        <v>387</v>
      </c>
      <c r="G13" s="15"/>
      <c r="H13" s="16" t="s">
        <v>225</v>
      </c>
      <c r="I13" s="66"/>
      <c r="J13" s="66"/>
      <c r="K13" s="114" t="s">
        <v>423</v>
      </c>
      <c r="L13" s="94">
        <v>1</v>
      </c>
      <c r="M13" s="95">
        <v>5328.89794921875</v>
      </c>
      <c r="N13" s="95">
        <v>1548.086669921875</v>
      </c>
      <c r="O13" s="77"/>
      <c r="P13" s="96"/>
      <c r="Q13" s="96"/>
      <c r="R13" s="97"/>
      <c r="S13" s="51">
        <v>1</v>
      </c>
      <c r="T13" s="51">
        <v>0</v>
      </c>
      <c r="U13" s="52">
        <v>0</v>
      </c>
      <c r="V13" s="52">
        <v>0.047619</v>
      </c>
      <c r="W13" s="52">
        <v>0.083333</v>
      </c>
      <c r="X13" s="52">
        <v>0.582293</v>
      </c>
      <c r="Y13" s="52">
        <v>0</v>
      </c>
      <c r="Z13" s="52">
        <v>0</v>
      </c>
      <c r="AA13" s="82">
        <v>13</v>
      </c>
      <c r="AB13" s="82"/>
      <c r="AC13" s="98"/>
      <c r="AD13" s="85" t="s">
        <v>305</v>
      </c>
      <c r="AE13" s="85">
        <v>862</v>
      </c>
      <c r="AF13" s="85">
        <v>432440</v>
      </c>
      <c r="AG13" s="85">
        <v>23806</v>
      </c>
      <c r="AH13" s="85">
        <v>3454</v>
      </c>
      <c r="AI13" s="85"/>
      <c r="AJ13" s="85" t="s">
        <v>323</v>
      </c>
      <c r="AK13" s="85" t="s">
        <v>339</v>
      </c>
      <c r="AL13" s="89" t="s">
        <v>352</v>
      </c>
      <c r="AM13" s="85"/>
      <c r="AN13" s="87">
        <v>39552.86481481481</v>
      </c>
      <c r="AO13" s="89" t="s">
        <v>368</v>
      </c>
      <c r="AP13" s="85" t="b">
        <v>0</v>
      </c>
      <c r="AQ13" s="85" t="b">
        <v>0</v>
      </c>
      <c r="AR13" s="85" t="b">
        <v>1</v>
      </c>
      <c r="AS13" s="85"/>
      <c r="AT13" s="85">
        <v>2034</v>
      </c>
      <c r="AU13" s="89" t="s">
        <v>375</v>
      </c>
      <c r="AV13" s="85" t="b">
        <v>1</v>
      </c>
      <c r="AW13" s="85" t="s">
        <v>393</v>
      </c>
      <c r="AX13" s="89" t="s">
        <v>404</v>
      </c>
      <c r="AY13" s="85" t="s">
        <v>65</v>
      </c>
      <c r="AZ13" s="85" t="str">
        <f>REPLACE(INDEX(GroupVertices[Group],MATCH(Vertices[[#This Row],[Vertex]],GroupVertices[Vertex],0)),1,1,"")</f>
        <v>1</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226</v>
      </c>
      <c r="B14" s="15"/>
      <c r="C14" s="15" t="s">
        <v>64</v>
      </c>
      <c r="D14" s="93">
        <v>170.85361314030777</v>
      </c>
      <c r="E14" s="81"/>
      <c r="F14" s="112" t="s">
        <v>388</v>
      </c>
      <c r="G14" s="15"/>
      <c r="H14" s="16" t="s">
        <v>226</v>
      </c>
      <c r="I14" s="66"/>
      <c r="J14" s="66"/>
      <c r="K14" s="114" t="s">
        <v>424</v>
      </c>
      <c r="L14" s="94">
        <v>1</v>
      </c>
      <c r="M14" s="95">
        <v>243.15306091308594</v>
      </c>
      <c r="N14" s="95">
        <v>4756.662109375</v>
      </c>
      <c r="O14" s="77"/>
      <c r="P14" s="96"/>
      <c r="Q14" s="96"/>
      <c r="R14" s="97"/>
      <c r="S14" s="51">
        <v>1</v>
      </c>
      <c r="T14" s="51">
        <v>0</v>
      </c>
      <c r="U14" s="52">
        <v>0</v>
      </c>
      <c r="V14" s="52">
        <v>0.047619</v>
      </c>
      <c r="W14" s="52">
        <v>0.083333</v>
      </c>
      <c r="X14" s="52">
        <v>0.582293</v>
      </c>
      <c r="Y14" s="52">
        <v>0</v>
      </c>
      <c r="Z14" s="52">
        <v>0</v>
      </c>
      <c r="AA14" s="82">
        <v>14</v>
      </c>
      <c r="AB14" s="82"/>
      <c r="AC14" s="98"/>
      <c r="AD14" s="85" t="s">
        <v>306</v>
      </c>
      <c r="AE14" s="85">
        <v>811</v>
      </c>
      <c r="AF14" s="85">
        <v>6452</v>
      </c>
      <c r="AG14" s="85">
        <v>16734</v>
      </c>
      <c r="AH14" s="85">
        <v>5672</v>
      </c>
      <c r="AI14" s="85"/>
      <c r="AJ14" s="85" t="s">
        <v>324</v>
      </c>
      <c r="AK14" s="85" t="s">
        <v>340</v>
      </c>
      <c r="AL14" s="89" t="s">
        <v>353</v>
      </c>
      <c r="AM14" s="85"/>
      <c r="AN14" s="87">
        <v>41799.631215277775</v>
      </c>
      <c r="AO14" s="89" t="s">
        <v>369</v>
      </c>
      <c r="AP14" s="85" t="b">
        <v>0</v>
      </c>
      <c r="AQ14" s="85" t="b">
        <v>0</v>
      </c>
      <c r="AR14" s="85" t="b">
        <v>1</v>
      </c>
      <c r="AS14" s="85"/>
      <c r="AT14" s="85">
        <v>456</v>
      </c>
      <c r="AU14" s="89" t="s">
        <v>376</v>
      </c>
      <c r="AV14" s="85" t="b">
        <v>0</v>
      </c>
      <c r="AW14" s="85" t="s">
        <v>393</v>
      </c>
      <c r="AX14" s="89" t="s">
        <v>405</v>
      </c>
      <c r="AY14" s="85" t="s">
        <v>65</v>
      </c>
      <c r="AZ14" s="85" t="str">
        <f>REPLACE(INDEX(GroupVertices[Group],MATCH(Vertices[[#This Row],[Vertex]],GroupVertices[Vertex],0)),1,1,"")</f>
        <v>1</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227</v>
      </c>
      <c r="B15" s="15"/>
      <c r="C15" s="15" t="s">
        <v>64</v>
      </c>
      <c r="D15" s="93">
        <v>163.81485278701635</v>
      </c>
      <c r="E15" s="81"/>
      <c r="F15" s="112" t="s">
        <v>389</v>
      </c>
      <c r="G15" s="15"/>
      <c r="H15" s="16" t="s">
        <v>227</v>
      </c>
      <c r="I15" s="66"/>
      <c r="J15" s="66"/>
      <c r="K15" s="114" t="s">
        <v>425</v>
      </c>
      <c r="L15" s="94">
        <v>1</v>
      </c>
      <c r="M15" s="95">
        <v>6191.71337890625</v>
      </c>
      <c r="N15" s="95">
        <v>3836.299072265625</v>
      </c>
      <c r="O15" s="77"/>
      <c r="P15" s="96"/>
      <c r="Q15" s="96"/>
      <c r="R15" s="97"/>
      <c r="S15" s="51">
        <v>1</v>
      </c>
      <c r="T15" s="51">
        <v>0</v>
      </c>
      <c r="U15" s="52">
        <v>0</v>
      </c>
      <c r="V15" s="52">
        <v>0.047619</v>
      </c>
      <c r="W15" s="52">
        <v>0.083333</v>
      </c>
      <c r="X15" s="52">
        <v>0.582293</v>
      </c>
      <c r="Y15" s="52">
        <v>0</v>
      </c>
      <c r="Z15" s="52">
        <v>0</v>
      </c>
      <c r="AA15" s="82">
        <v>15</v>
      </c>
      <c r="AB15" s="82"/>
      <c r="AC15" s="98"/>
      <c r="AD15" s="85" t="s">
        <v>307</v>
      </c>
      <c r="AE15" s="85">
        <v>2325</v>
      </c>
      <c r="AF15" s="85">
        <v>1348</v>
      </c>
      <c r="AG15" s="85">
        <v>2753</v>
      </c>
      <c r="AH15" s="85">
        <v>310</v>
      </c>
      <c r="AI15" s="85"/>
      <c r="AJ15" s="85" t="s">
        <v>325</v>
      </c>
      <c r="AK15" s="85"/>
      <c r="AL15" s="89" t="s">
        <v>354</v>
      </c>
      <c r="AM15" s="85"/>
      <c r="AN15" s="87">
        <v>41508.891597222224</v>
      </c>
      <c r="AO15" s="89" t="s">
        <v>370</v>
      </c>
      <c r="AP15" s="85" t="b">
        <v>0</v>
      </c>
      <c r="AQ15" s="85" t="b">
        <v>0</v>
      </c>
      <c r="AR15" s="85" t="b">
        <v>0</v>
      </c>
      <c r="AS15" s="85" t="s">
        <v>268</v>
      </c>
      <c r="AT15" s="85">
        <v>123</v>
      </c>
      <c r="AU15" s="89" t="s">
        <v>375</v>
      </c>
      <c r="AV15" s="85" t="b">
        <v>0</v>
      </c>
      <c r="AW15" s="85" t="s">
        <v>393</v>
      </c>
      <c r="AX15" s="89" t="s">
        <v>406</v>
      </c>
      <c r="AY15" s="85" t="s">
        <v>65</v>
      </c>
      <c r="AZ15" s="85" t="str">
        <f>REPLACE(INDEX(GroupVertices[Group],MATCH(Vertices[[#This Row],[Vertex]],GroupVertices[Vertex],0)),1,1,"")</f>
        <v>1</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228</v>
      </c>
      <c r="B16" s="15"/>
      <c r="C16" s="15" t="s">
        <v>64</v>
      </c>
      <c r="D16" s="93">
        <v>174.50400472635056</v>
      </c>
      <c r="E16" s="81"/>
      <c r="F16" s="112" t="s">
        <v>390</v>
      </c>
      <c r="G16" s="15"/>
      <c r="H16" s="16" t="s">
        <v>228</v>
      </c>
      <c r="I16" s="66"/>
      <c r="J16" s="66"/>
      <c r="K16" s="114" t="s">
        <v>426</v>
      </c>
      <c r="L16" s="94">
        <v>1</v>
      </c>
      <c r="M16" s="95">
        <v>6118.240234375</v>
      </c>
      <c r="N16" s="95">
        <v>6487.8037109375</v>
      </c>
      <c r="O16" s="77"/>
      <c r="P16" s="96"/>
      <c r="Q16" s="96"/>
      <c r="R16" s="97"/>
      <c r="S16" s="51">
        <v>1</v>
      </c>
      <c r="T16" s="51">
        <v>0</v>
      </c>
      <c r="U16" s="52">
        <v>0</v>
      </c>
      <c r="V16" s="52">
        <v>0.047619</v>
      </c>
      <c r="W16" s="52">
        <v>0.083333</v>
      </c>
      <c r="X16" s="52">
        <v>0.582293</v>
      </c>
      <c r="Y16" s="52">
        <v>0</v>
      </c>
      <c r="Z16" s="52">
        <v>0</v>
      </c>
      <c r="AA16" s="82">
        <v>16</v>
      </c>
      <c r="AB16" s="82"/>
      <c r="AC16" s="98"/>
      <c r="AD16" s="85" t="s">
        <v>308</v>
      </c>
      <c r="AE16" s="85">
        <v>3836</v>
      </c>
      <c r="AF16" s="85">
        <v>9099</v>
      </c>
      <c r="AG16" s="85">
        <v>8557</v>
      </c>
      <c r="AH16" s="85">
        <v>32814</v>
      </c>
      <c r="AI16" s="85"/>
      <c r="AJ16" s="85" t="s">
        <v>326</v>
      </c>
      <c r="AK16" s="85" t="s">
        <v>341</v>
      </c>
      <c r="AL16" s="89" t="s">
        <v>355</v>
      </c>
      <c r="AM16" s="85"/>
      <c r="AN16" s="87">
        <v>40122.1453587963</v>
      </c>
      <c r="AO16" s="89" t="s">
        <v>371</v>
      </c>
      <c r="AP16" s="85" t="b">
        <v>0</v>
      </c>
      <c r="AQ16" s="85" t="b">
        <v>0</v>
      </c>
      <c r="AR16" s="85" t="b">
        <v>1</v>
      </c>
      <c r="AS16" s="85"/>
      <c r="AT16" s="85">
        <v>856</v>
      </c>
      <c r="AU16" s="89" t="s">
        <v>377</v>
      </c>
      <c r="AV16" s="85" t="b">
        <v>1</v>
      </c>
      <c r="AW16" s="85" t="s">
        <v>393</v>
      </c>
      <c r="AX16" s="89" t="s">
        <v>407</v>
      </c>
      <c r="AY16" s="85" t="s">
        <v>65</v>
      </c>
      <c r="AZ16" s="85" t="str">
        <f>REPLACE(INDEX(GroupVertices[Group],MATCH(Vertices[[#This Row],[Vertex]],GroupVertices[Vertex],0)),1,1,"")</f>
        <v>1</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215</v>
      </c>
      <c r="B17" s="15"/>
      <c r="C17" s="15" t="s">
        <v>64</v>
      </c>
      <c r="D17" s="93">
        <v>162.67160585659343</v>
      </c>
      <c r="E17" s="81"/>
      <c r="F17" s="112" t="s">
        <v>250</v>
      </c>
      <c r="G17" s="15"/>
      <c r="H17" s="16" t="s">
        <v>215</v>
      </c>
      <c r="I17" s="66"/>
      <c r="J17" s="66"/>
      <c r="K17" s="114" t="s">
        <v>427</v>
      </c>
      <c r="L17" s="94">
        <v>1</v>
      </c>
      <c r="M17" s="95">
        <v>7192.26318359375</v>
      </c>
      <c r="N17" s="95">
        <v>1643.9532470703125</v>
      </c>
      <c r="O17" s="77"/>
      <c r="P17" s="96"/>
      <c r="Q17" s="96"/>
      <c r="R17" s="97"/>
      <c r="S17" s="51">
        <v>1</v>
      </c>
      <c r="T17" s="51">
        <v>1</v>
      </c>
      <c r="U17" s="52">
        <v>0</v>
      </c>
      <c r="V17" s="52">
        <v>0</v>
      </c>
      <c r="W17" s="52">
        <v>0</v>
      </c>
      <c r="X17" s="52">
        <v>0.999971</v>
      </c>
      <c r="Y17" s="52">
        <v>0</v>
      </c>
      <c r="Z17" s="52" t="s">
        <v>653</v>
      </c>
      <c r="AA17" s="82">
        <v>17</v>
      </c>
      <c r="AB17" s="82"/>
      <c r="AC17" s="98"/>
      <c r="AD17" s="85" t="s">
        <v>309</v>
      </c>
      <c r="AE17" s="85">
        <v>225</v>
      </c>
      <c r="AF17" s="85">
        <v>519</v>
      </c>
      <c r="AG17" s="85">
        <v>8389</v>
      </c>
      <c r="AH17" s="85">
        <v>20</v>
      </c>
      <c r="AI17" s="85"/>
      <c r="AJ17" s="85" t="s">
        <v>327</v>
      </c>
      <c r="AK17" s="85" t="s">
        <v>342</v>
      </c>
      <c r="AL17" s="89" t="s">
        <v>356</v>
      </c>
      <c r="AM17" s="85"/>
      <c r="AN17" s="87">
        <v>40029.645532407405</v>
      </c>
      <c r="AO17" s="85"/>
      <c r="AP17" s="85" t="b">
        <v>0</v>
      </c>
      <c r="AQ17" s="85" t="b">
        <v>0</v>
      </c>
      <c r="AR17" s="85" t="b">
        <v>0</v>
      </c>
      <c r="AS17" s="85"/>
      <c r="AT17" s="85">
        <v>72</v>
      </c>
      <c r="AU17" s="89" t="s">
        <v>375</v>
      </c>
      <c r="AV17" s="85" t="b">
        <v>0</v>
      </c>
      <c r="AW17" s="85" t="s">
        <v>393</v>
      </c>
      <c r="AX17" s="89" t="s">
        <v>408</v>
      </c>
      <c r="AY17" s="85" t="s">
        <v>66</v>
      </c>
      <c r="AZ17" s="85" t="str">
        <f>REPLACE(INDEX(GroupVertices[Group],MATCH(Vertices[[#This Row],[Vertex]],GroupVertices[Vertex],0)),1,1,"")</f>
        <v>4</v>
      </c>
      <c r="BA17" s="51" t="s">
        <v>241</v>
      </c>
      <c r="BB17" s="51" t="s">
        <v>241</v>
      </c>
      <c r="BC17" s="51" t="s">
        <v>504</v>
      </c>
      <c r="BD17" s="51" t="s">
        <v>504</v>
      </c>
      <c r="BE17" s="51" t="s">
        <v>246</v>
      </c>
      <c r="BF17" s="51" t="s">
        <v>246</v>
      </c>
      <c r="BG17" s="131" t="s">
        <v>613</v>
      </c>
      <c r="BH17" s="131" t="s">
        <v>613</v>
      </c>
      <c r="BI17" s="131" t="s">
        <v>620</v>
      </c>
      <c r="BJ17" s="131" t="s">
        <v>620</v>
      </c>
      <c r="BK17" s="131">
        <v>0</v>
      </c>
      <c r="BL17" s="134">
        <v>0</v>
      </c>
      <c r="BM17" s="131">
        <v>0</v>
      </c>
      <c r="BN17" s="134">
        <v>0</v>
      </c>
      <c r="BO17" s="131">
        <v>0</v>
      </c>
      <c r="BP17" s="134">
        <v>0</v>
      </c>
      <c r="BQ17" s="131">
        <v>11</v>
      </c>
      <c r="BR17" s="134">
        <v>100</v>
      </c>
      <c r="BS17" s="131">
        <v>11</v>
      </c>
      <c r="BT17" s="2"/>
      <c r="BU17" s="3"/>
      <c r="BV17" s="3"/>
      <c r="BW17" s="3"/>
      <c r="BX17" s="3"/>
    </row>
    <row r="18" spans="1:76" ht="15">
      <c r="A18" s="14" t="s">
        <v>216</v>
      </c>
      <c r="B18" s="15"/>
      <c r="C18" s="15" t="s">
        <v>64</v>
      </c>
      <c r="D18" s="93">
        <v>163.14462599789024</v>
      </c>
      <c r="E18" s="81"/>
      <c r="F18" s="112" t="s">
        <v>251</v>
      </c>
      <c r="G18" s="15"/>
      <c r="H18" s="16" t="s">
        <v>216</v>
      </c>
      <c r="I18" s="66"/>
      <c r="J18" s="66"/>
      <c r="K18" s="114" t="s">
        <v>428</v>
      </c>
      <c r="L18" s="94">
        <v>1</v>
      </c>
      <c r="M18" s="95">
        <v>7192.26318359375</v>
      </c>
      <c r="N18" s="95">
        <v>4226.0478515625</v>
      </c>
      <c r="O18" s="77"/>
      <c r="P18" s="96"/>
      <c r="Q18" s="96"/>
      <c r="R18" s="97"/>
      <c r="S18" s="51">
        <v>1</v>
      </c>
      <c r="T18" s="51">
        <v>1</v>
      </c>
      <c r="U18" s="52">
        <v>0</v>
      </c>
      <c r="V18" s="52">
        <v>0</v>
      </c>
      <c r="W18" s="52">
        <v>0</v>
      </c>
      <c r="X18" s="52">
        <v>0.999971</v>
      </c>
      <c r="Y18" s="52">
        <v>0</v>
      </c>
      <c r="Z18" s="52" t="s">
        <v>653</v>
      </c>
      <c r="AA18" s="82">
        <v>18</v>
      </c>
      <c r="AB18" s="82"/>
      <c r="AC18" s="98"/>
      <c r="AD18" s="85" t="s">
        <v>310</v>
      </c>
      <c r="AE18" s="85">
        <v>1171</v>
      </c>
      <c r="AF18" s="85">
        <v>862</v>
      </c>
      <c r="AG18" s="85">
        <v>11179</v>
      </c>
      <c r="AH18" s="85">
        <v>2</v>
      </c>
      <c r="AI18" s="85"/>
      <c r="AJ18" s="85" t="s">
        <v>328</v>
      </c>
      <c r="AK18" s="85" t="s">
        <v>343</v>
      </c>
      <c r="AL18" s="89" t="s">
        <v>357</v>
      </c>
      <c r="AM18" s="85"/>
      <c r="AN18" s="87">
        <v>39988.012870370374</v>
      </c>
      <c r="AO18" s="85"/>
      <c r="AP18" s="85" t="b">
        <v>0</v>
      </c>
      <c r="AQ18" s="85" t="b">
        <v>0</v>
      </c>
      <c r="AR18" s="85" t="b">
        <v>1</v>
      </c>
      <c r="AS18" s="85"/>
      <c r="AT18" s="85">
        <v>163</v>
      </c>
      <c r="AU18" s="89" t="s">
        <v>375</v>
      </c>
      <c r="AV18" s="85" t="b">
        <v>0</v>
      </c>
      <c r="AW18" s="85" t="s">
        <v>393</v>
      </c>
      <c r="AX18" s="89" t="s">
        <v>409</v>
      </c>
      <c r="AY18" s="85" t="s">
        <v>66</v>
      </c>
      <c r="AZ18" s="85" t="str">
        <f>REPLACE(INDEX(GroupVertices[Group],MATCH(Vertices[[#This Row],[Vertex]],GroupVertices[Vertex],0)),1,1,"")</f>
        <v>4</v>
      </c>
      <c r="BA18" s="51" t="s">
        <v>241</v>
      </c>
      <c r="BB18" s="51" t="s">
        <v>241</v>
      </c>
      <c r="BC18" s="51" t="s">
        <v>504</v>
      </c>
      <c r="BD18" s="51" t="s">
        <v>504</v>
      </c>
      <c r="BE18" s="51"/>
      <c r="BF18" s="51"/>
      <c r="BG18" s="131" t="s">
        <v>614</v>
      </c>
      <c r="BH18" s="131" t="s">
        <v>614</v>
      </c>
      <c r="BI18" s="131" t="s">
        <v>621</v>
      </c>
      <c r="BJ18" s="131" t="s">
        <v>621</v>
      </c>
      <c r="BK18" s="131">
        <v>0</v>
      </c>
      <c r="BL18" s="134">
        <v>0</v>
      </c>
      <c r="BM18" s="131">
        <v>0</v>
      </c>
      <c r="BN18" s="134">
        <v>0</v>
      </c>
      <c r="BO18" s="131">
        <v>0</v>
      </c>
      <c r="BP18" s="134">
        <v>0</v>
      </c>
      <c r="BQ18" s="131">
        <v>11</v>
      </c>
      <c r="BR18" s="134">
        <v>100</v>
      </c>
      <c r="BS18" s="131">
        <v>11</v>
      </c>
      <c r="BT18" s="2"/>
      <c r="BU18" s="3"/>
      <c r="BV18" s="3"/>
      <c r="BW18" s="3"/>
      <c r="BX18" s="3"/>
    </row>
    <row r="19" spans="1:76" ht="15">
      <c r="A19" s="14" t="s">
        <v>217</v>
      </c>
      <c r="B19" s="15"/>
      <c r="C19" s="15" t="s">
        <v>64</v>
      </c>
      <c r="D19" s="93">
        <v>162.08550218297495</v>
      </c>
      <c r="E19" s="81"/>
      <c r="F19" s="112" t="s">
        <v>252</v>
      </c>
      <c r="G19" s="15"/>
      <c r="H19" s="16" t="s">
        <v>217</v>
      </c>
      <c r="I19" s="66"/>
      <c r="J19" s="66"/>
      <c r="K19" s="114" t="s">
        <v>429</v>
      </c>
      <c r="L19" s="94">
        <v>182.78181818181818</v>
      </c>
      <c r="M19" s="95">
        <v>7240.99169921875</v>
      </c>
      <c r="N19" s="95">
        <v>6814.02490234375</v>
      </c>
      <c r="O19" s="77"/>
      <c r="P19" s="96"/>
      <c r="Q19" s="96"/>
      <c r="R19" s="97"/>
      <c r="S19" s="51">
        <v>0</v>
      </c>
      <c r="T19" s="51">
        <v>2</v>
      </c>
      <c r="U19" s="52">
        <v>2</v>
      </c>
      <c r="V19" s="52">
        <v>0.5</v>
      </c>
      <c r="W19" s="52">
        <v>0</v>
      </c>
      <c r="X19" s="52">
        <v>1.459417</v>
      </c>
      <c r="Y19" s="52">
        <v>0</v>
      </c>
      <c r="Z19" s="52">
        <v>0</v>
      </c>
      <c r="AA19" s="82">
        <v>19</v>
      </c>
      <c r="AB19" s="82"/>
      <c r="AC19" s="98"/>
      <c r="AD19" s="85" t="s">
        <v>311</v>
      </c>
      <c r="AE19" s="85">
        <v>24</v>
      </c>
      <c r="AF19" s="85">
        <v>94</v>
      </c>
      <c r="AG19" s="85">
        <v>50000</v>
      </c>
      <c r="AH19" s="85">
        <v>3574</v>
      </c>
      <c r="AI19" s="85"/>
      <c r="AJ19" s="85"/>
      <c r="AK19" s="85"/>
      <c r="AL19" s="85"/>
      <c r="AM19" s="85"/>
      <c r="AN19" s="87">
        <v>41881.43891203704</v>
      </c>
      <c r="AO19" s="85"/>
      <c r="AP19" s="85" t="b">
        <v>1</v>
      </c>
      <c r="AQ19" s="85" t="b">
        <v>1</v>
      </c>
      <c r="AR19" s="85" t="b">
        <v>0</v>
      </c>
      <c r="AS19" s="85"/>
      <c r="AT19" s="85">
        <v>8</v>
      </c>
      <c r="AU19" s="89" t="s">
        <v>375</v>
      </c>
      <c r="AV19" s="85" t="b">
        <v>0</v>
      </c>
      <c r="AW19" s="85" t="s">
        <v>393</v>
      </c>
      <c r="AX19" s="89" t="s">
        <v>410</v>
      </c>
      <c r="AY19" s="85" t="s">
        <v>66</v>
      </c>
      <c r="AZ19" s="85" t="str">
        <f>REPLACE(INDEX(GroupVertices[Group],MATCH(Vertices[[#This Row],[Vertex]],GroupVertices[Vertex],0)),1,1,"")</f>
        <v>2</v>
      </c>
      <c r="BA19" s="51"/>
      <c r="BB19" s="51"/>
      <c r="BC19" s="51"/>
      <c r="BD19" s="51"/>
      <c r="BE19" s="51"/>
      <c r="BF19" s="51"/>
      <c r="BG19" s="131" t="s">
        <v>615</v>
      </c>
      <c r="BH19" s="131" t="s">
        <v>615</v>
      </c>
      <c r="BI19" s="131" t="s">
        <v>622</v>
      </c>
      <c r="BJ19" s="131" t="s">
        <v>622</v>
      </c>
      <c r="BK19" s="131">
        <v>0</v>
      </c>
      <c r="BL19" s="134">
        <v>0</v>
      </c>
      <c r="BM19" s="131">
        <v>0</v>
      </c>
      <c r="BN19" s="134">
        <v>0</v>
      </c>
      <c r="BO19" s="131">
        <v>0</v>
      </c>
      <c r="BP19" s="134">
        <v>0</v>
      </c>
      <c r="BQ19" s="131">
        <v>32</v>
      </c>
      <c r="BR19" s="134">
        <v>100</v>
      </c>
      <c r="BS19" s="131">
        <v>32</v>
      </c>
      <c r="BT19" s="2"/>
      <c r="BU19" s="3"/>
      <c r="BV19" s="3"/>
      <c r="BW19" s="3"/>
      <c r="BX19" s="3"/>
    </row>
    <row r="20" spans="1:76" ht="15">
      <c r="A20" s="14" t="s">
        <v>229</v>
      </c>
      <c r="B20" s="15"/>
      <c r="C20" s="15" t="s">
        <v>64</v>
      </c>
      <c r="D20" s="93">
        <v>345.8490003406527</v>
      </c>
      <c r="E20" s="81"/>
      <c r="F20" s="112" t="s">
        <v>391</v>
      </c>
      <c r="G20" s="15"/>
      <c r="H20" s="16" t="s">
        <v>229</v>
      </c>
      <c r="I20" s="66"/>
      <c r="J20" s="66"/>
      <c r="K20" s="114" t="s">
        <v>430</v>
      </c>
      <c r="L20" s="94">
        <v>1</v>
      </c>
      <c r="M20" s="95">
        <v>7240.99169921875</v>
      </c>
      <c r="N20" s="95">
        <v>8702.0703125</v>
      </c>
      <c r="O20" s="77"/>
      <c r="P20" s="96"/>
      <c r="Q20" s="96"/>
      <c r="R20" s="97"/>
      <c r="S20" s="51">
        <v>1</v>
      </c>
      <c r="T20" s="51">
        <v>0</v>
      </c>
      <c r="U20" s="52">
        <v>0</v>
      </c>
      <c r="V20" s="52">
        <v>0.333333</v>
      </c>
      <c r="W20" s="52">
        <v>0</v>
      </c>
      <c r="X20" s="52">
        <v>0.770248</v>
      </c>
      <c r="Y20" s="52">
        <v>0</v>
      </c>
      <c r="Z20" s="52">
        <v>0</v>
      </c>
      <c r="AA20" s="82">
        <v>20</v>
      </c>
      <c r="AB20" s="82"/>
      <c r="AC20" s="98"/>
      <c r="AD20" s="85" t="s">
        <v>312</v>
      </c>
      <c r="AE20" s="85">
        <v>226</v>
      </c>
      <c r="AF20" s="85">
        <v>133346</v>
      </c>
      <c r="AG20" s="85">
        <v>23130</v>
      </c>
      <c r="AH20" s="85">
        <v>184</v>
      </c>
      <c r="AI20" s="85"/>
      <c r="AJ20" s="85" t="s">
        <v>329</v>
      </c>
      <c r="AK20" s="85" t="s">
        <v>344</v>
      </c>
      <c r="AL20" s="89" t="s">
        <v>358</v>
      </c>
      <c r="AM20" s="85"/>
      <c r="AN20" s="87">
        <v>39672.746886574074</v>
      </c>
      <c r="AO20" s="89" t="s">
        <v>372</v>
      </c>
      <c r="AP20" s="85" t="b">
        <v>0</v>
      </c>
      <c r="AQ20" s="85" t="b">
        <v>0</v>
      </c>
      <c r="AR20" s="85" t="b">
        <v>1</v>
      </c>
      <c r="AS20" s="85"/>
      <c r="AT20" s="85">
        <v>3430</v>
      </c>
      <c r="AU20" s="89" t="s">
        <v>378</v>
      </c>
      <c r="AV20" s="85" t="b">
        <v>0</v>
      </c>
      <c r="AW20" s="85" t="s">
        <v>393</v>
      </c>
      <c r="AX20" s="89" t="s">
        <v>411</v>
      </c>
      <c r="AY20" s="85" t="s">
        <v>65</v>
      </c>
      <c r="AZ20" s="85" t="str">
        <f>REPLACE(INDEX(GroupVertices[Group],MATCH(Vertices[[#This Row],[Vertex]],GroupVertices[Vertex],0)),1,1,"")</f>
        <v>2</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99" t="s">
        <v>230</v>
      </c>
      <c r="B21" s="100"/>
      <c r="C21" s="100" t="s">
        <v>64</v>
      </c>
      <c r="D21" s="101">
        <v>428.71854352044</v>
      </c>
      <c r="E21" s="102"/>
      <c r="F21" s="113" t="s">
        <v>392</v>
      </c>
      <c r="G21" s="100"/>
      <c r="H21" s="103" t="s">
        <v>230</v>
      </c>
      <c r="I21" s="104"/>
      <c r="J21" s="104"/>
      <c r="K21" s="115" t="s">
        <v>431</v>
      </c>
      <c r="L21" s="105">
        <v>1</v>
      </c>
      <c r="M21" s="106">
        <v>8949.7216796875</v>
      </c>
      <c r="N21" s="106">
        <v>8702.0703125</v>
      </c>
      <c r="O21" s="107"/>
      <c r="P21" s="108"/>
      <c r="Q21" s="108"/>
      <c r="R21" s="109"/>
      <c r="S21" s="51">
        <v>1</v>
      </c>
      <c r="T21" s="51">
        <v>0</v>
      </c>
      <c r="U21" s="52">
        <v>0</v>
      </c>
      <c r="V21" s="52">
        <v>0.333333</v>
      </c>
      <c r="W21" s="52">
        <v>0</v>
      </c>
      <c r="X21" s="52">
        <v>0.770248</v>
      </c>
      <c r="Y21" s="52">
        <v>0</v>
      </c>
      <c r="Z21" s="52">
        <v>0</v>
      </c>
      <c r="AA21" s="110">
        <v>21</v>
      </c>
      <c r="AB21" s="110"/>
      <c r="AC21" s="111"/>
      <c r="AD21" s="85" t="s">
        <v>313</v>
      </c>
      <c r="AE21" s="85">
        <v>3732</v>
      </c>
      <c r="AF21" s="85">
        <v>193437</v>
      </c>
      <c r="AG21" s="85">
        <v>5875</v>
      </c>
      <c r="AH21" s="85">
        <v>3148</v>
      </c>
      <c r="AI21" s="85"/>
      <c r="AJ21" s="85" t="s">
        <v>330</v>
      </c>
      <c r="AK21" s="85" t="s">
        <v>345</v>
      </c>
      <c r="AL21" s="89" t="s">
        <v>359</v>
      </c>
      <c r="AM21" s="85"/>
      <c r="AN21" s="87">
        <v>40001.801087962966</v>
      </c>
      <c r="AO21" s="89" t="s">
        <v>373</v>
      </c>
      <c r="AP21" s="85" t="b">
        <v>0</v>
      </c>
      <c r="AQ21" s="85" t="b">
        <v>0</v>
      </c>
      <c r="AR21" s="85" t="b">
        <v>0</v>
      </c>
      <c r="AS21" s="85" t="s">
        <v>268</v>
      </c>
      <c r="AT21" s="85">
        <v>5472</v>
      </c>
      <c r="AU21" s="89" t="s">
        <v>379</v>
      </c>
      <c r="AV21" s="85" t="b">
        <v>1</v>
      </c>
      <c r="AW21" s="85" t="s">
        <v>393</v>
      </c>
      <c r="AX21" s="89" t="s">
        <v>412</v>
      </c>
      <c r="AY21" s="85" t="s">
        <v>65</v>
      </c>
      <c r="AZ21" s="85" t="str">
        <f>REPLACE(INDEX(GroupVertices[Group],MATCH(Vertices[[#This Row],[Vertex]],GroupVertices[Vertex],0)),1,1,"")</f>
        <v>2</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hyperlinks>
    <hyperlink ref="AL5" r:id="rId1" display="http://vivianfrancos.com/"/>
    <hyperlink ref="AL8" r:id="rId2" display="http://www.ces.tech/"/>
    <hyperlink ref="AL9" r:id="rId3" display="http://news.websummit.com/twitter"/>
    <hyperlink ref="AL10" r:id="rId4" display="http://www.yorklink.ca/"/>
    <hyperlink ref="AL11" r:id="rId5" display="https://espanaglobal.gob.es/"/>
    <hyperlink ref="AL12" r:id="rId6" display="https://t.co/FEpPtECyRO"/>
    <hyperlink ref="AL13" r:id="rId7" display="http://www.wipro.com/"/>
    <hyperlink ref="AL14" r:id="rId8" display="http://andalucia.openfuture.org/"/>
    <hyperlink ref="AL15" r:id="rId9" display="http://www.americasdc.com/"/>
    <hyperlink ref="AL16" r:id="rId10" display="https://t.co/eUJLtrtePs"/>
    <hyperlink ref="AL17" r:id="rId11" display="https://t.co/MnYlW4h8bN"/>
    <hyperlink ref="AL18" r:id="rId12" display="http://t.co/qIQJvC3KJn"/>
    <hyperlink ref="AL20" r:id="rId13" display="http://t.co/R7NY0CKioT"/>
    <hyperlink ref="AL21" r:id="rId14" display="http://t.co/zpABON5mGR"/>
    <hyperlink ref="AO3" r:id="rId15" display="https://pbs.twimg.com/profile_banners/2863996955/1534302063"/>
    <hyperlink ref="AO5" r:id="rId16" display="https://pbs.twimg.com/profile_banners/76935934/1561177238"/>
    <hyperlink ref="AO7" r:id="rId17" display="https://pbs.twimg.com/profile_banners/1079506369756127232/1560868091"/>
    <hyperlink ref="AO8" r:id="rId18" display="https://pbs.twimg.com/profile_banners/10668202/1547250580"/>
    <hyperlink ref="AO9" r:id="rId19" display="https://pbs.twimg.com/profile_banners/74991835/1545133272"/>
    <hyperlink ref="AO10" r:id="rId20" display="https://pbs.twimg.com/profile_banners/602047014/1558703768"/>
    <hyperlink ref="AO11" r:id="rId21" display="https://pbs.twimg.com/profile_banners/1374081012/1542622426"/>
    <hyperlink ref="AO12" r:id="rId22" display="https://pbs.twimg.com/profile_banners/24727891/1552034212"/>
    <hyperlink ref="AO13" r:id="rId23" display="https://pbs.twimg.com/profile_banners/14390109/1561638430"/>
    <hyperlink ref="AO14" r:id="rId24" display="https://pbs.twimg.com/profile_banners/2557021796/1553586659"/>
    <hyperlink ref="AO15" r:id="rId25" display="https://pbs.twimg.com/profile_banners/1692153601/1413093799"/>
    <hyperlink ref="AO16" r:id="rId26" display="https://pbs.twimg.com/profile_banners/87606674/1405285356"/>
    <hyperlink ref="AO20" r:id="rId27" display="https://pbs.twimg.com/profile_banners/15825547/1524245447"/>
    <hyperlink ref="AO21" r:id="rId28" display="https://pbs.twimg.com/profile_banners/54645160/1537302456"/>
    <hyperlink ref="AU3" r:id="rId29" display="http://abs.twimg.com/images/themes/theme1/bg.png"/>
    <hyperlink ref="AU4" r:id="rId30" display="http://abs.twimg.com/images/themes/theme1/bg.png"/>
    <hyperlink ref="AU5" r:id="rId31" display="http://abs.twimg.com/images/themes/theme1/bg.png"/>
    <hyperlink ref="AU8" r:id="rId32" display="http://abs.twimg.com/images/themes/theme1/bg.png"/>
    <hyperlink ref="AU9" r:id="rId33" display="http://abs.twimg.com/images/themes/theme15/bg.png"/>
    <hyperlink ref="AU10" r:id="rId34" display="http://abs.twimg.com/images/themes/theme1/bg.png"/>
    <hyperlink ref="AU11" r:id="rId35" display="http://abs.twimg.com/images/themes/theme1/bg.png"/>
    <hyperlink ref="AU12" r:id="rId36" display="http://abs.twimg.com/images/themes/theme1/bg.png"/>
    <hyperlink ref="AU13" r:id="rId37" display="http://abs.twimg.com/images/themes/theme1/bg.png"/>
    <hyperlink ref="AU14" r:id="rId38" display="http://abs.twimg.com/images/themes/theme15/bg.png"/>
    <hyperlink ref="AU15" r:id="rId39" display="http://abs.twimg.com/images/themes/theme1/bg.png"/>
    <hyperlink ref="AU16" r:id="rId40" display="http://abs.twimg.com/images/themes/theme19/bg.gif"/>
    <hyperlink ref="AU17" r:id="rId41" display="http://abs.twimg.com/images/themes/theme1/bg.png"/>
    <hyperlink ref="AU18" r:id="rId42" display="http://abs.twimg.com/images/themes/theme1/bg.png"/>
    <hyperlink ref="AU19" r:id="rId43" display="http://abs.twimg.com/images/themes/theme1/bg.png"/>
    <hyperlink ref="AU20" r:id="rId44" display="http://abs.twimg.com/images/themes/theme9/bg.gif"/>
    <hyperlink ref="AU21" r:id="rId45" display="http://abs.twimg.com/images/themes/theme14/bg.gif"/>
    <hyperlink ref="F3" r:id="rId46" display="http://pbs.twimg.com/profile_images/1003038380081467402/02nmFF-X_normal.jpg"/>
    <hyperlink ref="F4" r:id="rId47" display="http://pbs.twimg.com/profile_images/3697577489/3e455fb7aac1decd3a7b09750472f7f1_normal.jpeg"/>
    <hyperlink ref="F5" r:id="rId48" display="http://pbs.twimg.com/profile_images/1136525117285179392/4LBIES5Y_normal.png"/>
    <hyperlink ref="F6" r:id="rId49" display="http://pbs.twimg.com/profile_images/1133096059553701889/OseMpjJb_normal.jpg"/>
    <hyperlink ref="F7" r:id="rId50" display="http://pbs.twimg.com/profile_images/1141032856791048192/Q1YMAfb8_normal.jpg"/>
    <hyperlink ref="F8" r:id="rId51" display="http://pbs.twimg.com/profile_images/674640447860535296/GX-p25a2_normal.jpg"/>
    <hyperlink ref="F9" r:id="rId52" display="http://pbs.twimg.com/profile_images/1145656579225804800/wSsXIAYs_normal.png"/>
    <hyperlink ref="F10" r:id="rId53" display="http://pbs.twimg.com/profile_images/746067421400805377/in48w7zM_normal.jpg"/>
    <hyperlink ref="F11" r:id="rId54" display="http://pbs.twimg.com/profile_images/1079873159107629056/ujtd-7RL_normal.jpg"/>
    <hyperlink ref="F12" r:id="rId55" display="http://pbs.twimg.com/profile_images/700641246423846912/kd3u3cko_normal.png"/>
    <hyperlink ref="F13" r:id="rId56" display="http://pbs.twimg.com/profile_images/1144219430622154752/jkJWgGPk_normal.png"/>
    <hyperlink ref="F14" r:id="rId57" display="http://pbs.twimg.com/profile_images/481079009560653824/LAJUx2Ya_normal.jpeg"/>
    <hyperlink ref="F15" r:id="rId58" display="http://pbs.twimg.com/profile_images/593155500180639746/W3oBC4Nf_normal.png"/>
    <hyperlink ref="F16" r:id="rId59" display="http://pbs.twimg.com/profile_images/849132774661308416/pa2Uplq1_normal.jpg"/>
    <hyperlink ref="F17" r:id="rId60" display="http://pbs.twimg.com/profile_images/729284040998703104/hluvGp-D_normal.jpg"/>
    <hyperlink ref="F18" r:id="rId61" display="http://pbs.twimg.com/profile_images/2239046993/cardflash_squarelogo_normal.png"/>
    <hyperlink ref="F19" r:id="rId62" display="http://abs.twimg.com/sticky/default_profile_images/default_profile_normal.png"/>
    <hyperlink ref="F20" r:id="rId63" display="http://pbs.twimg.com/profile_images/987383214699266049/K60dJUbS_normal.jpg"/>
    <hyperlink ref="F21" r:id="rId64" display="http://pbs.twimg.com/profile_images/1011252505064493056/8P-2AhX__normal.jpg"/>
    <hyperlink ref="AX3" r:id="rId65" display="https://twitter.com/rwpusa"/>
    <hyperlink ref="AX4" r:id="rId66" display="https://twitter.com/mobile_gumshoe"/>
    <hyperlink ref="AX5" r:id="rId67" display="https://twitter.com/vivianfrancos"/>
    <hyperlink ref="AX6" r:id="rId68" display="https://twitter.com/rhondapainter4"/>
    <hyperlink ref="AX7" r:id="rId69" display="https://twitter.com/dianageorgina15"/>
    <hyperlink ref="AX8" r:id="rId70" display="https://twitter.com/ces"/>
    <hyperlink ref="AX9" r:id="rId71" display="https://twitter.com/websummit"/>
    <hyperlink ref="AX10" r:id="rId72" display="https://twitter.com/yorklink"/>
    <hyperlink ref="AX11" r:id="rId73" display="https://twitter.com/espanaglobal"/>
    <hyperlink ref="AX12" r:id="rId74" display="https://twitter.com/nokia"/>
    <hyperlink ref="AX13" r:id="rId75" display="https://twitter.com/wipro"/>
    <hyperlink ref="AX14" r:id="rId76" display="https://twitter.com/openfuture_and"/>
    <hyperlink ref="AX15" r:id="rId77" display="https://twitter.com/americasdc"/>
    <hyperlink ref="AX16" r:id="rId78" display="https://twitter.com/nodexl"/>
    <hyperlink ref="AX17" r:id="rId79" display="https://twitter.com/theramreports"/>
    <hyperlink ref="AX18" r:id="rId80" display="https://twitter.com/cardflash"/>
    <hyperlink ref="AX19" r:id="rId81" display="https://twitter.com/treda10"/>
    <hyperlink ref="AX20" r:id="rId82" display="https://twitter.com/ieeespectrum"/>
    <hyperlink ref="AX21" r:id="rId83" display="https://twitter.com/darpa"/>
  </hyperlinks>
  <printOptions/>
  <pageMargins left="0.7" right="0.7" top="0.75" bottom="0.75" header="0.3" footer="0.3"/>
  <pageSetup horizontalDpi="600" verticalDpi="600" orientation="portrait" r:id="rId87"/>
  <legacyDrawing r:id="rId85"/>
  <tableParts>
    <tablePart r:id="rId8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502</v>
      </c>
      <c r="Z2" s="13" t="s">
        <v>509</v>
      </c>
      <c r="AA2" s="13" t="s">
        <v>523</v>
      </c>
      <c r="AB2" s="13" t="s">
        <v>552</v>
      </c>
      <c r="AC2" s="13" t="s">
        <v>577</v>
      </c>
      <c r="AD2" s="13" t="s">
        <v>590</v>
      </c>
      <c r="AE2" s="13" t="s">
        <v>591</v>
      </c>
      <c r="AF2" s="13" t="s">
        <v>598</v>
      </c>
      <c r="AG2" s="67" t="s">
        <v>642</v>
      </c>
      <c r="AH2" s="67" t="s">
        <v>643</v>
      </c>
      <c r="AI2" s="67" t="s">
        <v>644</v>
      </c>
      <c r="AJ2" s="67" t="s">
        <v>645</v>
      </c>
      <c r="AK2" s="67" t="s">
        <v>646</v>
      </c>
      <c r="AL2" s="67" t="s">
        <v>647</v>
      </c>
      <c r="AM2" s="67" t="s">
        <v>648</v>
      </c>
      <c r="AN2" s="67" t="s">
        <v>649</v>
      </c>
      <c r="AO2" s="67" t="s">
        <v>652</v>
      </c>
    </row>
    <row r="3" spans="1:41" ht="15">
      <c r="A3" s="125" t="s">
        <v>471</v>
      </c>
      <c r="B3" s="126" t="s">
        <v>475</v>
      </c>
      <c r="C3" s="126" t="s">
        <v>56</v>
      </c>
      <c r="D3" s="117"/>
      <c r="E3" s="116"/>
      <c r="F3" s="118" t="s">
        <v>471</v>
      </c>
      <c r="G3" s="119"/>
      <c r="H3" s="119"/>
      <c r="I3" s="120">
        <v>3</v>
      </c>
      <c r="J3" s="121"/>
      <c r="K3" s="51">
        <v>12</v>
      </c>
      <c r="L3" s="51">
        <v>11</v>
      </c>
      <c r="M3" s="51">
        <v>0</v>
      </c>
      <c r="N3" s="51">
        <v>11</v>
      </c>
      <c r="O3" s="51">
        <v>0</v>
      </c>
      <c r="P3" s="52">
        <v>0</v>
      </c>
      <c r="Q3" s="52">
        <v>0</v>
      </c>
      <c r="R3" s="51">
        <v>1</v>
      </c>
      <c r="S3" s="51">
        <v>0</v>
      </c>
      <c r="T3" s="51">
        <v>12</v>
      </c>
      <c r="U3" s="51">
        <v>11</v>
      </c>
      <c r="V3" s="51">
        <v>2</v>
      </c>
      <c r="W3" s="52">
        <v>1.680556</v>
      </c>
      <c r="X3" s="52">
        <v>0.08333333333333333</v>
      </c>
      <c r="Y3" s="85" t="s">
        <v>240</v>
      </c>
      <c r="Z3" s="85" t="s">
        <v>243</v>
      </c>
      <c r="AA3" s="85" t="s">
        <v>245</v>
      </c>
      <c r="AB3" s="91" t="s">
        <v>266</v>
      </c>
      <c r="AC3" s="91" t="s">
        <v>266</v>
      </c>
      <c r="AD3" s="91"/>
      <c r="AE3" s="91" t="s">
        <v>592</v>
      </c>
      <c r="AF3" s="91" t="s">
        <v>599</v>
      </c>
      <c r="AG3" s="131">
        <v>1</v>
      </c>
      <c r="AH3" s="134">
        <v>3.8461538461538463</v>
      </c>
      <c r="AI3" s="131">
        <v>0</v>
      </c>
      <c r="AJ3" s="134">
        <v>0</v>
      </c>
      <c r="AK3" s="131">
        <v>0</v>
      </c>
      <c r="AL3" s="134">
        <v>0</v>
      </c>
      <c r="AM3" s="131">
        <v>25</v>
      </c>
      <c r="AN3" s="134">
        <v>96.15384615384616</v>
      </c>
      <c r="AO3" s="131">
        <v>26</v>
      </c>
    </row>
    <row r="4" spans="1:41" ht="15">
      <c r="A4" s="125" t="s">
        <v>472</v>
      </c>
      <c r="B4" s="126" t="s">
        <v>476</v>
      </c>
      <c r="C4" s="126" t="s">
        <v>56</v>
      </c>
      <c r="D4" s="122"/>
      <c r="E4" s="100"/>
      <c r="F4" s="103" t="s">
        <v>472</v>
      </c>
      <c r="G4" s="107"/>
      <c r="H4" s="107"/>
      <c r="I4" s="123">
        <v>4</v>
      </c>
      <c r="J4" s="110"/>
      <c r="K4" s="51">
        <v>3</v>
      </c>
      <c r="L4" s="51">
        <v>2</v>
      </c>
      <c r="M4" s="51">
        <v>0</v>
      </c>
      <c r="N4" s="51">
        <v>2</v>
      </c>
      <c r="O4" s="51">
        <v>0</v>
      </c>
      <c r="P4" s="52">
        <v>0</v>
      </c>
      <c r="Q4" s="52">
        <v>0</v>
      </c>
      <c r="R4" s="51">
        <v>1</v>
      </c>
      <c r="S4" s="51">
        <v>0</v>
      </c>
      <c r="T4" s="51">
        <v>3</v>
      </c>
      <c r="U4" s="51">
        <v>2</v>
      </c>
      <c r="V4" s="51">
        <v>2</v>
      </c>
      <c r="W4" s="52">
        <v>0.888889</v>
      </c>
      <c r="X4" s="52">
        <v>0.3333333333333333</v>
      </c>
      <c r="Y4" s="85"/>
      <c r="Z4" s="85"/>
      <c r="AA4" s="85"/>
      <c r="AB4" s="91" t="s">
        <v>266</v>
      </c>
      <c r="AC4" s="91" t="s">
        <v>266</v>
      </c>
      <c r="AD4" s="91" t="s">
        <v>230</v>
      </c>
      <c r="AE4" s="91" t="s">
        <v>229</v>
      </c>
      <c r="AF4" s="91" t="s">
        <v>600</v>
      </c>
      <c r="AG4" s="131">
        <v>0</v>
      </c>
      <c r="AH4" s="134">
        <v>0</v>
      </c>
      <c r="AI4" s="131">
        <v>0</v>
      </c>
      <c r="AJ4" s="134">
        <v>0</v>
      </c>
      <c r="AK4" s="131">
        <v>0</v>
      </c>
      <c r="AL4" s="134">
        <v>0</v>
      </c>
      <c r="AM4" s="131">
        <v>32</v>
      </c>
      <c r="AN4" s="134">
        <v>100</v>
      </c>
      <c r="AO4" s="131">
        <v>32</v>
      </c>
    </row>
    <row r="5" spans="1:41" ht="15">
      <c r="A5" s="125" t="s">
        <v>473</v>
      </c>
      <c r="B5" s="126" t="s">
        <v>477</v>
      </c>
      <c r="C5" s="126" t="s">
        <v>56</v>
      </c>
      <c r="D5" s="122"/>
      <c r="E5" s="100"/>
      <c r="F5" s="103" t="s">
        <v>659</v>
      </c>
      <c r="G5" s="107"/>
      <c r="H5" s="107"/>
      <c r="I5" s="123">
        <v>5</v>
      </c>
      <c r="J5" s="110"/>
      <c r="K5" s="51">
        <v>2</v>
      </c>
      <c r="L5" s="51">
        <v>2</v>
      </c>
      <c r="M5" s="51">
        <v>0</v>
      </c>
      <c r="N5" s="51">
        <v>2</v>
      </c>
      <c r="O5" s="51">
        <v>1</v>
      </c>
      <c r="P5" s="52">
        <v>0</v>
      </c>
      <c r="Q5" s="52">
        <v>0</v>
      </c>
      <c r="R5" s="51">
        <v>1</v>
      </c>
      <c r="S5" s="51">
        <v>0</v>
      </c>
      <c r="T5" s="51">
        <v>2</v>
      </c>
      <c r="U5" s="51">
        <v>2</v>
      </c>
      <c r="V5" s="51">
        <v>1</v>
      </c>
      <c r="W5" s="52">
        <v>0.5</v>
      </c>
      <c r="X5" s="52">
        <v>0.5</v>
      </c>
      <c r="Y5" s="85" t="s">
        <v>239</v>
      </c>
      <c r="Z5" s="85" t="s">
        <v>242</v>
      </c>
      <c r="AA5" s="85"/>
      <c r="AB5" s="91" t="s">
        <v>553</v>
      </c>
      <c r="AC5" s="91" t="s">
        <v>578</v>
      </c>
      <c r="AD5" s="91"/>
      <c r="AE5" s="91" t="s">
        <v>212</v>
      </c>
      <c r="AF5" s="91" t="s">
        <v>601</v>
      </c>
      <c r="AG5" s="131">
        <v>0</v>
      </c>
      <c r="AH5" s="134">
        <v>0</v>
      </c>
      <c r="AI5" s="131">
        <v>1</v>
      </c>
      <c r="AJ5" s="134">
        <v>1.8181818181818181</v>
      </c>
      <c r="AK5" s="131">
        <v>0</v>
      </c>
      <c r="AL5" s="134">
        <v>0</v>
      </c>
      <c r="AM5" s="131">
        <v>54</v>
      </c>
      <c r="AN5" s="134">
        <v>98.18181818181819</v>
      </c>
      <c r="AO5" s="131">
        <v>55</v>
      </c>
    </row>
    <row r="6" spans="1:41" ht="15">
      <c r="A6" s="125" t="s">
        <v>474</v>
      </c>
      <c r="B6" s="126" t="s">
        <v>478</v>
      </c>
      <c r="C6" s="126" t="s">
        <v>56</v>
      </c>
      <c r="D6" s="122"/>
      <c r="E6" s="100"/>
      <c r="F6" s="103" t="s">
        <v>660</v>
      </c>
      <c r="G6" s="107"/>
      <c r="H6" s="107"/>
      <c r="I6" s="123">
        <v>6</v>
      </c>
      <c r="J6" s="110"/>
      <c r="K6" s="51">
        <v>2</v>
      </c>
      <c r="L6" s="51">
        <v>2</v>
      </c>
      <c r="M6" s="51">
        <v>0</v>
      </c>
      <c r="N6" s="51">
        <v>2</v>
      </c>
      <c r="O6" s="51">
        <v>2</v>
      </c>
      <c r="P6" s="52" t="s">
        <v>653</v>
      </c>
      <c r="Q6" s="52" t="s">
        <v>653</v>
      </c>
      <c r="R6" s="51">
        <v>2</v>
      </c>
      <c r="S6" s="51">
        <v>2</v>
      </c>
      <c r="T6" s="51">
        <v>1</v>
      </c>
      <c r="U6" s="51">
        <v>1</v>
      </c>
      <c r="V6" s="51">
        <v>0</v>
      </c>
      <c r="W6" s="52">
        <v>0</v>
      </c>
      <c r="X6" s="52">
        <v>0</v>
      </c>
      <c r="Y6" s="85" t="s">
        <v>241</v>
      </c>
      <c r="Z6" s="85" t="s">
        <v>504</v>
      </c>
      <c r="AA6" s="85" t="s">
        <v>246</v>
      </c>
      <c r="AB6" s="91" t="s">
        <v>554</v>
      </c>
      <c r="AC6" s="91" t="s">
        <v>579</v>
      </c>
      <c r="AD6" s="91"/>
      <c r="AE6" s="91"/>
      <c r="AF6" s="91" t="s">
        <v>602</v>
      </c>
      <c r="AG6" s="131">
        <v>0</v>
      </c>
      <c r="AH6" s="134">
        <v>0</v>
      </c>
      <c r="AI6" s="131">
        <v>0</v>
      </c>
      <c r="AJ6" s="134">
        <v>0</v>
      </c>
      <c r="AK6" s="131">
        <v>0</v>
      </c>
      <c r="AL6" s="134">
        <v>0</v>
      </c>
      <c r="AM6" s="131">
        <v>22</v>
      </c>
      <c r="AN6" s="134">
        <v>100</v>
      </c>
      <c r="AO6" s="131">
        <v>22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471</v>
      </c>
      <c r="B2" s="91" t="s">
        <v>214</v>
      </c>
      <c r="C2" s="85">
        <f>VLOOKUP(GroupVertices[[#This Row],[Vertex]],Vertices[],MATCH("ID",Vertices[[#Headers],[Vertex]:[Vertex Content Word Count]],0),FALSE)</f>
        <v>5</v>
      </c>
    </row>
    <row r="3" spans="1:3" ht="15">
      <c r="A3" s="85" t="s">
        <v>471</v>
      </c>
      <c r="B3" s="91" t="s">
        <v>228</v>
      </c>
      <c r="C3" s="85">
        <f>VLOOKUP(GroupVertices[[#This Row],[Vertex]],Vertices[],MATCH("ID",Vertices[[#Headers],[Vertex]:[Vertex Content Word Count]],0),FALSE)</f>
        <v>16</v>
      </c>
    </row>
    <row r="4" spans="1:3" ht="15">
      <c r="A4" s="85" t="s">
        <v>471</v>
      </c>
      <c r="B4" s="91" t="s">
        <v>227</v>
      </c>
      <c r="C4" s="85">
        <f>VLOOKUP(GroupVertices[[#This Row],[Vertex]],Vertices[],MATCH("ID",Vertices[[#Headers],[Vertex]:[Vertex Content Word Count]],0),FALSE)</f>
        <v>15</v>
      </c>
    </row>
    <row r="5" spans="1:3" ht="15">
      <c r="A5" s="85" t="s">
        <v>471</v>
      </c>
      <c r="B5" s="91" t="s">
        <v>226</v>
      </c>
      <c r="C5" s="85">
        <f>VLOOKUP(GroupVertices[[#This Row],[Vertex]],Vertices[],MATCH("ID",Vertices[[#Headers],[Vertex]:[Vertex Content Word Count]],0),FALSE)</f>
        <v>14</v>
      </c>
    </row>
    <row r="6" spans="1:3" ht="15">
      <c r="A6" s="85" t="s">
        <v>471</v>
      </c>
      <c r="B6" s="91" t="s">
        <v>225</v>
      </c>
      <c r="C6" s="85">
        <f>VLOOKUP(GroupVertices[[#This Row],[Vertex]],Vertices[],MATCH("ID",Vertices[[#Headers],[Vertex]:[Vertex Content Word Count]],0),FALSE)</f>
        <v>13</v>
      </c>
    </row>
    <row r="7" spans="1:3" ht="15">
      <c r="A7" s="85" t="s">
        <v>471</v>
      </c>
      <c r="B7" s="91" t="s">
        <v>224</v>
      </c>
      <c r="C7" s="85">
        <f>VLOOKUP(GroupVertices[[#This Row],[Vertex]],Vertices[],MATCH("ID",Vertices[[#Headers],[Vertex]:[Vertex Content Word Count]],0),FALSE)</f>
        <v>12</v>
      </c>
    </row>
    <row r="8" spans="1:3" ht="15">
      <c r="A8" s="85" t="s">
        <v>471</v>
      </c>
      <c r="B8" s="91" t="s">
        <v>223</v>
      </c>
      <c r="C8" s="85">
        <f>VLOOKUP(GroupVertices[[#This Row],[Vertex]],Vertices[],MATCH("ID",Vertices[[#Headers],[Vertex]:[Vertex Content Word Count]],0),FALSE)</f>
        <v>11</v>
      </c>
    </row>
    <row r="9" spans="1:3" ht="15">
      <c r="A9" s="85" t="s">
        <v>471</v>
      </c>
      <c r="B9" s="91" t="s">
        <v>222</v>
      </c>
      <c r="C9" s="85">
        <f>VLOOKUP(GroupVertices[[#This Row],[Vertex]],Vertices[],MATCH("ID",Vertices[[#Headers],[Vertex]:[Vertex Content Word Count]],0),FALSE)</f>
        <v>10</v>
      </c>
    </row>
    <row r="10" spans="1:3" ht="15">
      <c r="A10" s="85" t="s">
        <v>471</v>
      </c>
      <c r="B10" s="91" t="s">
        <v>221</v>
      </c>
      <c r="C10" s="85">
        <f>VLOOKUP(GroupVertices[[#This Row],[Vertex]],Vertices[],MATCH("ID",Vertices[[#Headers],[Vertex]:[Vertex Content Word Count]],0),FALSE)</f>
        <v>9</v>
      </c>
    </row>
    <row r="11" spans="1:3" ht="15">
      <c r="A11" s="85" t="s">
        <v>471</v>
      </c>
      <c r="B11" s="91" t="s">
        <v>220</v>
      </c>
      <c r="C11" s="85">
        <f>VLOOKUP(GroupVertices[[#This Row],[Vertex]],Vertices[],MATCH("ID",Vertices[[#Headers],[Vertex]:[Vertex Content Word Count]],0),FALSE)</f>
        <v>8</v>
      </c>
    </row>
    <row r="12" spans="1:3" ht="15">
      <c r="A12" s="85" t="s">
        <v>471</v>
      </c>
      <c r="B12" s="91" t="s">
        <v>219</v>
      </c>
      <c r="C12" s="85">
        <f>VLOOKUP(GroupVertices[[#This Row],[Vertex]],Vertices[],MATCH("ID",Vertices[[#Headers],[Vertex]:[Vertex Content Word Count]],0),FALSE)</f>
        <v>7</v>
      </c>
    </row>
    <row r="13" spans="1:3" ht="15">
      <c r="A13" s="85" t="s">
        <v>471</v>
      </c>
      <c r="B13" s="91" t="s">
        <v>218</v>
      </c>
      <c r="C13" s="85">
        <f>VLOOKUP(GroupVertices[[#This Row],[Vertex]],Vertices[],MATCH("ID",Vertices[[#Headers],[Vertex]:[Vertex Content Word Count]],0),FALSE)</f>
        <v>6</v>
      </c>
    </row>
    <row r="14" spans="1:3" ht="15">
      <c r="A14" s="85" t="s">
        <v>472</v>
      </c>
      <c r="B14" s="91" t="s">
        <v>217</v>
      </c>
      <c r="C14" s="85">
        <f>VLOOKUP(GroupVertices[[#This Row],[Vertex]],Vertices[],MATCH("ID",Vertices[[#Headers],[Vertex]:[Vertex Content Word Count]],0),FALSE)</f>
        <v>19</v>
      </c>
    </row>
    <row r="15" spans="1:3" ht="15">
      <c r="A15" s="85" t="s">
        <v>472</v>
      </c>
      <c r="B15" s="91" t="s">
        <v>230</v>
      </c>
      <c r="C15" s="85">
        <f>VLOOKUP(GroupVertices[[#This Row],[Vertex]],Vertices[],MATCH("ID",Vertices[[#Headers],[Vertex]:[Vertex Content Word Count]],0),FALSE)</f>
        <v>21</v>
      </c>
    </row>
    <row r="16" spans="1:3" ht="15">
      <c r="A16" s="85" t="s">
        <v>472</v>
      </c>
      <c r="B16" s="91" t="s">
        <v>229</v>
      </c>
      <c r="C16" s="85">
        <f>VLOOKUP(GroupVertices[[#This Row],[Vertex]],Vertices[],MATCH("ID",Vertices[[#Headers],[Vertex]:[Vertex Content Word Count]],0),FALSE)</f>
        <v>20</v>
      </c>
    </row>
    <row r="17" spans="1:3" ht="15">
      <c r="A17" s="85" t="s">
        <v>473</v>
      </c>
      <c r="B17" s="91" t="s">
        <v>213</v>
      </c>
      <c r="C17" s="85">
        <f>VLOOKUP(GroupVertices[[#This Row],[Vertex]],Vertices[],MATCH("ID",Vertices[[#Headers],[Vertex]:[Vertex Content Word Count]],0),FALSE)</f>
        <v>4</v>
      </c>
    </row>
    <row r="18" spans="1:3" ht="15">
      <c r="A18" s="85" t="s">
        <v>473</v>
      </c>
      <c r="B18" s="91" t="s">
        <v>212</v>
      </c>
      <c r="C18" s="85">
        <f>VLOOKUP(GroupVertices[[#This Row],[Vertex]],Vertices[],MATCH("ID",Vertices[[#Headers],[Vertex]:[Vertex Content Word Count]],0),FALSE)</f>
        <v>3</v>
      </c>
    </row>
    <row r="19" spans="1:3" ht="15">
      <c r="A19" s="85" t="s">
        <v>474</v>
      </c>
      <c r="B19" s="91" t="s">
        <v>215</v>
      </c>
      <c r="C19" s="85">
        <f>VLOOKUP(GroupVertices[[#This Row],[Vertex]],Vertices[],MATCH("ID",Vertices[[#Headers],[Vertex]:[Vertex Content Word Count]],0),FALSE)</f>
        <v>17</v>
      </c>
    </row>
    <row r="20" spans="1:3" ht="15">
      <c r="A20" s="85" t="s">
        <v>474</v>
      </c>
      <c r="B20" s="91" t="s">
        <v>216</v>
      </c>
      <c r="C20" s="85">
        <f>VLOOKUP(GroupVertices[[#This Row],[Vertex]],Vertices[],MATCH("ID",Vertices[[#Headers],[Vertex]:[Vertex Content Word Count]],0),FALSE)</f>
        <v>18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485</v>
      </c>
      <c r="B2" s="36" t="s">
        <v>432</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7</v>
      </c>
      <c r="P2" s="39">
        <f>MIN(Vertices[PageRank])</f>
        <v>0.582293</v>
      </c>
      <c r="Q2" s="40">
        <f>COUNTIF(Vertices[PageRank],"&gt;= "&amp;P2)-COUNTIF(Vertices[PageRank],"&gt;="&amp;P3)</f>
        <v>11</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0.2</v>
      </c>
      <c r="I3" s="42">
        <f>COUNTIF(Vertices[Out-Degree],"&gt;= "&amp;H3)-COUNTIF(Vertices[Out-Degree],"&gt;="&amp;H4)</f>
        <v>0</v>
      </c>
      <c r="J3" s="41">
        <f aca="true" t="shared" si="4" ref="J3:J26">J2+($J$57-$J$2)/BinDivisor</f>
        <v>2</v>
      </c>
      <c r="K3" s="42">
        <f>COUNTIF(Vertices[Betweenness Centrality],"&gt;= "&amp;J3)-COUNTIF(Vertices[Betweenness Centrality],"&gt;="&amp;J4)</f>
        <v>1</v>
      </c>
      <c r="L3" s="41">
        <f aca="true" t="shared" si="5" ref="L3:L26">L2+($L$57-$L$2)/BinDivisor</f>
        <v>0.01818181818181818</v>
      </c>
      <c r="M3" s="42">
        <f>COUNTIF(Vertices[Closeness Centrality],"&gt;= "&amp;L3)-COUNTIF(Vertices[Closeness Centrality],"&gt;="&amp;L4)</f>
        <v>0</v>
      </c>
      <c r="N3" s="41">
        <f aca="true" t="shared" si="6" ref="N3:N26">N2+($N$57-$N$2)/BinDivisor</f>
        <v>0.0015151454545454545</v>
      </c>
      <c r="O3" s="42">
        <f>COUNTIF(Vertices[Eigenvector Centrality],"&gt;= "&amp;N3)-COUNTIF(Vertices[Eigenvector Centrality],"&gt;="&amp;N4)</f>
        <v>0</v>
      </c>
      <c r="P3" s="41">
        <f aca="true" t="shared" si="7" ref="P3:P26">P2+($P$57-$P$2)/BinDivisor</f>
        <v>0.6734226909090909</v>
      </c>
      <c r="Q3" s="42">
        <f>COUNTIF(Vertices[PageRank],"&gt;= "&amp;P3)-COUNTIF(Vertices[PageRank],"&gt;="&amp;P4)</f>
        <v>1</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0.07272727272727272</v>
      </c>
      <c r="G4" s="40">
        <f>COUNTIF(Vertices[In-Degree],"&gt;= "&amp;F4)-COUNTIF(Vertices[In-Degree],"&gt;="&amp;F5)</f>
        <v>0</v>
      </c>
      <c r="H4" s="39">
        <f t="shared" si="3"/>
        <v>0.4</v>
      </c>
      <c r="I4" s="40">
        <f>COUNTIF(Vertices[Out-Degree],"&gt;= "&amp;H4)-COUNTIF(Vertices[Out-Degree],"&gt;="&amp;H5)</f>
        <v>0</v>
      </c>
      <c r="J4" s="39">
        <f t="shared" si="4"/>
        <v>4</v>
      </c>
      <c r="K4" s="40">
        <f>COUNTIF(Vertices[Betweenness Centrality],"&gt;= "&amp;J4)-COUNTIF(Vertices[Betweenness Centrality],"&gt;="&amp;J5)</f>
        <v>0</v>
      </c>
      <c r="L4" s="39">
        <f t="shared" si="5"/>
        <v>0.03636363636363636</v>
      </c>
      <c r="M4" s="40">
        <f>COUNTIF(Vertices[Closeness Centrality],"&gt;= "&amp;L4)-COUNTIF(Vertices[Closeness Centrality],"&gt;="&amp;L5)</f>
        <v>11</v>
      </c>
      <c r="N4" s="39">
        <f t="shared" si="6"/>
        <v>0.003030290909090909</v>
      </c>
      <c r="O4" s="40">
        <f>COUNTIF(Vertices[Eigenvector Centrality],"&gt;= "&amp;N4)-COUNTIF(Vertices[Eigenvector Centrality],"&gt;="&amp;N5)</f>
        <v>0</v>
      </c>
      <c r="P4" s="39">
        <f t="shared" si="7"/>
        <v>0.7645523818181819</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0.10909090909090909</v>
      </c>
      <c r="G5" s="42">
        <f>COUNTIF(Vertices[In-Degree],"&gt;= "&amp;F5)-COUNTIF(Vertices[In-Degree],"&gt;="&amp;F6)</f>
        <v>0</v>
      </c>
      <c r="H5" s="41">
        <f t="shared" si="3"/>
        <v>0.6000000000000001</v>
      </c>
      <c r="I5" s="42">
        <f>COUNTIF(Vertices[Out-Degree],"&gt;= "&amp;H5)-COUNTIF(Vertices[Out-Degree],"&gt;="&amp;H6)</f>
        <v>0</v>
      </c>
      <c r="J5" s="41">
        <f t="shared" si="4"/>
        <v>6</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0.004545436363636364</v>
      </c>
      <c r="O5" s="42">
        <f>COUNTIF(Vertices[Eigenvector Centrality],"&gt;= "&amp;N5)-COUNTIF(Vertices[Eigenvector Centrality],"&gt;="&amp;N6)</f>
        <v>0</v>
      </c>
      <c r="P5" s="41">
        <f t="shared" si="7"/>
        <v>0.8556820727272728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0.14545454545454545</v>
      </c>
      <c r="G6" s="40">
        <f>COUNTIF(Vertices[In-Degree],"&gt;= "&amp;F6)-COUNTIF(Vertices[In-Degree],"&gt;="&amp;F7)</f>
        <v>0</v>
      </c>
      <c r="H6" s="39">
        <f t="shared" si="3"/>
        <v>0.8</v>
      </c>
      <c r="I6" s="40">
        <f>COUNTIF(Vertices[Out-Degree],"&gt;= "&amp;H6)-COUNTIF(Vertices[Out-Degree],"&gt;="&amp;H7)</f>
        <v>0</v>
      </c>
      <c r="J6" s="39">
        <f t="shared" si="4"/>
        <v>8</v>
      </c>
      <c r="K6" s="40">
        <f>COUNTIF(Vertices[Betweenness Centrality],"&gt;= "&amp;J6)-COUNTIF(Vertices[Betweenness Centrality],"&gt;="&amp;J7)</f>
        <v>0</v>
      </c>
      <c r="L6" s="39">
        <f t="shared" si="5"/>
        <v>0.07272727272727272</v>
      </c>
      <c r="M6" s="40">
        <f>COUNTIF(Vertices[Closeness Centrality],"&gt;= "&amp;L6)-COUNTIF(Vertices[Closeness Centrality],"&gt;="&amp;L7)</f>
        <v>1</v>
      </c>
      <c r="N6" s="39">
        <f t="shared" si="6"/>
        <v>0.006060581818181818</v>
      </c>
      <c r="O6" s="40">
        <f>COUNTIF(Vertices[Eigenvector Centrality],"&gt;= "&amp;N6)-COUNTIF(Vertices[Eigenvector Centrality],"&gt;="&amp;N7)</f>
        <v>0</v>
      </c>
      <c r="P6" s="39">
        <f t="shared" si="7"/>
        <v>0.9468117636363638</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0.18181818181818182</v>
      </c>
      <c r="G7" s="42">
        <f>COUNTIF(Vertices[In-Degree],"&gt;= "&amp;F7)-COUNTIF(Vertices[In-Degree],"&gt;="&amp;F8)</f>
        <v>0</v>
      </c>
      <c r="H7" s="41">
        <f t="shared" si="3"/>
        <v>1</v>
      </c>
      <c r="I7" s="42">
        <f>COUNTIF(Vertices[Out-Degree],"&gt;= "&amp;H7)-COUNTIF(Vertices[Out-Degree],"&gt;="&amp;H8)</f>
        <v>4</v>
      </c>
      <c r="J7" s="41">
        <f t="shared" si="4"/>
        <v>10</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0.007575727272727272</v>
      </c>
      <c r="O7" s="42">
        <f>COUNTIF(Vertices[Eigenvector Centrality],"&gt;= "&amp;N7)-COUNTIF(Vertices[Eigenvector Centrality],"&gt;="&amp;N8)</f>
        <v>0</v>
      </c>
      <c r="P7" s="41">
        <f t="shared" si="7"/>
        <v>1.0379414545454546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17</v>
      </c>
      <c r="D8" s="34">
        <f t="shared" si="1"/>
        <v>0</v>
      </c>
      <c r="E8" s="3">
        <f>COUNTIF(Vertices[Degree],"&gt;= "&amp;D8)-COUNTIF(Vertices[Degree],"&gt;="&amp;D9)</f>
        <v>0</v>
      </c>
      <c r="F8" s="39">
        <f t="shared" si="2"/>
        <v>0.2181818181818182</v>
      </c>
      <c r="G8" s="40">
        <f>COUNTIF(Vertices[In-Degree],"&gt;= "&amp;F8)-COUNTIF(Vertices[In-Degree],"&gt;="&amp;F9)</f>
        <v>0</v>
      </c>
      <c r="H8" s="39">
        <f t="shared" si="3"/>
        <v>1.2</v>
      </c>
      <c r="I8" s="40">
        <f>COUNTIF(Vertices[Out-Degree],"&gt;= "&amp;H8)-COUNTIF(Vertices[Out-Degree],"&gt;="&amp;H9)</f>
        <v>0</v>
      </c>
      <c r="J8" s="39">
        <f t="shared" si="4"/>
        <v>12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0.009090872727272726</v>
      </c>
      <c r="O8" s="40">
        <f>COUNTIF(Vertices[Eigenvector Centrality],"&gt;= "&amp;N8)-COUNTIF(Vertices[Eigenvector Centrality],"&gt;="&amp;N9)</f>
        <v>0</v>
      </c>
      <c r="P8" s="39">
        <f t="shared" si="7"/>
        <v>1.1290711454545455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0.2545454545454546</v>
      </c>
      <c r="G9" s="42">
        <f>COUNTIF(Vertices[In-Degree],"&gt;= "&amp;F9)-COUNTIF(Vertices[In-Degree],"&gt;="&amp;F10)</f>
        <v>0</v>
      </c>
      <c r="H9" s="41">
        <f t="shared" si="3"/>
        <v>1.4</v>
      </c>
      <c r="I9" s="42">
        <f>COUNTIF(Vertices[Out-Degree],"&gt;= "&amp;H9)-COUNTIF(Vertices[Out-Degree],"&gt;="&amp;H10)</f>
        <v>0</v>
      </c>
      <c r="J9" s="41">
        <f t="shared" si="4"/>
        <v>14</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0.01060601818181818</v>
      </c>
      <c r="O9" s="42">
        <f>COUNTIF(Vertices[Eigenvector Centrality],"&gt;= "&amp;N9)-COUNTIF(Vertices[Eigenvector Centrality],"&gt;="&amp;N10)</f>
        <v>0</v>
      </c>
      <c r="P9" s="41">
        <f t="shared" si="7"/>
        <v>1.2202008363636363</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486</v>
      </c>
      <c r="B10" s="36">
        <v>3</v>
      </c>
      <c r="D10" s="34">
        <f t="shared" si="1"/>
        <v>0</v>
      </c>
      <c r="E10" s="3">
        <f>COUNTIF(Vertices[Degree],"&gt;= "&amp;D10)-COUNTIF(Vertices[Degree],"&gt;="&amp;D11)</f>
        <v>0</v>
      </c>
      <c r="F10" s="39">
        <f t="shared" si="2"/>
        <v>0.29090909090909095</v>
      </c>
      <c r="G10" s="40">
        <f>COUNTIF(Vertices[In-Degree],"&gt;= "&amp;F10)-COUNTIF(Vertices[In-Degree],"&gt;="&amp;F11)</f>
        <v>0</v>
      </c>
      <c r="H10" s="39">
        <f t="shared" si="3"/>
        <v>1.5999999999999999</v>
      </c>
      <c r="I10" s="40">
        <f>COUNTIF(Vertices[Out-Degree],"&gt;= "&amp;H10)-COUNTIF(Vertices[Out-Degree],"&gt;="&amp;H11)</f>
        <v>0</v>
      </c>
      <c r="J10" s="39">
        <f t="shared" si="4"/>
        <v>16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0.012121163636363634</v>
      </c>
      <c r="O10" s="40">
        <f>COUNTIF(Vertices[Eigenvector Centrality],"&gt;= "&amp;N10)-COUNTIF(Vertices[Eigenvector Centrality],"&gt;="&amp;N11)</f>
        <v>0</v>
      </c>
      <c r="P10" s="39">
        <f t="shared" si="7"/>
        <v>1.3113305272727271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0.3272727272727273</v>
      </c>
      <c r="G11" s="42">
        <f>COUNTIF(Vertices[In-Degree],"&gt;= "&amp;F11)-COUNTIF(Vertices[In-Degree],"&gt;="&amp;F12)</f>
        <v>0</v>
      </c>
      <c r="H11" s="41">
        <f t="shared" si="3"/>
        <v>1.7999999999999998</v>
      </c>
      <c r="I11" s="42">
        <f>COUNTIF(Vertices[Out-Degree],"&gt;= "&amp;H11)-COUNTIF(Vertices[Out-Degree],"&gt;="&amp;H12)</f>
        <v>0</v>
      </c>
      <c r="J11" s="41">
        <f t="shared" si="4"/>
        <v>18</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0.013636309090909089</v>
      </c>
      <c r="O11" s="42">
        <f>COUNTIF(Vertices[Eigenvector Centrality],"&gt;= "&amp;N11)-COUNTIF(Vertices[Eigenvector Centrality],"&gt;="&amp;N12)</f>
        <v>0</v>
      </c>
      <c r="P11" s="41">
        <f t="shared" si="7"/>
        <v>1.402460218181818</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232</v>
      </c>
      <c r="B12" s="36">
        <v>1</v>
      </c>
      <c r="D12" s="34">
        <f t="shared" si="1"/>
        <v>0</v>
      </c>
      <c r="E12" s="3">
        <f>COUNTIF(Vertices[Degree],"&gt;= "&amp;D12)-COUNTIF(Vertices[Degree],"&gt;="&amp;D13)</f>
        <v>0</v>
      </c>
      <c r="F12" s="39">
        <f t="shared" si="2"/>
        <v>0.3636363636363637</v>
      </c>
      <c r="G12" s="40">
        <f>COUNTIF(Vertices[In-Degree],"&gt;= "&amp;F12)-COUNTIF(Vertices[In-Degree],"&gt;="&amp;F13)</f>
        <v>0</v>
      </c>
      <c r="H12" s="39">
        <f t="shared" si="3"/>
        <v>1.9999999999999998</v>
      </c>
      <c r="I12" s="40">
        <f>COUNTIF(Vertices[Out-Degree],"&gt;= "&amp;H12)-COUNTIF(Vertices[Out-Degree],"&gt;="&amp;H13)</f>
        <v>1</v>
      </c>
      <c r="J12" s="39">
        <f t="shared" si="4"/>
        <v>20</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0.015151454545454543</v>
      </c>
      <c r="O12" s="40">
        <f>COUNTIF(Vertices[Eigenvector Centrality],"&gt;= "&amp;N12)-COUNTIF(Vertices[Eigenvector Centrality],"&gt;="&amp;N13)</f>
        <v>0</v>
      </c>
      <c r="P12" s="39">
        <f t="shared" si="7"/>
        <v>1.4935899090909088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231</v>
      </c>
      <c r="B13" s="36">
        <v>13</v>
      </c>
      <c r="D13" s="34">
        <f t="shared" si="1"/>
        <v>0</v>
      </c>
      <c r="E13" s="3">
        <f>COUNTIF(Vertices[Degree],"&gt;= "&amp;D13)-COUNTIF(Vertices[Degree],"&gt;="&amp;D14)</f>
        <v>0</v>
      </c>
      <c r="F13" s="41">
        <f t="shared" si="2"/>
        <v>0.4000000000000001</v>
      </c>
      <c r="G13" s="42">
        <f>COUNTIF(Vertices[In-Degree],"&gt;= "&amp;F13)-COUNTIF(Vertices[In-Degree],"&gt;="&amp;F14)</f>
        <v>0</v>
      </c>
      <c r="H13" s="41">
        <f t="shared" si="3"/>
        <v>2.1999999999999997</v>
      </c>
      <c r="I13" s="42">
        <f>COUNTIF(Vertices[Out-Degree],"&gt;= "&amp;H13)-COUNTIF(Vertices[Out-Degree],"&gt;="&amp;H14)</f>
        <v>0</v>
      </c>
      <c r="J13" s="41">
        <f t="shared" si="4"/>
        <v>22</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0.016666599999999997</v>
      </c>
      <c r="O13" s="42">
        <f>COUNTIF(Vertices[Eigenvector Centrality],"&gt;= "&amp;N13)-COUNTIF(Vertices[Eigenvector Centrality],"&gt;="&amp;N14)</f>
        <v>0</v>
      </c>
      <c r="P13" s="41">
        <f t="shared" si="7"/>
        <v>1.5847195999999997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0.43636363636363645</v>
      </c>
      <c r="G14" s="40">
        <f>COUNTIF(Vertices[In-Degree],"&gt;= "&amp;F14)-COUNTIF(Vertices[In-Degree],"&gt;="&amp;F15)</f>
        <v>0</v>
      </c>
      <c r="H14" s="39">
        <f t="shared" si="3"/>
        <v>2.4</v>
      </c>
      <c r="I14" s="40">
        <f>COUNTIF(Vertices[Out-Degree],"&gt;= "&amp;H14)-COUNTIF(Vertices[Out-Degree],"&gt;="&amp;H15)</f>
        <v>0</v>
      </c>
      <c r="J14" s="39">
        <f t="shared" si="4"/>
        <v>24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0.018181745454545453</v>
      </c>
      <c r="O14" s="40">
        <f>COUNTIF(Vertices[Eigenvector Centrality],"&gt;= "&amp;N14)-COUNTIF(Vertices[Eigenvector Centrality],"&gt;="&amp;N15)</f>
        <v>0</v>
      </c>
      <c r="P14" s="39">
        <f t="shared" si="7"/>
        <v>1.6758492909090905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0.47272727272727283</v>
      </c>
      <c r="G15" s="42">
        <f>COUNTIF(Vertices[In-Degree],"&gt;= "&amp;F15)-COUNTIF(Vertices[In-Degree],"&gt;="&amp;F16)</f>
        <v>0</v>
      </c>
      <c r="H15" s="41">
        <f t="shared" si="3"/>
        <v>2.6</v>
      </c>
      <c r="I15" s="42">
        <f>COUNTIF(Vertices[Out-Degree],"&gt;= "&amp;H15)-COUNTIF(Vertices[Out-Degree],"&gt;="&amp;H16)</f>
        <v>0</v>
      </c>
      <c r="J15" s="41">
        <f t="shared" si="4"/>
        <v>26</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0.01969689090909091</v>
      </c>
      <c r="O15" s="42">
        <f>COUNTIF(Vertices[Eigenvector Centrality],"&gt;= "&amp;N15)-COUNTIF(Vertices[Eigenvector Centrality],"&gt;="&amp;N16)</f>
        <v>0</v>
      </c>
      <c r="P15" s="41">
        <f t="shared" si="7"/>
        <v>1.7669789818181814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0.5090909090909091</v>
      </c>
      <c r="G16" s="40">
        <f>COUNTIF(Vertices[In-Degree],"&gt;= "&amp;F16)-COUNTIF(Vertices[In-Degree],"&gt;="&amp;F17)</f>
        <v>0</v>
      </c>
      <c r="H16" s="39">
        <f t="shared" si="3"/>
        <v>2.8000000000000003</v>
      </c>
      <c r="I16" s="40">
        <f>COUNTIF(Vertices[Out-Degree],"&gt;= "&amp;H16)-COUNTIF(Vertices[Out-Degree],"&gt;="&amp;H17)</f>
        <v>0</v>
      </c>
      <c r="J16" s="39">
        <f t="shared" si="4"/>
        <v>28</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0.021212036363636364</v>
      </c>
      <c r="O16" s="40">
        <f>COUNTIF(Vertices[Eigenvector Centrality],"&gt;= "&amp;N16)-COUNTIF(Vertices[Eigenvector Centrality],"&gt;="&amp;N17)</f>
        <v>0</v>
      </c>
      <c r="P16" s="39">
        <f t="shared" si="7"/>
        <v>1.8581086727272722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0.5454545454545455</v>
      </c>
      <c r="G17" s="42">
        <f>COUNTIF(Vertices[In-Degree],"&gt;= "&amp;F17)-COUNTIF(Vertices[In-Degree],"&gt;="&amp;F18)</f>
        <v>0</v>
      </c>
      <c r="H17" s="41">
        <f t="shared" si="3"/>
        <v>3.0000000000000004</v>
      </c>
      <c r="I17" s="42">
        <f>COUNTIF(Vertices[Out-Degree],"&gt;= "&amp;H17)-COUNTIF(Vertices[Out-Degree],"&gt;="&amp;H18)</f>
        <v>0</v>
      </c>
      <c r="J17" s="41">
        <f t="shared" si="4"/>
        <v>30</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0.02272718181818182</v>
      </c>
      <c r="O17" s="42">
        <f>COUNTIF(Vertices[Eigenvector Centrality],"&gt;= "&amp;N17)-COUNTIF(Vertices[Eigenvector Centrality],"&gt;="&amp;N18)</f>
        <v>0</v>
      </c>
      <c r="P17" s="41">
        <f t="shared" si="7"/>
        <v>1.949238363636363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0.5818181818181819</v>
      </c>
      <c r="G18" s="40">
        <f>COUNTIF(Vertices[In-Degree],"&gt;= "&amp;F18)-COUNTIF(Vertices[In-Degree],"&gt;="&amp;F19)</f>
        <v>0</v>
      </c>
      <c r="H18" s="39">
        <f t="shared" si="3"/>
        <v>3.2000000000000006</v>
      </c>
      <c r="I18" s="40">
        <f>COUNTIF(Vertices[Out-Degree],"&gt;= "&amp;H18)-COUNTIF(Vertices[Out-Degree],"&gt;="&amp;H19)</f>
        <v>0</v>
      </c>
      <c r="J18" s="39">
        <f t="shared" si="4"/>
        <v>32</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0.024242327272727276</v>
      </c>
      <c r="O18" s="40">
        <f>COUNTIF(Vertices[Eigenvector Centrality],"&gt;= "&amp;N18)-COUNTIF(Vertices[Eigenvector Centrality],"&gt;="&amp;N19)</f>
        <v>0</v>
      </c>
      <c r="P18" s="39">
        <f t="shared" si="7"/>
        <v>2.040368054545454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0.6181818181818183</v>
      </c>
      <c r="G19" s="42">
        <f>COUNTIF(Vertices[In-Degree],"&gt;= "&amp;F19)-COUNTIF(Vertices[In-Degree],"&gt;="&amp;F20)</f>
        <v>0</v>
      </c>
      <c r="H19" s="41">
        <f t="shared" si="3"/>
        <v>3.400000000000001</v>
      </c>
      <c r="I19" s="42">
        <f>COUNTIF(Vertices[Out-Degree],"&gt;= "&amp;H19)-COUNTIF(Vertices[Out-Degree],"&gt;="&amp;H20)</f>
        <v>0</v>
      </c>
      <c r="J19" s="41">
        <f t="shared" si="4"/>
        <v>34</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0.02575747272727273</v>
      </c>
      <c r="O19" s="42">
        <f>COUNTIF(Vertices[Eigenvector Centrality],"&gt;= "&amp;N19)-COUNTIF(Vertices[Eigenvector Centrality],"&gt;="&amp;N20)</f>
        <v>0</v>
      </c>
      <c r="P19" s="41">
        <f t="shared" si="7"/>
        <v>2.1314977454545447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0.6545454545454547</v>
      </c>
      <c r="G20" s="40">
        <f>COUNTIF(Vertices[In-Degree],"&gt;= "&amp;F20)-COUNTIF(Vertices[In-Degree],"&gt;="&amp;F21)</f>
        <v>0</v>
      </c>
      <c r="H20" s="39">
        <f t="shared" si="3"/>
        <v>3.600000000000001</v>
      </c>
      <c r="I20" s="40">
        <f>COUNTIF(Vertices[Out-Degree],"&gt;= "&amp;H20)-COUNTIF(Vertices[Out-Degree],"&gt;="&amp;H21)</f>
        <v>0</v>
      </c>
      <c r="J20" s="39">
        <f t="shared" si="4"/>
        <v>36</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0.027272618181818187</v>
      </c>
      <c r="O20" s="40">
        <f>COUNTIF(Vertices[Eigenvector Centrality],"&gt;= "&amp;N20)-COUNTIF(Vertices[Eigenvector Centrality],"&gt;="&amp;N21)</f>
        <v>0</v>
      </c>
      <c r="P20" s="39">
        <f t="shared" si="7"/>
        <v>2.2226274363636356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5</v>
      </c>
      <c r="D21" s="34">
        <f t="shared" si="1"/>
        <v>0</v>
      </c>
      <c r="E21" s="3">
        <f>COUNTIF(Vertices[Degree],"&gt;= "&amp;D21)-COUNTIF(Vertices[Degree],"&gt;="&amp;D22)</f>
        <v>0</v>
      </c>
      <c r="F21" s="41">
        <f t="shared" si="2"/>
        <v>0.690909090909091</v>
      </c>
      <c r="G21" s="42">
        <f>COUNTIF(Vertices[In-Degree],"&gt;= "&amp;F21)-COUNTIF(Vertices[In-Degree],"&gt;="&amp;F22)</f>
        <v>0</v>
      </c>
      <c r="H21" s="41">
        <f t="shared" si="3"/>
        <v>3.800000000000001</v>
      </c>
      <c r="I21" s="42">
        <f>COUNTIF(Vertices[Out-Degree],"&gt;= "&amp;H21)-COUNTIF(Vertices[Out-Degree],"&gt;="&amp;H22)</f>
        <v>0</v>
      </c>
      <c r="J21" s="41">
        <f t="shared" si="4"/>
        <v>38</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0.028787763636363643</v>
      </c>
      <c r="O21" s="42">
        <f>COUNTIF(Vertices[Eigenvector Centrality],"&gt;= "&amp;N21)-COUNTIF(Vertices[Eigenvector Centrality],"&gt;="&amp;N22)</f>
        <v>0</v>
      </c>
      <c r="P21" s="41">
        <f t="shared" si="7"/>
        <v>2.3137571272727264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0.7272727272727274</v>
      </c>
      <c r="G22" s="40">
        <f>COUNTIF(Vertices[In-Degree],"&gt;= "&amp;F22)-COUNTIF(Vertices[In-Degree],"&gt;="&amp;F23)</f>
        <v>0</v>
      </c>
      <c r="H22" s="39">
        <f t="shared" si="3"/>
        <v>4.000000000000001</v>
      </c>
      <c r="I22" s="40">
        <f>COUNTIF(Vertices[Out-Degree],"&gt;= "&amp;H22)-COUNTIF(Vertices[Out-Degree],"&gt;="&amp;H23)</f>
        <v>0</v>
      </c>
      <c r="J22" s="39">
        <f t="shared" si="4"/>
        <v>40</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0.0303029090909091</v>
      </c>
      <c r="O22" s="40">
        <f>COUNTIF(Vertices[Eigenvector Centrality],"&gt;= "&amp;N22)-COUNTIF(Vertices[Eigenvector Centrality],"&gt;="&amp;N23)</f>
        <v>0</v>
      </c>
      <c r="P22" s="39">
        <f t="shared" si="7"/>
        <v>2.4048868181818173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12</v>
      </c>
      <c r="D23" s="34">
        <f t="shared" si="1"/>
        <v>0</v>
      </c>
      <c r="E23" s="3">
        <f>COUNTIF(Vertices[Degree],"&gt;= "&amp;D23)-COUNTIF(Vertices[Degree],"&gt;="&amp;D24)</f>
        <v>0</v>
      </c>
      <c r="F23" s="41">
        <f t="shared" si="2"/>
        <v>0.7636363636363638</v>
      </c>
      <c r="G23" s="42">
        <f>COUNTIF(Vertices[In-Degree],"&gt;= "&amp;F23)-COUNTIF(Vertices[In-Degree],"&gt;="&amp;F24)</f>
        <v>0</v>
      </c>
      <c r="H23" s="41">
        <f t="shared" si="3"/>
        <v>4.200000000000001</v>
      </c>
      <c r="I23" s="42">
        <f>COUNTIF(Vertices[Out-Degree],"&gt;= "&amp;H23)-COUNTIF(Vertices[Out-Degree],"&gt;="&amp;H24)</f>
        <v>0</v>
      </c>
      <c r="J23" s="41">
        <f t="shared" si="4"/>
        <v>42</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0.031818054545454555</v>
      </c>
      <c r="O23" s="42">
        <f>COUNTIF(Vertices[Eigenvector Centrality],"&gt;= "&amp;N23)-COUNTIF(Vertices[Eigenvector Centrality],"&gt;="&amp;N24)</f>
        <v>0</v>
      </c>
      <c r="P23" s="41">
        <f t="shared" si="7"/>
        <v>2.496016509090908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11</v>
      </c>
      <c r="D24" s="34">
        <f t="shared" si="1"/>
        <v>0</v>
      </c>
      <c r="E24" s="3">
        <f>COUNTIF(Vertices[Degree],"&gt;= "&amp;D24)-COUNTIF(Vertices[Degree],"&gt;="&amp;D25)</f>
        <v>0</v>
      </c>
      <c r="F24" s="39">
        <f t="shared" si="2"/>
        <v>0.8000000000000002</v>
      </c>
      <c r="G24" s="40">
        <f>COUNTIF(Vertices[In-Degree],"&gt;= "&amp;F24)-COUNTIF(Vertices[In-Degree],"&gt;="&amp;F25)</f>
        <v>0</v>
      </c>
      <c r="H24" s="39">
        <f t="shared" si="3"/>
        <v>4.400000000000001</v>
      </c>
      <c r="I24" s="40">
        <f>COUNTIF(Vertices[Out-Degree],"&gt;= "&amp;H24)-COUNTIF(Vertices[Out-Degree],"&gt;="&amp;H25)</f>
        <v>0</v>
      </c>
      <c r="J24" s="39">
        <f t="shared" si="4"/>
        <v>44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0.03333320000000001</v>
      </c>
      <c r="O24" s="40">
        <f>COUNTIF(Vertices[Eigenvector Centrality],"&gt;= "&amp;N24)-COUNTIF(Vertices[Eigenvector Centrality],"&gt;="&amp;N25)</f>
        <v>0</v>
      </c>
      <c r="P24" s="39">
        <f t="shared" si="7"/>
        <v>2.587146199999999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0.8363636363636365</v>
      </c>
      <c r="G25" s="42">
        <f>COUNTIF(Vertices[In-Degree],"&gt;= "&amp;F25)-COUNTIF(Vertices[In-Degree],"&gt;="&amp;F26)</f>
        <v>0</v>
      </c>
      <c r="H25" s="41">
        <f t="shared" si="3"/>
        <v>4.600000000000001</v>
      </c>
      <c r="I25" s="42">
        <f>COUNTIF(Vertices[Out-Degree],"&gt;= "&amp;H25)-COUNTIF(Vertices[Out-Degree],"&gt;="&amp;H26)</f>
        <v>0</v>
      </c>
      <c r="J25" s="41">
        <f t="shared" si="4"/>
        <v>46</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0.03484834545454546</v>
      </c>
      <c r="O25" s="42">
        <f>COUNTIF(Vertices[Eigenvector Centrality],"&gt;= "&amp;N25)-COUNTIF(Vertices[Eigenvector Centrality],"&gt;="&amp;N26)</f>
        <v>0</v>
      </c>
      <c r="P25" s="41">
        <f t="shared" si="7"/>
        <v>2.67827589090909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0.8727272727272729</v>
      </c>
      <c r="G26" s="40">
        <f>COUNTIF(Vertices[In-Degree],"&gt;= "&amp;F26)-COUNTIF(Vertices[In-Degree],"&gt;="&amp;F28)</f>
        <v>0</v>
      </c>
      <c r="H26" s="39">
        <f t="shared" si="3"/>
        <v>4.800000000000002</v>
      </c>
      <c r="I26" s="40">
        <f>COUNTIF(Vertices[Out-Degree],"&gt;= "&amp;H26)-COUNTIF(Vertices[Out-Degree],"&gt;="&amp;H28)</f>
        <v>0</v>
      </c>
      <c r="J26" s="39">
        <f t="shared" si="4"/>
        <v>48</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0.03636349090909091</v>
      </c>
      <c r="O26" s="40">
        <f>COUNTIF(Vertices[Eigenvector Centrality],"&gt;= "&amp;N26)-COUNTIF(Vertices[Eigenvector Centrality],"&gt;="&amp;N28)</f>
        <v>0</v>
      </c>
      <c r="P26" s="39">
        <f t="shared" si="7"/>
        <v>2.7694055818181806</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1.584906</v>
      </c>
      <c r="D27" s="34"/>
      <c r="E27" s="3">
        <f>COUNTIF(Vertices[Degree],"&gt;= "&amp;D27)-COUNTIF(Vertices[Degree],"&gt;="&amp;D28)</f>
        <v>0</v>
      </c>
      <c r="F27" s="78"/>
      <c r="G27" s="79">
        <f>COUNTIF(Vertices[In-Degree],"&gt;= "&amp;F27)-COUNTIF(Vertices[In-Degree],"&gt;="&amp;F28)</f>
        <v>-16</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-12</v>
      </c>
      <c r="P27" s="78"/>
      <c r="Q27" s="79">
        <f>COUNTIF(Vertices[Eigenvector Centrality],"&gt;= "&amp;P27)-COUNTIF(Vertices[Eigenvector Centrality],"&gt;="&amp;P28)</f>
        <v>0</v>
      </c>
      <c r="R27" s="78"/>
      <c r="S27" s="80">
        <f>COUNTIF(Vertices[Clustering Coefficient],"&gt;= "&amp;R27)-COUNTIF(Vertices[Clustering Coefficient],"&gt;="&amp;R28)</f>
        <v>-19</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5.000000000000002</v>
      </c>
      <c r="I28" s="42">
        <f>COUNTIF(Vertices[Out-Degree],"&gt;= "&amp;H28)-COUNTIF(Vertices[Out-Degree],"&gt;="&amp;H40)</f>
        <v>0</v>
      </c>
      <c r="J28" s="41">
        <f>J26+($J$57-$J$2)/BinDivisor</f>
        <v>50</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0.037878636363636364</v>
      </c>
      <c r="O28" s="42">
        <f>COUNTIF(Vertices[Eigenvector Centrality],"&gt;= "&amp;N28)-COUNTIF(Vertices[Eigenvector Centrality],"&gt;="&amp;N40)</f>
        <v>0</v>
      </c>
      <c r="P28" s="41">
        <f>P26+($P$57-$P$2)/BinDivisor</f>
        <v>2.8605352727272715</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0.04093567251461988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487</v>
      </c>
      <c r="B30" s="36">
        <v>0.467993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488</v>
      </c>
      <c r="B32" s="36" t="s">
        <v>489</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-16</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-12</v>
      </c>
      <c r="P38" s="78"/>
      <c r="Q38" s="79">
        <f>COUNTIF(Vertices[Eigenvector Centrality],"&gt;= "&amp;P38)-COUNTIF(Vertices[Eigenvector Centrality],"&gt;="&amp;P40)</f>
        <v>0</v>
      </c>
      <c r="R38" s="78"/>
      <c r="S38" s="80">
        <f>COUNTIF(Vertices[Clustering Coefficient],"&gt;= "&amp;R38)-COUNTIF(Vertices[Clustering Coefficient],"&gt;="&amp;R40)</f>
        <v>-19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-16</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-12</v>
      </c>
      <c r="P39" s="78"/>
      <c r="Q39" s="79">
        <f>COUNTIF(Vertices[Eigenvector Centrality],"&gt;= "&amp;P39)-COUNTIF(Vertices[Eigenvector Centrality],"&gt;="&amp;P40)</f>
        <v>0</v>
      </c>
      <c r="R39" s="78"/>
      <c r="S39" s="80">
        <f>COUNTIF(Vertices[Clustering Coefficient],"&gt;= "&amp;R39)-COUNTIF(Vertices[Clustering Coefficient],"&gt;="&amp;R40)</f>
        <v>-19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5.200000000000002</v>
      </c>
      <c r="I40" s="40">
        <f>COUNTIF(Vertices[Out-Degree],"&gt;= "&amp;H40)-COUNTIF(Vertices[Out-Degree],"&gt;="&amp;H41)</f>
        <v>0</v>
      </c>
      <c r="J40" s="39">
        <f>J28+($J$57-$J$2)/BinDivisor</f>
        <v>52</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0.03939378181818182</v>
      </c>
      <c r="O40" s="40">
        <f>COUNTIF(Vertices[Eigenvector Centrality],"&gt;= "&amp;N40)-COUNTIF(Vertices[Eigenvector Centrality],"&gt;="&amp;N41)</f>
        <v>0</v>
      </c>
      <c r="P40" s="39">
        <f>P28+($P$57-$P$2)/BinDivisor</f>
        <v>2.9516649636363623</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15</v>
      </c>
      <c r="H41" s="41">
        <f aca="true" t="shared" si="12" ref="H41:H56">H40+($H$57-$H$2)/BinDivisor</f>
        <v>5.400000000000002</v>
      </c>
      <c r="I41" s="42">
        <f>COUNTIF(Vertices[Out-Degree],"&gt;= "&amp;H41)-COUNTIF(Vertices[Out-Degree],"&gt;="&amp;H42)</f>
        <v>0</v>
      </c>
      <c r="J41" s="41">
        <f aca="true" t="shared" si="13" ref="J41:J56">J40+($J$57-$J$2)/BinDivisor</f>
        <v>54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0.04090892727272727</v>
      </c>
      <c r="O41" s="42">
        <f>COUNTIF(Vertices[Eigenvector Centrality],"&gt;= "&amp;N41)-COUNTIF(Vertices[Eigenvector Centrality],"&gt;="&amp;N42)</f>
        <v>0</v>
      </c>
      <c r="P41" s="41">
        <f aca="true" t="shared" si="16" ref="P41:P56">P40+($P$57-$P$2)/BinDivisor</f>
        <v>3.042794654545453</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5.600000000000002</v>
      </c>
      <c r="I42" s="40">
        <f>COUNTIF(Vertices[Out-Degree],"&gt;= "&amp;H42)-COUNTIF(Vertices[Out-Degree],"&gt;="&amp;H43)</f>
        <v>0</v>
      </c>
      <c r="J42" s="39">
        <f t="shared" si="13"/>
        <v>56</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0.04242407272727272</v>
      </c>
      <c r="O42" s="40">
        <f>COUNTIF(Vertices[Eigenvector Centrality],"&gt;= "&amp;N42)-COUNTIF(Vertices[Eigenvector Centrality],"&gt;="&amp;N43)</f>
        <v>0</v>
      </c>
      <c r="P42" s="39">
        <f t="shared" si="16"/>
        <v>3.133924345454544</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5.8000000000000025</v>
      </c>
      <c r="I43" s="42">
        <f>COUNTIF(Vertices[Out-Degree],"&gt;= "&amp;H43)-COUNTIF(Vertices[Out-Degree],"&gt;="&amp;H44)</f>
        <v>0</v>
      </c>
      <c r="J43" s="41">
        <f t="shared" si="13"/>
        <v>58</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0.043939218181818174</v>
      </c>
      <c r="O43" s="42">
        <f>COUNTIF(Vertices[Eigenvector Centrality],"&gt;= "&amp;N43)-COUNTIF(Vertices[Eigenvector Centrality],"&gt;="&amp;N44)</f>
        <v>0</v>
      </c>
      <c r="P43" s="41">
        <f t="shared" si="16"/>
        <v>3.225054036363635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6.000000000000003</v>
      </c>
      <c r="I44" s="40">
        <f>COUNTIF(Vertices[Out-Degree],"&gt;= "&amp;H44)-COUNTIF(Vertices[Out-Degree],"&gt;="&amp;H45)</f>
        <v>0</v>
      </c>
      <c r="J44" s="39">
        <f t="shared" si="13"/>
        <v>60</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0.045454363636363626</v>
      </c>
      <c r="O44" s="40">
        <f>COUNTIF(Vertices[Eigenvector Centrality],"&gt;= "&amp;N44)-COUNTIF(Vertices[Eigenvector Centrality],"&gt;="&amp;N45)</f>
        <v>0</v>
      </c>
      <c r="P44" s="39">
        <f t="shared" si="16"/>
        <v>3.3161837272727257</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6.200000000000003</v>
      </c>
      <c r="I45" s="42">
        <f>COUNTIF(Vertices[Out-Degree],"&gt;= "&amp;H45)-COUNTIF(Vertices[Out-Degree],"&gt;="&amp;H46)</f>
        <v>0</v>
      </c>
      <c r="J45" s="41">
        <f t="shared" si="13"/>
        <v>62</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0.04696950909090908</v>
      </c>
      <c r="O45" s="42">
        <f>COUNTIF(Vertices[Eigenvector Centrality],"&gt;= "&amp;N45)-COUNTIF(Vertices[Eigenvector Centrality],"&gt;="&amp;N46)</f>
        <v>0</v>
      </c>
      <c r="P45" s="41">
        <f t="shared" si="16"/>
        <v>3.4073134181818165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6.400000000000003</v>
      </c>
      <c r="I46" s="40">
        <f>COUNTIF(Vertices[Out-Degree],"&gt;= "&amp;H46)-COUNTIF(Vertices[Out-Degree],"&gt;="&amp;H47)</f>
        <v>0</v>
      </c>
      <c r="J46" s="39">
        <f t="shared" si="13"/>
        <v>64</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0.04848465454545453</v>
      </c>
      <c r="O46" s="40">
        <f>COUNTIF(Vertices[Eigenvector Centrality],"&gt;= "&amp;N46)-COUNTIF(Vertices[Eigenvector Centrality],"&gt;="&amp;N47)</f>
        <v>0</v>
      </c>
      <c r="P46" s="39">
        <f t="shared" si="16"/>
        <v>3.4984431090909074</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6.600000000000003</v>
      </c>
      <c r="I47" s="42">
        <f>COUNTIF(Vertices[Out-Degree],"&gt;= "&amp;H47)-COUNTIF(Vertices[Out-Degree],"&gt;="&amp;H48)</f>
        <v>0</v>
      </c>
      <c r="J47" s="41">
        <f t="shared" si="13"/>
        <v>66</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0.04999979999999998</v>
      </c>
      <c r="O47" s="42">
        <f>COUNTIF(Vertices[Eigenvector Centrality],"&gt;= "&amp;N47)-COUNTIF(Vertices[Eigenvector Centrality],"&gt;="&amp;N48)</f>
        <v>0</v>
      </c>
      <c r="P47" s="41">
        <f t="shared" si="16"/>
        <v>3.5895727999999982</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6.800000000000003</v>
      </c>
      <c r="I48" s="40">
        <f>COUNTIF(Vertices[Out-Degree],"&gt;= "&amp;H48)-COUNTIF(Vertices[Out-Degree],"&gt;="&amp;H49)</f>
        <v>0</v>
      </c>
      <c r="J48" s="39">
        <f t="shared" si="13"/>
        <v>68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0.051514945454545435</v>
      </c>
      <c r="O48" s="40">
        <f>COUNTIF(Vertices[Eigenvector Centrality],"&gt;= "&amp;N48)-COUNTIF(Vertices[Eigenvector Centrality],"&gt;="&amp;N49)</f>
        <v>0</v>
      </c>
      <c r="P48" s="39">
        <f t="shared" si="16"/>
        <v>3.680702490909089</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7.0000000000000036</v>
      </c>
      <c r="I49" s="42">
        <f>COUNTIF(Vertices[Out-Degree],"&gt;= "&amp;H49)-COUNTIF(Vertices[Out-Degree],"&gt;="&amp;H50)</f>
        <v>0</v>
      </c>
      <c r="J49" s="41">
        <f t="shared" si="13"/>
        <v>70</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0.05303009090909089</v>
      </c>
      <c r="O49" s="42">
        <f>COUNTIF(Vertices[Eigenvector Centrality],"&gt;= "&amp;N49)-COUNTIF(Vertices[Eigenvector Centrality],"&gt;="&amp;N50)</f>
        <v>0</v>
      </c>
      <c r="P49" s="41">
        <f t="shared" si="16"/>
        <v>3.77183218181818</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7.200000000000004</v>
      </c>
      <c r="I50" s="40">
        <f>COUNTIF(Vertices[Out-Degree],"&gt;= "&amp;H50)-COUNTIF(Vertices[Out-Degree],"&gt;="&amp;H51)</f>
        <v>0</v>
      </c>
      <c r="J50" s="39">
        <f t="shared" si="13"/>
        <v>72</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0.05454523636363634</v>
      </c>
      <c r="O50" s="40">
        <f>COUNTIF(Vertices[Eigenvector Centrality],"&gt;= "&amp;N50)-COUNTIF(Vertices[Eigenvector Centrality],"&gt;="&amp;N51)</f>
        <v>0</v>
      </c>
      <c r="P50" s="39">
        <f t="shared" si="16"/>
        <v>3.8629618727272708</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7.400000000000004</v>
      </c>
      <c r="I51" s="42">
        <f>COUNTIF(Vertices[Out-Degree],"&gt;= "&amp;H51)-COUNTIF(Vertices[Out-Degree],"&gt;="&amp;H52)</f>
        <v>0</v>
      </c>
      <c r="J51" s="41">
        <f t="shared" si="13"/>
        <v>74</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0.05606038181818179</v>
      </c>
      <c r="O51" s="42">
        <f>COUNTIF(Vertices[Eigenvector Centrality],"&gt;= "&amp;N51)-COUNTIF(Vertices[Eigenvector Centrality],"&gt;="&amp;N52)</f>
        <v>0</v>
      </c>
      <c r="P51" s="41">
        <f t="shared" si="16"/>
        <v>3.9540915636363616</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7.600000000000004</v>
      </c>
      <c r="I52" s="40">
        <f>COUNTIF(Vertices[Out-Degree],"&gt;= "&amp;H52)-COUNTIF(Vertices[Out-Degree],"&gt;="&amp;H53)</f>
        <v>0</v>
      </c>
      <c r="J52" s="39">
        <f t="shared" si="13"/>
        <v>76</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0.057575527272727245</v>
      </c>
      <c r="O52" s="40">
        <f>COUNTIF(Vertices[Eigenvector Centrality],"&gt;= "&amp;N52)-COUNTIF(Vertices[Eigenvector Centrality],"&gt;="&amp;N53)</f>
        <v>0</v>
      </c>
      <c r="P52" s="39">
        <f t="shared" si="16"/>
        <v>4.045221254545453</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7.800000000000004</v>
      </c>
      <c r="I53" s="42">
        <f>COUNTIF(Vertices[Out-Degree],"&gt;= "&amp;H53)-COUNTIF(Vertices[Out-Degree],"&gt;="&amp;H54)</f>
        <v>0</v>
      </c>
      <c r="J53" s="41">
        <f t="shared" si="13"/>
        <v>78</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0.0590906727272727</v>
      </c>
      <c r="O53" s="42">
        <f>COUNTIF(Vertices[Eigenvector Centrality],"&gt;= "&amp;N53)-COUNTIF(Vertices[Eigenvector Centrality],"&gt;="&amp;N54)</f>
        <v>0</v>
      </c>
      <c r="P53" s="41">
        <f t="shared" si="16"/>
        <v>4.136350945454544</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8.000000000000004</v>
      </c>
      <c r="I54" s="40">
        <f>COUNTIF(Vertices[Out-Degree],"&gt;= "&amp;H54)-COUNTIF(Vertices[Out-Degree],"&gt;="&amp;H55)</f>
        <v>0</v>
      </c>
      <c r="J54" s="39">
        <f t="shared" si="13"/>
        <v>80</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0.06060581818181815</v>
      </c>
      <c r="O54" s="40">
        <f>COUNTIF(Vertices[Eigenvector Centrality],"&gt;= "&amp;N54)-COUNTIF(Vertices[Eigenvector Centrality],"&gt;="&amp;N55)</f>
        <v>0</v>
      </c>
      <c r="P54" s="39">
        <f t="shared" si="16"/>
        <v>4.2274806363636355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8.200000000000003</v>
      </c>
      <c r="I55" s="42">
        <f>COUNTIF(Vertices[Out-Degree],"&gt;= "&amp;H55)-COUNTIF(Vertices[Out-Degree],"&gt;="&amp;H56)</f>
        <v>0</v>
      </c>
      <c r="J55" s="41">
        <f t="shared" si="13"/>
        <v>82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0.0621209636363636</v>
      </c>
      <c r="O55" s="42">
        <f>COUNTIF(Vertices[Eigenvector Centrality],"&gt;= "&amp;N55)-COUNTIF(Vertices[Eigenvector Centrality],"&gt;="&amp;N56)</f>
        <v>0</v>
      </c>
      <c r="P55" s="41">
        <f t="shared" si="16"/>
        <v>4.318610327272727</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8.400000000000002</v>
      </c>
      <c r="I56" s="40">
        <f>COUNTIF(Vertices[Out-Degree],"&gt;= "&amp;H56)-COUNTIF(Vertices[Out-Degree],"&gt;="&amp;H57)</f>
        <v>0</v>
      </c>
      <c r="J56" s="39">
        <f t="shared" si="13"/>
        <v>84</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0.06363610909090905</v>
      </c>
      <c r="O56" s="40">
        <f>COUNTIF(Vertices[Eigenvector Centrality],"&gt;= "&amp;N56)-COUNTIF(Vertices[Eigenvector Centrality],"&gt;="&amp;N57)</f>
        <v>0</v>
      </c>
      <c r="P56" s="39">
        <f t="shared" si="16"/>
        <v>4.409740018181818</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1</v>
      </c>
      <c r="H57" s="43">
        <f>MAX(Vertices[Out-Degree])</f>
        <v>11</v>
      </c>
      <c r="I57" s="44">
        <f>COUNTIF(Vertices[Out-Degree],"&gt;= "&amp;H57)-COUNTIF(Vertices[Out-Degree],"&gt;="&amp;H58)</f>
        <v>1</v>
      </c>
      <c r="J57" s="43">
        <f>MAX(Vertices[Betweenness Centrality])</f>
        <v>110</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0.083333</v>
      </c>
      <c r="O57" s="44">
        <f>COUNTIF(Vertices[Eigenvector Centrality],"&gt;= "&amp;N57)-COUNTIF(Vertices[Eigenvector Centrality],"&gt;="&amp;N58)</f>
        <v>12</v>
      </c>
      <c r="P57" s="43">
        <f>MAX(Vertices[PageRank])</f>
        <v>5.594426</v>
      </c>
      <c r="Q57" s="44">
        <f>COUNTIF(Vertices[PageRank],"&gt;= "&amp;P57)-COUNTIF(Vertices[PageRank],"&gt;="&amp;P58)</f>
        <v>1</v>
      </c>
      <c r="R57" s="43">
        <f>MAX(Vertices[Clustering Coefficient])</f>
        <v>0</v>
      </c>
      <c r="S57" s="47">
        <f>COUNTIF(Vertices[Clustering Coefficient],"&gt;= "&amp;R57)-COUNTIF(Vertices[Clustering Coefficient],"&gt;="&amp;R58)</f>
        <v>19</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0.8947368421052632</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11</v>
      </c>
    </row>
    <row r="85" spans="1:2" ht="15">
      <c r="A85" s="35" t="s">
        <v>96</v>
      </c>
      <c r="B85" s="49">
        <f>_xlfn.IFERROR(AVERAGE(Vertices[Out-Degree]),NoMetricMessage)</f>
        <v>0.8947368421052632</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110</v>
      </c>
    </row>
    <row r="99" spans="1:2" ht="15">
      <c r="A99" s="35" t="s">
        <v>102</v>
      </c>
      <c r="B99" s="49">
        <f>_xlfn.IFERROR(AVERAGE(Vertices[Betweenness Centrality]),NoMetricMessage)</f>
        <v>5.894736842105263</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0.19902021052631583</v>
      </c>
    </row>
    <row r="114" spans="1:2" ht="15">
      <c r="A114" s="35" t="s">
        <v>109</v>
      </c>
      <c r="B114" s="49">
        <f>_xlfn.IFERROR(MEDIAN(Vertices[Closeness Centrality]),NoMetricMessage)</f>
        <v>0.047619</v>
      </c>
    </row>
    <row r="125" spans="1:2" ht="15">
      <c r="A125" s="35" t="s">
        <v>112</v>
      </c>
      <c r="B125" s="49">
        <f>IF(COUNT(Vertices[Eigenvector Centrality])&gt;0,N2,NoMetricMessage)</f>
        <v>0</v>
      </c>
    </row>
    <row r="126" spans="1:2" ht="15">
      <c r="A126" s="35" t="s">
        <v>113</v>
      </c>
      <c r="B126" s="49">
        <f>IF(COUNT(Vertices[Eigenvector Centrality])&gt;0,N57,NoMetricMessage)</f>
        <v>0.083333</v>
      </c>
    </row>
    <row r="127" spans="1:2" ht="15">
      <c r="A127" s="35" t="s">
        <v>114</v>
      </c>
      <c r="B127" s="49">
        <f>_xlfn.IFERROR(AVERAGE(Vertices[Eigenvector Centrality]),NoMetricMessage)</f>
        <v>0.05263136842105263</v>
      </c>
    </row>
    <row r="128" spans="1:2" ht="15">
      <c r="A128" s="35" t="s">
        <v>115</v>
      </c>
      <c r="B128" s="49">
        <f>_xlfn.IFERROR(MEDIAN(Vertices[Eigenvector Centrality]),NoMetricMessage)</f>
        <v>0.083333</v>
      </c>
    </row>
    <row r="139" spans="1:2" ht="15">
      <c r="A139" s="35" t="s">
        <v>140</v>
      </c>
      <c r="B139" s="49">
        <f>IF(COUNT(Vertices[PageRank])&gt;0,P2,NoMetricMessage)</f>
        <v>0.582293</v>
      </c>
    </row>
    <row r="140" spans="1:2" ht="15">
      <c r="A140" s="35" t="s">
        <v>141</v>
      </c>
      <c r="B140" s="49">
        <f>IF(COUNT(Vertices[PageRank])&gt;0,P57,NoMetricMessage)</f>
        <v>5.594426</v>
      </c>
    </row>
    <row r="141" spans="1:2" ht="15">
      <c r="A141" s="35" t="s">
        <v>142</v>
      </c>
      <c r="B141" s="49">
        <f>_xlfn.IFERROR(AVERAGE(Vertices[PageRank]),NoMetricMessage)</f>
        <v>0.9999708421052629</v>
      </c>
    </row>
    <row r="142" spans="1:2" ht="15">
      <c r="A142" s="35" t="s">
        <v>143</v>
      </c>
      <c r="B142" s="49">
        <f>_xlfn.IFERROR(MEDIAN(Vertices[PageRank]),NoMetricMessage)</f>
        <v>0.582293</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434</v>
      </c>
      <c r="K7" s="13" t="s">
        <v>435</v>
      </c>
    </row>
    <row r="8" spans="1:11" ht="409.5">
      <c r="A8"/>
      <c r="B8">
        <v>2</v>
      </c>
      <c r="C8">
        <v>2</v>
      </c>
      <c r="D8" t="s">
        <v>61</v>
      </c>
      <c r="E8" t="s">
        <v>61</v>
      </c>
      <c r="H8" t="s">
        <v>73</v>
      </c>
      <c r="J8" t="s">
        <v>436</v>
      </c>
      <c r="K8" s="13" t="s">
        <v>437</v>
      </c>
    </row>
    <row r="9" spans="1:11" ht="409.5">
      <c r="A9"/>
      <c r="B9">
        <v>3</v>
      </c>
      <c r="C9">
        <v>4</v>
      </c>
      <c r="D9" t="s">
        <v>62</v>
      </c>
      <c r="E9" t="s">
        <v>62</v>
      </c>
      <c r="H9" t="s">
        <v>74</v>
      </c>
      <c r="J9" t="s">
        <v>438</v>
      </c>
      <c r="K9" s="13" t="s">
        <v>439</v>
      </c>
    </row>
    <row r="10" spans="1:11" ht="409.5">
      <c r="A10"/>
      <c r="B10">
        <v>4</v>
      </c>
      <c r="D10" t="s">
        <v>63</v>
      </c>
      <c r="E10" t="s">
        <v>63</v>
      </c>
      <c r="H10" t="s">
        <v>75</v>
      </c>
      <c r="J10" t="s">
        <v>440</v>
      </c>
      <c r="K10" s="13" t="s">
        <v>441</v>
      </c>
    </row>
    <row r="11" spans="1:11" ht="15">
      <c r="A11"/>
      <c r="B11">
        <v>5</v>
      </c>
      <c r="D11" t="s">
        <v>46</v>
      </c>
      <c r="E11">
        <v>1</v>
      </c>
      <c r="H11" t="s">
        <v>76</v>
      </c>
      <c r="J11" t="s">
        <v>442</v>
      </c>
      <c r="K11" t="s">
        <v>443</v>
      </c>
    </row>
    <row r="12" spans="1:11" ht="15">
      <c r="A12"/>
      <c r="B12"/>
      <c r="D12" t="s">
        <v>64</v>
      </c>
      <c r="E12">
        <v>2</v>
      </c>
      <c r="H12">
        <v>0</v>
      </c>
      <c r="J12" t="s">
        <v>444</v>
      </c>
      <c r="K12" t="s">
        <v>445</v>
      </c>
    </row>
    <row r="13" spans="1:11" ht="15">
      <c r="A13"/>
      <c r="B13"/>
      <c r="D13">
        <v>1</v>
      </c>
      <c r="E13">
        <v>3</v>
      </c>
      <c r="H13">
        <v>1</v>
      </c>
      <c r="J13" t="s">
        <v>446</v>
      </c>
      <c r="K13" t="s">
        <v>447</v>
      </c>
    </row>
    <row r="14" spans="4:11" ht="15">
      <c r="D14">
        <v>2</v>
      </c>
      <c r="E14">
        <v>4</v>
      </c>
      <c r="H14">
        <v>2</v>
      </c>
      <c r="J14" t="s">
        <v>448</v>
      </c>
      <c r="K14" t="s">
        <v>449</v>
      </c>
    </row>
    <row r="15" spans="4:11" ht="15">
      <c r="D15">
        <v>3</v>
      </c>
      <c r="E15">
        <v>5</v>
      </c>
      <c r="H15">
        <v>3</v>
      </c>
      <c r="J15" t="s">
        <v>450</v>
      </c>
      <c r="K15" t="s">
        <v>451</v>
      </c>
    </row>
    <row r="16" spans="4:11" ht="15">
      <c r="D16">
        <v>4</v>
      </c>
      <c r="E16">
        <v>6</v>
      </c>
      <c r="H16">
        <v>4</v>
      </c>
      <c r="J16" t="s">
        <v>452</v>
      </c>
      <c r="K16" t="s">
        <v>453</v>
      </c>
    </row>
    <row r="17" spans="4:11" ht="15">
      <c r="D17">
        <v>5</v>
      </c>
      <c r="E17">
        <v>7</v>
      </c>
      <c r="H17">
        <v>5</v>
      </c>
      <c r="J17" t="s">
        <v>454</v>
      </c>
      <c r="K17" t="s">
        <v>455</v>
      </c>
    </row>
    <row r="18" spans="4:11" ht="15">
      <c r="D18">
        <v>6</v>
      </c>
      <c r="E18">
        <v>8</v>
      </c>
      <c r="H18">
        <v>6</v>
      </c>
      <c r="J18" t="s">
        <v>456</v>
      </c>
      <c r="K18" t="s">
        <v>457</v>
      </c>
    </row>
    <row r="19" spans="4:11" ht="15">
      <c r="D19">
        <v>7</v>
      </c>
      <c r="E19">
        <v>9</v>
      </c>
      <c r="H19">
        <v>7</v>
      </c>
      <c r="J19" t="s">
        <v>458</v>
      </c>
      <c r="K19" t="s">
        <v>459</v>
      </c>
    </row>
    <row r="20" spans="4:11" ht="15">
      <c r="D20">
        <v>8</v>
      </c>
      <c r="H20">
        <v>8</v>
      </c>
      <c r="J20" t="s">
        <v>460</v>
      </c>
      <c r="K20" t="s">
        <v>461</v>
      </c>
    </row>
    <row r="21" spans="4:11" ht="409.5">
      <c r="D21">
        <v>9</v>
      </c>
      <c r="H21">
        <v>9</v>
      </c>
      <c r="J21" t="s">
        <v>462</v>
      </c>
      <c r="K21" s="13" t="s">
        <v>463</v>
      </c>
    </row>
    <row r="22" spans="4:11" ht="409.5">
      <c r="D22">
        <v>10</v>
      </c>
      <c r="J22" t="s">
        <v>464</v>
      </c>
      <c r="K22" s="13" t="s">
        <v>465</v>
      </c>
    </row>
    <row r="23" spans="4:11" ht="409.5">
      <c r="D23">
        <v>11</v>
      </c>
      <c r="J23" t="s">
        <v>466</v>
      </c>
      <c r="K23" s="13" t="s">
        <v>467</v>
      </c>
    </row>
    <row r="24" spans="10:11" ht="409.5">
      <c r="J24" t="s">
        <v>468</v>
      </c>
      <c r="K24" s="13" t="s">
        <v>663</v>
      </c>
    </row>
    <row r="25" spans="10:11" ht="15">
      <c r="J25" t="s">
        <v>469</v>
      </c>
      <c r="K25" t="b">
        <v>0</v>
      </c>
    </row>
    <row r="26" spans="10:11" ht="15">
      <c r="J26" t="s">
        <v>661</v>
      </c>
      <c r="K26" t="s">
        <v>662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482</v>
      </c>
      <c r="B2" s="128" t="s">
        <v>483</v>
      </c>
      <c r="C2" s="67" t="s">
        <v>484</v>
      </c>
    </row>
    <row r="3" spans="1:3" ht="15">
      <c r="A3" s="127" t="s">
        <v>471</v>
      </c>
      <c r="B3" s="127" t="s">
        <v>471</v>
      </c>
      <c r="C3" s="36">
        <v>11</v>
      </c>
    </row>
    <row r="4" spans="1:3" ht="15">
      <c r="A4" s="127" t="s">
        <v>472</v>
      </c>
      <c r="B4" s="127" t="s">
        <v>472</v>
      </c>
      <c r="C4" s="36">
        <v>2</v>
      </c>
    </row>
    <row r="5" spans="1:3" ht="15">
      <c r="A5" s="127" t="s">
        <v>473</v>
      </c>
      <c r="B5" s="127" t="s">
        <v>473</v>
      </c>
      <c r="C5" s="36">
        <v>2</v>
      </c>
    </row>
    <row r="6" spans="1:3" ht="15">
      <c r="A6" s="127" t="s">
        <v>474</v>
      </c>
      <c r="B6" s="127" t="s">
        <v>474</v>
      </c>
      <c r="C6"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490</v>
      </c>
      <c r="B1" s="13" t="s">
        <v>493</v>
      </c>
      <c r="C1" s="13" t="s">
        <v>494</v>
      </c>
      <c r="D1" s="13" t="s">
        <v>496</v>
      </c>
      <c r="E1" s="85" t="s">
        <v>495</v>
      </c>
      <c r="F1" s="85" t="s">
        <v>498</v>
      </c>
      <c r="G1" s="13" t="s">
        <v>497</v>
      </c>
      <c r="H1" s="13" t="s">
        <v>500</v>
      </c>
      <c r="I1" s="13" t="s">
        <v>499</v>
      </c>
      <c r="J1" s="13" t="s">
        <v>501</v>
      </c>
    </row>
    <row r="2" spans="1:10" ht="15">
      <c r="A2" s="89" t="s">
        <v>491</v>
      </c>
      <c r="B2" s="85">
        <v>2</v>
      </c>
      <c r="C2" s="89" t="s">
        <v>240</v>
      </c>
      <c r="D2" s="85">
        <v>1</v>
      </c>
      <c r="E2" s="85"/>
      <c r="F2" s="85"/>
      <c r="G2" s="89" t="s">
        <v>239</v>
      </c>
      <c r="H2" s="85">
        <v>1</v>
      </c>
      <c r="I2" s="89" t="s">
        <v>491</v>
      </c>
      <c r="J2" s="85">
        <v>2</v>
      </c>
    </row>
    <row r="3" spans="1:10" ht="15">
      <c r="A3" s="89" t="s">
        <v>492</v>
      </c>
      <c r="B3" s="85">
        <v>2</v>
      </c>
      <c r="C3" s="85"/>
      <c r="D3" s="85"/>
      <c r="E3" s="85"/>
      <c r="F3" s="85"/>
      <c r="G3" s="85"/>
      <c r="H3" s="85"/>
      <c r="I3" s="89" t="s">
        <v>492</v>
      </c>
      <c r="J3" s="85">
        <v>2</v>
      </c>
    </row>
    <row r="4" spans="1:10" ht="15">
      <c r="A4" s="89" t="s">
        <v>240</v>
      </c>
      <c r="B4" s="85">
        <v>1</v>
      </c>
      <c r="C4" s="85"/>
      <c r="D4" s="85"/>
      <c r="E4" s="85"/>
      <c r="F4" s="85"/>
      <c r="G4" s="85"/>
      <c r="H4" s="85"/>
      <c r="I4" s="85"/>
      <c r="J4" s="85"/>
    </row>
    <row r="5" spans="1:10" ht="15">
      <c r="A5" s="89" t="s">
        <v>239</v>
      </c>
      <c r="B5" s="85">
        <v>1</v>
      </c>
      <c r="C5" s="85"/>
      <c r="D5" s="85"/>
      <c r="E5" s="85"/>
      <c r="F5" s="85"/>
      <c r="G5" s="85"/>
      <c r="H5" s="85"/>
      <c r="I5" s="85"/>
      <c r="J5" s="85"/>
    </row>
    <row r="8" spans="1:10" ht="15" customHeight="1">
      <c r="A8" s="13" t="s">
        <v>503</v>
      </c>
      <c r="B8" s="13" t="s">
        <v>493</v>
      </c>
      <c r="C8" s="13" t="s">
        <v>505</v>
      </c>
      <c r="D8" s="13" t="s">
        <v>496</v>
      </c>
      <c r="E8" s="85" t="s">
        <v>506</v>
      </c>
      <c r="F8" s="85" t="s">
        <v>498</v>
      </c>
      <c r="G8" s="13" t="s">
        <v>507</v>
      </c>
      <c r="H8" s="13" t="s">
        <v>500</v>
      </c>
      <c r="I8" s="13" t="s">
        <v>508</v>
      </c>
      <c r="J8" s="13" t="s">
        <v>501</v>
      </c>
    </row>
    <row r="9" spans="1:10" ht="15">
      <c r="A9" s="85" t="s">
        <v>504</v>
      </c>
      <c r="B9" s="85">
        <v>4</v>
      </c>
      <c r="C9" s="85" t="s">
        <v>243</v>
      </c>
      <c r="D9" s="85">
        <v>1</v>
      </c>
      <c r="E9" s="85"/>
      <c r="F9" s="85"/>
      <c r="G9" s="85" t="s">
        <v>242</v>
      </c>
      <c r="H9" s="85">
        <v>1</v>
      </c>
      <c r="I9" s="85" t="s">
        <v>504</v>
      </c>
      <c r="J9" s="85">
        <v>4</v>
      </c>
    </row>
    <row r="10" spans="1:10" ht="15">
      <c r="A10" s="85" t="s">
        <v>243</v>
      </c>
      <c r="B10" s="85">
        <v>1</v>
      </c>
      <c r="C10" s="85"/>
      <c r="D10" s="85"/>
      <c r="E10" s="85"/>
      <c r="F10" s="85"/>
      <c r="G10" s="85"/>
      <c r="H10" s="85"/>
      <c r="I10" s="85"/>
      <c r="J10" s="85"/>
    </row>
    <row r="11" spans="1:10" ht="15">
      <c r="A11" s="85" t="s">
        <v>242</v>
      </c>
      <c r="B11" s="85">
        <v>1</v>
      </c>
      <c r="C11" s="85"/>
      <c r="D11" s="85"/>
      <c r="E11" s="85"/>
      <c r="F11" s="85"/>
      <c r="G11" s="85"/>
      <c r="H11" s="85"/>
      <c r="I11" s="85"/>
      <c r="J11" s="85"/>
    </row>
    <row r="14" spans="1:10" ht="15" customHeight="1">
      <c r="A14" s="13" t="s">
        <v>510</v>
      </c>
      <c r="B14" s="13" t="s">
        <v>493</v>
      </c>
      <c r="C14" s="13" t="s">
        <v>519</v>
      </c>
      <c r="D14" s="13" t="s">
        <v>496</v>
      </c>
      <c r="E14" s="85" t="s">
        <v>520</v>
      </c>
      <c r="F14" s="85" t="s">
        <v>498</v>
      </c>
      <c r="G14" s="85" t="s">
        <v>521</v>
      </c>
      <c r="H14" s="85" t="s">
        <v>500</v>
      </c>
      <c r="I14" s="13" t="s">
        <v>522</v>
      </c>
      <c r="J14" s="13" t="s">
        <v>501</v>
      </c>
    </row>
    <row r="15" spans="1:10" ht="15">
      <c r="A15" s="85" t="s">
        <v>246</v>
      </c>
      <c r="B15" s="85">
        <v>1</v>
      </c>
      <c r="C15" s="85" t="s">
        <v>511</v>
      </c>
      <c r="D15" s="85">
        <v>1</v>
      </c>
      <c r="E15" s="85"/>
      <c r="F15" s="85"/>
      <c r="G15" s="85"/>
      <c r="H15" s="85"/>
      <c r="I15" s="85" t="s">
        <v>246</v>
      </c>
      <c r="J15" s="85">
        <v>1</v>
      </c>
    </row>
    <row r="16" spans="1:10" ht="15">
      <c r="A16" s="85" t="s">
        <v>511</v>
      </c>
      <c r="B16" s="85">
        <v>1</v>
      </c>
      <c r="C16" s="85" t="s">
        <v>512</v>
      </c>
      <c r="D16" s="85">
        <v>1</v>
      </c>
      <c r="E16" s="85"/>
      <c r="F16" s="85"/>
      <c r="G16" s="85"/>
      <c r="H16" s="85"/>
      <c r="I16" s="85"/>
      <c r="J16" s="85"/>
    </row>
    <row r="17" spans="1:10" ht="15">
      <c r="A17" s="85" t="s">
        <v>512</v>
      </c>
      <c r="B17" s="85">
        <v>1</v>
      </c>
      <c r="C17" s="85" t="s">
        <v>513</v>
      </c>
      <c r="D17" s="85">
        <v>1</v>
      </c>
      <c r="E17" s="85"/>
      <c r="F17" s="85"/>
      <c r="G17" s="85"/>
      <c r="H17" s="85"/>
      <c r="I17" s="85"/>
      <c r="J17" s="85"/>
    </row>
    <row r="18" spans="1:10" ht="15">
      <c r="A18" s="85" t="s">
        <v>513</v>
      </c>
      <c r="B18" s="85">
        <v>1</v>
      </c>
      <c r="C18" s="85" t="s">
        <v>514</v>
      </c>
      <c r="D18" s="85">
        <v>1</v>
      </c>
      <c r="E18" s="85"/>
      <c r="F18" s="85"/>
      <c r="G18" s="85"/>
      <c r="H18" s="85"/>
      <c r="I18" s="85"/>
      <c r="J18" s="85"/>
    </row>
    <row r="19" spans="1:10" ht="15">
      <c r="A19" s="85" t="s">
        <v>514</v>
      </c>
      <c r="B19" s="85">
        <v>1</v>
      </c>
      <c r="C19" s="85" t="s">
        <v>515</v>
      </c>
      <c r="D19" s="85">
        <v>1</v>
      </c>
      <c r="E19" s="85"/>
      <c r="F19" s="85"/>
      <c r="G19" s="85"/>
      <c r="H19" s="85"/>
      <c r="I19" s="85"/>
      <c r="J19" s="85"/>
    </row>
    <row r="20" spans="1:10" ht="15">
      <c r="A20" s="85" t="s">
        <v>515</v>
      </c>
      <c r="B20" s="85">
        <v>1</v>
      </c>
      <c r="C20" s="85" t="s">
        <v>516</v>
      </c>
      <c r="D20" s="85">
        <v>1</v>
      </c>
      <c r="E20" s="85"/>
      <c r="F20" s="85"/>
      <c r="G20" s="85"/>
      <c r="H20" s="85"/>
      <c r="I20" s="85"/>
      <c r="J20" s="85"/>
    </row>
    <row r="21" spans="1:10" ht="15">
      <c r="A21" s="85" t="s">
        <v>516</v>
      </c>
      <c r="B21" s="85">
        <v>1</v>
      </c>
      <c r="C21" s="85" t="s">
        <v>517</v>
      </c>
      <c r="D21" s="85">
        <v>1</v>
      </c>
      <c r="E21" s="85"/>
      <c r="F21" s="85"/>
      <c r="G21" s="85"/>
      <c r="H21" s="85"/>
      <c r="I21" s="85"/>
      <c r="J21" s="85"/>
    </row>
    <row r="22" spans="1:10" ht="15">
      <c r="A22" s="85" t="s">
        <v>517</v>
      </c>
      <c r="B22" s="85">
        <v>1</v>
      </c>
      <c r="C22" s="85" t="s">
        <v>518</v>
      </c>
      <c r="D22" s="85">
        <v>1</v>
      </c>
      <c r="E22" s="85"/>
      <c r="F22" s="85"/>
      <c r="G22" s="85"/>
      <c r="H22" s="85"/>
      <c r="I22" s="85"/>
      <c r="J22" s="85"/>
    </row>
    <row r="23" spans="1:10" ht="15">
      <c r="A23" s="85" t="s">
        <v>518</v>
      </c>
      <c r="B23" s="85">
        <v>1</v>
      </c>
      <c r="C23" s="85"/>
      <c r="D23" s="85"/>
      <c r="E23" s="85"/>
      <c r="F23" s="85"/>
      <c r="G23" s="85"/>
      <c r="H23" s="85"/>
      <c r="I23" s="85"/>
      <c r="J23" s="85"/>
    </row>
    <row r="26" spans="1:10" ht="15" customHeight="1">
      <c r="A26" s="13" t="s">
        <v>524</v>
      </c>
      <c r="B26" s="13" t="s">
        <v>493</v>
      </c>
      <c r="C26" s="85" t="s">
        <v>535</v>
      </c>
      <c r="D26" s="85" t="s">
        <v>496</v>
      </c>
      <c r="E26" s="85" t="s">
        <v>536</v>
      </c>
      <c r="F26" s="85" t="s">
        <v>498</v>
      </c>
      <c r="G26" s="13" t="s">
        <v>537</v>
      </c>
      <c r="H26" s="13" t="s">
        <v>500</v>
      </c>
      <c r="I26" s="13" t="s">
        <v>546</v>
      </c>
      <c r="J26" s="13" t="s">
        <v>501</v>
      </c>
    </row>
    <row r="27" spans="1:10" ht="15">
      <c r="A27" s="91" t="s">
        <v>525</v>
      </c>
      <c r="B27" s="91">
        <v>1</v>
      </c>
      <c r="C27" s="91"/>
      <c r="D27" s="91"/>
      <c r="E27" s="91"/>
      <c r="F27" s="91"/>
      <c r="G27" s="91" t="s">
        <v>534</v>
      </c>
      <c r="H27" s="91">
        <v>3</v>
      </c>
      <c r="I27" s="91" t="s">
        <v>531</v>
      </c>
      <c r="J27" s="91">
        <v>2</v>
      </c>
    </row>
    <row r="28" spans="1:10" ht="15">
      <c r="A28" s="91" t="s">
        <v>526</v>
      </c>
      <c r="B28" s="91">
        <v>1</v>
      </c>
      <c r="C28" s="91"/>
      <c r="D28" s="91"/>
      <c r="E28" s="91"/>
      <c r="F28" s="91"/>
      <c r="G28" s="91" t="s">
        <v>538</v>
      </c>
      <c r="H28" s="91">
        <v>3</v>
      </c>
      <c r="I28" s="91" t="s">
        <v>532</v>
      </c>
      <c r="J28" s="91">
        <v>2</v>
      </c>
    </row>
    <row r="29" spans="1:10" ht="15">
      <c r="A29" s="91" t="s">
        <v>527</v>
      </c>
      <c r="B29" s="91">
        <v>0</v>
      </c>
      <c r="C29" s="91"/>
      <c r="D29" s="91"/>
      <c r="E29" s="91"/>
      <c r="F29" s="91"/>
      <c r="G29" s="91" t="s">
        <v>539</v>
      </c>
      <c r="H29" s="91">
        <v>3</v>
      </c>
      <c r="I29" s="91" t="s">
        <v>530</v>
      </c>
      <c r="J29" s="91">
        <v>2</v>
      </c>
    </row>
    <row r="30" spans="1:10" ht="15">
      <c r="A30" s="91" t="s">
        <v>528</v>
      </c>
      <c r="B30" s="91">
        <v>133</v>
      </c>
      <c r="C30" s="91"/>
      <c r="D30" s="91"/>
      <c r="E30" s="91"/>
      <c r="F30" s="91"/>
      <c r="G30" s="91" t="s">
        <v>530</v>
      </c>
      <c r="H30" s="91">
        <v>2</v>
      </c>
      <c r="I30" s="91" t="s">
        <v>533</v>
      </c>
      <c r="J30" s="91">
        <v>2</v>
      </c>
    </row>
    <row r="31" spans="1:10" ht="15">
      <c r="A31" s="91" t="s">
        <v>529</v>
      </c>
      <c r="B31" s="91">
        <v>135</v>
      </c>
      <c r="C31" s="91"/>
      <c r="D31" s="91"/>
      <c r="E31" s="91"/>
      <c r="F31" s="91"/>
      <c r="G31" s="91" t="s">
        <v>540</v>
      </c>
      <c r="H31" s="91">
        <v>2</v>
      </c>
      <c r="I31" s="91" t="s">
        <v>547</v>
      </c>
      <c r="J31" s="91">
        <v>2</v>
      </c>
    </row>
    <row r="32" spans="1:10" ht="15">
      <c r="A32" s="91" t="s">
        <v>530</v>
      </c>
      <c r="B32" s="91">
        <v>6</v>
      </c>
      <c r="C32" s="91"/>
      <c r="D32" s="91"/>
      <c r="E32" s="91"/>
      <c r="F32" s="91"/>
      <c r="G32" s="91" t="s">
        <v>541</v>
      </c>
      <c r="H32" s="91">
        <v>2</v>
      </c>
      <c r="I32" s="91" t="s">
        <v>548</v>
      </c>
      <c r="J32" s="91">
        <v>2</v>
      </c>
    </row>
    <row r="33" spans="1:10" ht="15">
      <c r="A33" s="91" t="s">
        <v>531</v>
      </c>
      <c r="B33" s="91">
        <v>4</v>
      </c>
      <c r="C33" s="91"/>
      <c r="D33" s="91"/>
      <c r="E33" s="91"/>
      <c r="F33" s="91"/>
      <c r="G33" s="91" t="s">
        <v>542</v>
      </c>
      <c r="H33" s="91">
        <v>2</v>
      </c>
      <c r="I33" s="91" t="s">
        <v>549</v>
      </c>
      <c r="J33" s="91">
        <v>2</v>
      </c>
    </row>
    <row r="34" spans="1:10" ht="15">
      <c r="A34" s="91" t="s">
        <v>532</v>
      </c>
      <c r="B34" s="91">
        <v>4</v>
      </c>
      <c r="C34" s="91"/>
      <c r="D34" s="91"/>
      <c r="E34" s="91"/>
      <c r="F34" s="91"/>
      <c r="G34" s="91" t="s">
        <v>543</v>
      </c>
      <c r="H34" s="91">
        <v>2</v>
      </c>
      <c r="I34" s="91" t="s">
        <v>550</v>
      </c>
      <c r="J34" s="91">
        <v>2</v>
      </c>
    </row>
    <row r="35" spans="1:10" ht="15">
      <c r="A35" s="91" t="s">
        <v>533</v>
      </c>
      <c r="B35" s="91">
        <v>4</v>
      </c>
      <c r="C35" s="91"/>
      <c r="D35" s="91"/>
      <c r="E35" s="91"/>
      <c r="F35" s="91"/>
      <c r="G35" s="91" t="s">
        <v>544</v>
      </c>
      <c r="H35" s="91">
        <v>2</v>
      </c>
      <c r="I35" s="91" t="s">
        <v>551</v>
      </c>
      <c r="J35" s="91">
        <v>2</v>
      </c>
    </row>
    <row r="36" spans="1:10" ht="15">
      <c r="A36" s="91" t="s">
        <v>534</v>
      </c>
      <c r="B36" s="91">
        <v>3</v>
      </c>
      <c r="C36" s="91"/>
      <c r="D36" s="91"/>
      <c r="E36" s="91"/>
      <c r="F36" s="91"/>
      <c r="G36" s="91" t="s">
        <v>545</v>
      </c>
      <c r="H36" s="91">
        <v>2</v>
      </c>
      <c r="I36" s="91"/>
      <c r="J36" s="91"/>
    </row>
    <row r="39" spans="1:10" ht="15" customHeight="1">
      <c r="A39" s="13" t="s">
        <v>555</v>
      </c>
      <c r="B39" s="13" t="s">
        <v>493</v>
      </c>
      <c r="C39" s="85" t="s">
        <v>566</v>
      </c>
      <c r="D39" s="85" t="s">
        <v>496</v>
      </c>
      <c r="E39" s="85" t="s">
        <v>567</v>
      </c>
      <c r="F39" s="85" t="s">
        <v>498</v>
      </c>
      <c r="G39" s="13" t="s">
        <v>568</v>
      </c>
      <c r="H39" s="13" t="s">
        <v>500</v>
      </c>
      <c r="I39" s="13" t="s">
        <v>576</v>
      </c>
      <c r="J39" s="13" t="s">
        <v>501</v>
      </c>
    </row>
    <row r="40" spans="1:10" ht="15">
      <c r="A40" s="91" t="s">
        <v>556</v>
      </c>
      <c r="B40" s="91">
        <v>4</v>
      </c>
      <c r="C40" s="91"/>
      <c r="D40" s="91"/>
      <c r="E40" s="91"/>
      <c r="F40" s="91"/>
      <c r="G40" s="91" t="s">
        <v>559</v>
      </c>
      <c r="H40" s="91">
        <v>3</v>
      </c>
      <c r="I40" s="91" t="s">
        <v>556</v>
      </c>
      <c r="J40" s="91">
        <v>2</v>
      </c>
    </row>
    <row r="41" spans="1:10" ht="15">
      <c r="A41" s="91" t="s">
        <v>557</v>
      </c>
      <c r="B41" s="91">
        <v>4</v>
      </c>
      <c r="C41" s="91"/>
      <c r="D41" s="91"/>
      <c r="E41" s="91"/>
      <c r="F41" s="91"/>
      <c r="G41" s="91" t="s">
        <v>564</v>
      </c>
      <c r="H41" s="91">
        <v>2</v>
      </c>
      <c r="I41" s="91" t="s">
        <v>557</v>
      </c>
      <c r="J41" s="91">
        <v>2</v>
      </c>
    </row>
    <row r="42" spans="1:10" ht="15">
      <c r="A42" s="91" t="s">
        <v>558</v>
      </c>
      <c r="B42" s="91">
        <v>4</v>
      </c>
      <c r="C42" s="91"/>
      <c r="D42" s="91"/>
      <c r="E42" s="91"/>
      <c r="F42" s="91"/>
      <c r="G42" s="91" t="s">
        <v>565</v>
      </c>
      <c r="H42" s="91">
        <v>2</v>
      </c>
      <c r="I42" s="91" t="s">
        <v>558</v>
      </c>
      <c r="J42" s="91">
        <v>2</v>
      </c>
    </row>
    <row r="43" spans="1:10" ht="15">
      <c r="A43" s="91" t="s">
        <v>559</v>
      </c>
      <c r="B43" s="91">
        <v>3</v>
      </c>
      <c r="C43" s="91"/>
      <c r="D43" s="91"/>
      <c r="E43" s="91"/>
      <c r="F43" s="91"/>
      <c r="G43" s="91" t="s">
        <v>569</v>
      </c>
      <c r="H43" s="91">
        <v>2</v>
      </c>
      <c r="I43" s="91" t="s">
        <v>560</v>
      </c>
      <c r="J43" s="91">
        <v>2</v>
      </c>
    </row>
    <row r="44" spans="1:10" ht="15">
      <c r="A44" s="91" t="s">
        <v>560</v>
      </c>
      <c r="B44" s="91">
        <v>2</v>
      </c>
      <c r="C44" s="91"/>
      <c r="D44" s="91"/>
      <c r="E44" s="91"/>
      <c r="F44" s="91"/>
      <c r="G44" s="91" t="s">
        <v>570</v>
      </c>
      <c r="H44" s="91">
        <v>2</v>
      </c>
      <c r="I44" s="91" t="s">
        <v>561</v>
      </c>
      <c r="J44" s="91">
        <v>2</v>
      </c>
    </row>
    <row r="45" spans="1:10" ht="15">
      <c r="A45" s="91" t="s">
        <v>561</v>
      </c>
      <c r="B45" s="91">
        <v>2</v>
      </c>
      <c r="C45" s="91"/>
      <c r="D45" s="91"/>
      <c r="E45" s="91"/>
      <c r="F45" s="91"/>
      <c r="G45" s="91" t="s">
        <v>571</v>
      </c>
      <c r="H45" s="91">
        <v>2</v>
      </c>
      <c r="I45" s="91" t="s">
        <v>562</v>
      </c>
      <c r="J45" s="91">
        <v>2</v>
      </c>
    </row>
    <row r="46" spans="1:10" ht="15">
      <c r="A46" s="91" t="s">
        <v>562</v>
      </c>
      <c r="B46" s="91">
        <v>2</v>
      </c>
      <c r="C46" s="91"/>
      <c r="D46" s="91"/>
      <c r="E46" s="91"/>
      <c r="F46" s="91"/>
      <c r="G46" s="91" t="s">
        <v>572</v>
      </c>
      <c r="H46" s="91">
        <v>2</v>
      </c>
      <c r="I46" s="91" t="s">
        <v>563</v>
      </c>
      <c r="J46" s="91">
        <v>2</v>
      </c>
    </row>
    <row r="47" spans="1:10" ht="15">
      <c r="A47" s="91" t="s">
        <v>563</v>
      </c>
      <c r="B47" s="91">
        <v>2</v>
      </c>
      <c r="C47" s="91"/>
      <c r="D47" s="91"/>
      <c r="E47" s="91"/>
      <c r="F47" s="91"/>
      <c r="G47" s="91" t="s">
        <v>573</v>
      </c>
      <c r="H47" s="91">
        <v>2</v>
      </c>
      <c r="I47" s="91"/>
      <c r="J47" s="91"/>
    </row>
    <row r="48" spans="1:10" ht="15">
      <c r="A48" s="91" t="s">
        <v>564</v>
      </c>
      <c r="B48" s="91">
        <v>2</v>
      </c>
      <c r="C48" s="91"/>
      <c r="D48" s="91"/>
      <c r="E48" s="91"/>
      <c r="F48" s="91"/>
      <c r="G48" s="91" t="s">
        <v>574</v>
      </c>
      <c r="H48" s="91">
        <v>2</v>
      </c>
      <c r="I48" s="91"/>
      <c r="J48" s="91"/>
    </row>
    <row r="49" spans="1:10" ht="15">
      <c r="A49" s="91" t="s">
        <v>565</v>
      </c>
      <c r="B49" s="91">
        <v>2</v>
      </c>
      <c r="C49" s="91"/>
      <c r="D49" s="91"/>
      <c r="E49" s="91"/>
      <c r="F49" s="91"/>
      <c r="G49" s="91" t="s">
        <v>575</v>
      </c>
      <c r="H49" s="91">
        <v>2</v>
      </c>
      <c r="I49" s="91"/>
      <c r="J49" s="91"/>
    </row>
    <row r="52" spans="1:10" ht="15" customHeight="1">
      <c r="A52" s="13" t="s">
        <v>580</v>
      </c>
      <c r="B52" s="13" t="s">
        <v>493</v>
      </c>
      <c r="C52" s="85" t="s">
        <v>582</v>
      </c>
      <c r="D52" s="85" t="s">
        <v>496</v>
      </c>
      <c r="E52" s="13" t="s">
        <v>583</v>
      </c>
      <c r="F52" s="13" t="s">
        <v>498</v>
      </c>
      <c r="G52" s="85" t="s">
        <v>586</v>
      </c>
      <c r="H52" s="85" t="s">
        <v>500</v>
      </c>
      <c r="I52" s="85" t="s">
        <v>588</v>
      </c>
      <c r="J52" s="85" t="s">
        <v>501</v>
      </c>
    </row>
    <row r="53" spans="1:10" ht="15">
      <c r="A53" s="85" t="s">
        <v>230</v>
      </c>
      <c r="B53" s="85">
        <v>1</v>
      </c>
      <c r="C53" s="85"/>
      <c r="D53" s="85"/>
      <c r="E53" s="85" t="s">
        <v>230</v>
      </c>
      <c r="F53" s="85">
        <v>1</v>
      </c>
      <c r="G53" s="85"/>
      <c r="H53" s="85"/>
      <c r="I53" s="85"/>
      <c r="J53" s="85"/>
    </row>
    <row r="56" spans="1:10" ht="15" customHeight="1">
      <c r="A56" s="13" t="s">
        <v>581</v>
      </c>
      <c r="B56" s="13" t="s">
        <v>493</v>
      </c>
      <c r="C56" s="13" t="s">
        <v>584</v>
      </c>
      <c r="D56" s="13" t="s">
        <v>496</v>
      </c>
      <c r="E56" s="13" t="s">
        <v>585</v>
      </c>
      <c r="F56" s="13" t="s">
        <v>498</v>
      </c>
      <c r="G56" s="13" t="s">
        <v>587</v>
      </c>
      <c r="H56" s="13" t="s">
        <v>500</v>
      </c>
      <c r="I56" s="85" t="s">
        <v>589</v>
      </c>
      <c r="J56" s="85" t="s">
        <v>501</v>
      </c>
    </row>
    <row r="57" spans="1:10" ht="15">
      <c r="A57" s="85" t="s">
        <v>229</v>
      </c>
      <c r="B57" s="85">
        <v>1</v>
      </c>
      <c r="C57" s="85" t="s">
        <v>228</v>
      </c>
      <c r="D57" s="85">
        <v>1</v>
      </c>
      <c r="E57" s="85" t="s">
        <v>229</v>
      </c>
      <c r="F57" s="85">
        <v>1</v>
      </c>
      <c r="G57" s="85" t="s">
        <v>212</v>
      </c>
      <c r="H57" s="85">
        <v>1</v>
      </c>
      <c r="I57" s="85"/>
      <c r="J57" s="85"/>
    </row>
    <row r="58" spans="1:10" ht="15">
      <c r="A58" s="85" t="s">
        <v>228</v>
      </c>
      <c r="B58" s="85">
        <v>1</v>
      </c>
      <c r="C58" s="85" t="s">
        <v>227</v>
      </c>
      <c r="D58" s="85">
        <v>1</v>
      </c>
      <c r="E58" s="85"/>
      <c r="F58" s="85"/>
      <c r="G58" s="85"/>
      <c r="H58" s="85"/>
      <c r="I58" s="85"/>
      <c r="J58" s="85"/>
    </row>
    <row r="59" spans="1:10" ht="15">
      <c r="A59" s="85" t="s">
        <v>227</v>
      </c>
      <c r="B59" s="85">
        <v>1</v>
      </c>
      <c r="C59" s="85" t="s">
        <v>226</v>
      </c>
      <c r="D59" s="85">
        <v>1</v>
      </c>
      <c r="E59" s="85"/>
      <c r="F59" s="85"/>
      <c r="G59" s="85"/>
      <c r="H59" s="85"/>
      <c r="I59" s="85"/>
      <c r="J59" s="85"/>
    </row>
    <row r="60" spans="1:10" ht="15">
      <c r="A60" s="85" t="s">
        <v>226</v>
      </c>
      <c r="B60" s="85">
        <v>1</v>
      </c>
      <c r="C60" s="85" t="s">
        <v>225</v>
      </c>
      <c r="D60" s="85">
        <v>1</v>
      </c>
      <c r="E60" s="85"/>
      <c r="F60" s="85"/>
      <c r="G60" s="85"/>
      <c r="H60" s="85"/>
      <c r="I60" s="85"/>
      <c r="J60" s="85"/>
    </row>
    <row r="61" spans="1:10" ht="15">
      <c r="A61" s="85" t="s">
        <v>225</v>
      </c>
      <c r="B61" s="85">
        <v>1</v>
      </c>
      <c r="C61" s="85" t="s">
        <v>224</v>
      </c>
      <c r="D61" s="85">
        <v>1</v>
      </c>
      <c r="E61" s="85"/>
      <c r="F61" s="85"/>
      <c r="G61" s="85"/>
      <c r="H61" s="85"/>
      <c r="I61" s="85"/>
      <c r="J61" s="85"/>
    </row>
    <row r="62" spans="1:10" ht="15">
      <c r="A62" s="85" t="s">
        <v>224</v>
      </c>
      <c r="B62" s="85">
        <v>1</v>
      </c>
      <c r="C62" s="85" t="s">
        <v>223</v>
      </c>
      <c r="D62" s="85">
        <v>1</v>
      </c>
      <c r="E62" s="85"/>
      <c r="F62" s="85"/>
      <c r="G62" s="85"/>
      <c r="H62" s="85"/>
      <c r="I62" s="85"/>
      <c r="J62" s="85"/>
    </row>
    <row r="63" spans="1:10" ht="15">
      <c r="A63" s="85" t="s">
        <v>223</v>
      </c>
      <c r="B63" s="85">
        <v>1</v>
      </c>
      <c r="C63" s="85" t="s">
        <v>222</v>
      </c>
      <c r="D63" s="85">
        <v>1</v>
      </c>
      <c r="E63" s="85"/>
      <c r="F63" s="85"/>
      <c r="G63" s="85"/>
      <c r="H63" s="85"/>
      <c r="I63" s="85"/>
      <c r="J63" s="85"/>
    </row>
    <row r="64" spans="1:10" ht="15">
      <c r="A64" s="85" t="s">
        <v>222</v>
      </c>
      <c r="B64" s="85">
        <v>1</v>
      </c>
      <c r="C64" s="85" t="s">
        <v>221</v>
      </c>
      <c r="D64" s="85">
        <v>1</v>
      </c>
      <c r="E64" s="85"/>
      <c r="F64" s="85"/>
      <c r="G64" s="85"/>
      <c r="H64" s="85"/>
      <c r="I64" s="85"/>
      <c r="J64" s="85"/>
    </row>
    <row r="65" spans="1:10" ht="15">
      <c r="A65" s="85" t="s">
        <v>221</v>
      </c>
      <c r="B65" s="85">
        <v>1</v>
      </c>
      <c r="C65" s="85" t="s">
        <v>220</v>
      </c>
      <c r="D65" s="85">
        <v>1</v>
      </c>
      <c r="E65" s="85"/>
      <c r="F65" s="85"/>
      <c r="G65" s="85"/>
      <c r="H65" s="85"/>
      <c r="I65" s="85"/>
      <c r="J65" s="85"/>
    </row>
    <row r="66" spans="1:10" ht="15">
      <c r="A66" s="85" t="s">
        <v>220</v>
      </c>
      <c r="B66" s="85">
        <v>1</v>
      </c>
      <c r="C66" s="85" t="s">
        <v>219</v>
      </c>
      <c r="D66" s="85">
        <v>1</v>
      </c>
      <c r="E66" s="85"/>
      <c r="F66" s="85"/>
      <c r="G66" s="85"/>
      <c r="H66" s="85"/>
      <c r="I66" s="85"/>
      <c r="J66" s="85"/>
    </row>
    <row r="69" spans="1:10" ht="15" customHeight="1">
      <c r="A69" s="13" t="s">
        <v>593</v>
      </c>
      <c r="B69" s="13" t="s">
        <v>493</v>
      </c>
      <c r="C69" s="13" t="s">
        <v>594</v>
      </c>
      <c r="D69" s="13" t="s">
        <v>496</v>
      </c>
      <c r="E69" s="13" t="s">
        <v>595</v>
      </c>
      <c r="F69" s="13" t="s">
        <v>498</v>
      </c>
      <c r="G69" s="13" t="s">
        <v>596</v>
      </c>
      <c r="H69" s="13" t="s">
        <v>500</v>
      </c>
      <c r="I69" s="13" t="s">
        <v>597</v>
      </c>
      <c r="J69" s="13" t="s">
        <v>501</v>
      </c>
    </row>
    <row r="70" spans="1:10" ht="15">
      <c r="A70" s="124" t="s">
        <v>214</v>
      </c>
      <c r="B70" s="85">
        <v>51366</v>
      </c>
      <c r="C70" s="124" t="s">
        <v>214</v>
      </c>
      <c r="D70" s="85">
        <v>51366</v>
      </c>
      <c r="E70" s="124" t="s">
        <v>217</v>
      </c>
      <c r="F70" s="85">
        <v>50000</v>
      </c>
      <c r="G70" s="124" t="s">
        <v>212</v>
      </c>
      <c r="H70" s="85">
        <v>16020</v>
      </c>
      <c r="I70" s="124" t="s">
        <v>216</v>
      </c>
      <c r="J70" s="85">
        <v>11179</v>
      </c>
    </row>
    <row r="71" spans="1:10" ht="15">
      <c r="A71" s="124" t="s">
        <v>217</v>
      </c>
      <c r="B71" s="85">
        <v>50000</v>
      </c>
      <c r="C71" s="124" t="s">
        <v>218</v>
      </c>
      <c r="D71" s="85">
        <v>45103</v>
      </c>
      <c r="E71" s="124" t="s">
        <v>229</v>
      </c>
      <c r="F71" s="85">
        <v>23130</v>
      </c>
      <c r="G71" s="124" t="s">
        <v>213</v>
      </c>
      <c r="H71" s="85">
        <v>11216</v>
      </c>
      <c r="I71" s="124" t="s">
        <v>215</v>
      </c>
      <c r="J71" s="85">
        <v>8389</v>
      </c>
    </row>
    <row r="72" spans="1:10" ht="15">
      <c r="A72" s="124" t="s">
        <v>218</v>
      </c>
      <c r="B72" s="85">
        <v>45103</v>
      </c>
      <c r="C72" s="124" t="s">
        <v>224</v>
      </c>
      <c r="D72" s="85">
        <v>43404</v>
      </c>
      <c r="E72" s="124" t="s">
        <v>230</v>
      </c>
      <c r="F72" s="85">
        <v>5875</v>
      </c>
      <c r="G72" s="124"/>
      <c r="H72" s="85"/>
      <c r="I72" s="124"/>
      <c r="J72" s="85"/>
    </row>
    <row r="73" spans="1:10" ht="15">
      <c r="A73" s="124" t="s">
        <v>224</v>
      </c>
      <c r="B73" s="85">
        <v>43404</v>
      </c>
      <c r="C73" s="124" t="s">
        <v>219</v>
      </c>
      <c r="D73" s="85">
        <v>35567</v>
      </c>
      <c r="E73" s="124"/>
      <c r="F73" s="85"/>
      <c r="G73" s="124"/>
      <c r="H73" s="85"/>
      <c r="I73" s="124"/>
      <c r="J73" s="85"/>
    </row>
    <row r="74" spans="1:10" ht="15">
      <c r="A74" s="124" t="s">
        <v>219</v>
      </c>
      <c r="B74" s="85">
        <v>35567</v>
      </c>
      <c r="C74" s="124" t="s">
        <v>225</v>
      </c>
      <c r="D74" s="85">
        <v>23806</v>
      </c>
      <c r="E74" s="124"/>
      <c r="F74" s="85"/>
      <c r="G74" s="124"/>
      <c r="H74" s="85"/>
      <c r="I74" s="124"/>
      <c r="J74" s="85"/>
    </row>
    <row r="75" spans="1:10" ht="15">
      <c r="A75" s="124" t="s">
        <v>225</v>
      </c>
      <c r="B75" s="85">
        <v>23806</v>
      </c>
      <c r="C75" s="124" t="s">
        <v>220</v>
      </c>
      <c r="D75" s="85">
        <v>22576</v>
      </c>
      <c r="E75" s="124"/>
      <c r="F75" s="85"/>
      <c r="G75" s="124"/>
      <c r="H75" s="85"/>
      <c r="I75" s="124"/>
      <c r="J75" s="85"/>
    </row>
    <row r="76" spans="1:10" ht="15">
      <c r="A76" s="124" t="s">
        <v>229</v>
      </c>
      <c r="B76" s="85">
        <v>23130</v>
      </c>
      <c r="C76" s="124" t="s">
        <v>226</v>
      </c>
      <c r="D76" s="85">
        <v>16734</v>
      </c>
      <c r="E76" s="124"/>
      <c r="F76" s="85"/>
      <c r="G76" s="124"/>
      <c r="H76" s="85"/>
      <c r="I76" s="124"/>
      <c r="J76" s="85"/>
    </row>
    <row r="77" spans="1:10" ht="15">
      <c r="A77" s="124" t="s">
        <v>220</v>
      </c>
      <c r="B77" s="85">
        <v>22576</v>
      </c>
      <c r="C77" s="124" t="s">
        <v>221</v>
      </c>
      <c r="D77" s="85">
        <v>15282</v>
      </c>
      <c r="E77" s="124"/>
      <c r="F77" s="85"/>
      <c r="G77" s="124"/>
      <c r="H77" s="85"/>
      <c r="I77" s="124"/>
      <c r="J77" s="85"/>
    </row>
    <row r="78" spans="1:10" ht="15">
      <c r="A78" s="124" t="s">
        <v>226</v>
      </c>
      <c r="B78" s="85">
        <v>16734</v>
      </c>
      <c r="C78" s="124" t="s">
        <v>223</v>
      </c>
      <c r="D78" s="85">
        <v>9607</v>
      </c>
      <c r="E78" s="124"/>
      <c r="F78" s="85"/>
      <c r="G78" s="124"/>
      <c r="H78" s="85"/>
      <c r="I78" s="124"/>
      <c r="J78" s="85"/>
    </row>
    <row r="79" spans="1:10" ht="15">
      <c r="A79" s="124" t="s">
        <v>212</v>
      </c>
      <c r="B79" s="85">
        <v>16020</v>
      </c>
      <c r="C79" s="124" t="s">
        <v>228</v>
      </c>
      <c r="D79" s="85">
        <v>8557</v>
      </c>
      <c r="E79" s="124"/>
      <c r="F79" s="85"/>
      <c r="G79" s="124"/>
      <c r="H79" s="85"/>
      <c r="I79" s="124"/>
      <c r="J79" s="85"/>
    </row>
  </sheetData>
  <hyperlinks>
    <hyperlink ref="A2" r:id="rId1" display="http://www.pyvnts.com/oct-2019-pyvnts.html"/>
    <hyperlink ref="A3" r:id="rId2" display="http://www.pyvnts.com/"/>
    <hyperlink ref="A4" r:id="rId3" display="https://nodexlgraphgallery.org/Pages/Graph.aspx?graphID=197839"/>
    <hyperlink ref="A5" r:id="rId4" display="https://www.independent.co.uk/news/world/americas/us-politics/trump-tax-returns-congress-richard-neal-house-ways-committee-mnuchin-treasury-impeachment-a8902456.html"/>
    <hyperlink ref="C2" r:id="rId5" display="https://nodexlgraphgallery.org/Pages/Graph.aspx?graphID=197839"/>
    <hyperlink ref="G2" r:id="rId6" display="https://www.independent.co.uk/news/world/americas/us-politics/trump-tax-returns-congress-richard-neal-house-ways-committee-mnuchin-treasury-impeachment-a8902456.html"/>
    <hyperlink ref="I2" r:id="rId7" display="http://www.pyvnts.com/oct-2019-pyvnts.html"/>
    <hyperlink ref="I3" r:id="rId8" display="http://www.pyvnts.com/"/>
  </hyperlinks>
  <printOptions/>
  <pageMargins left="0.7" right="0.7" top="0.75" bottom="0.75" header="0.3" footer="0.3"/>
  <pageSetup orientation="portrait" paperSize="9"/>
  <tableParts>
    <tablePart r:id="rId16"/>
    <tablePart r:id="rId11"/>
    <tablePart r:id="rId15"/>
    <tablePart r:id="rId9"/>
    <tablePart r:id="rId10"/>
    <tablePart r:id="rId14"/>
    <tablePart r:id="rId12"/>
    <tablePart r:id="rId1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2019-07-11T21:28:15Z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