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<sst xmlns="http://schemas.openxmlformats.org/spreadsheetml/2006/main" count="1512" uniqueCount="559">
  <si>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</si>
  <si>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</si>
  <si>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</si>
  <si>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</si>
  <si>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</si>
  <si>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</si>
  <si>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</si>
  <si>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</si>
  <si>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</si>
  <si>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</si>
  <si>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</si>
  <si>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</si>
  <si>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</si>
  <si>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</si>
  <si>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</si>
  <si>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</si>
  <si>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</si>
  <si>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</si>
  <si>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</si>
  <si>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</si>
  <si>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</si>
  <si>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</si>
  <si>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</si>
  <si>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</si>
  <si>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</si>
  <si>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</si>
  <si>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</si>
  <si>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</si>
  <si>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</si>
  <si>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</si>
  <si>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</si>
  <si>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</si>
  <si>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</si>
  <si>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</si>
  <si>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</si>
  <si>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</si>
  <si>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</si>
  <si>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</si>
  <si>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</si>
  <si>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</si>
  <si>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</si>
  <si>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</si>
  <si>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</si>
  <si>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</si>
  <si>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</si>
  <si>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</si>
  <si>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</si>
  <si>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</si>
  <si>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</si>
  <si>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</si>
  <si>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</si>
  <si>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</si>
  <si>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</si>
  <si>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</si>
  <si>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</si>
  <si>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</si>
  <si>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</si>
  <si>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</si>
  <si>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</si>
  <si>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</si>
  <si>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</si>
  <si>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</si>
  <si>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</si>
  <si>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</si>
  <si>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</si>
  <si>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</si>
  <si>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</si>
  <si>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</si>
  <si>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</si>
  <si>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</si>
  <si>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</si>
  <si>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</si>
  <si>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</si>
  <si>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</si>
  <si>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</si>
  <si>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</si>
  <si>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</si>
  <si>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</si>
  <si>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</si>
  <si>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</si>
  <si>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</si>
  <si>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</si>
  <si>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</si>
  <si>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</si>
  <si>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</si>
  <si>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</si>
  <si>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</si>
  <si>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</si>
  <si>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</si>
  <si>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</si>
  <si>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</si>
  <si>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</si>
  <si>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</si>
  <si>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</si>
  <si>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</si>
  <si>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</si>
  <si>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</si>
  <si>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</si>
  <si>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</si>
  <si>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</si>
  <si>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</si>
  <si>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</si>
  <si>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</si>
  <si>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</si>
  <si>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</si>
  <si>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</si>
  <si>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</si>
  <si>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</si>
  <si>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</si>
  <si>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</si>
  <si>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</si>
  <si>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</si>
  <si>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</si>
  <si>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</si>
  <si>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</si>
  <si>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</si>
  <si>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</si>
  <si>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</si>
  <si>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</si>
  <si>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</si>
  <si>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</si>
  <si>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</si>
  <si>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</si>
  <si>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</si>
  <si>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</si>
  <si>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</si>
  <si>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</si>
  <si>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</si>
  <si>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</si>
  <si>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</si>
  <si>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</si>
  <si>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</si>
  <si>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</si>
  <si>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</si>
  <si>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</si>
  <si>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</si>
  <si>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</si>
  <si>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</si>
  <si>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</si>
  <si>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</si>
  <si>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</si>
  <si>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</si>
  <si>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</si>
  <si>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</si>
  <si>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</si>
  <si>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</si>
  <si>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</si>
  <si>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</si>
  <si>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</si>
  <si>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</si>
  <si>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</si>
  <si>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</si>
  <si>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</si>
  <si>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</si>
  <si>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</si>
  <si>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</si>
  <si>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</si>
  <si>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</si>
  <si>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</si>
  <si>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</si>
  <si>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</si>
  <si>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</si>
  <si>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</si>
  <si>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</si>
  <si>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</si>
  <si>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</si>
  <si>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</si>
  <si>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</si>
  <si>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</si>
  <si>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</si>
  <si>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</si>
  <si>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</si>
  <si>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</si>
  <si>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</si>
  <si>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</si>
  <si>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</si>
  <si>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</si>
  <si>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</si>
  <si>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</si>
  <si>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</si>
  <si>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</si>
  <si>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</si>
  <si>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</si>
  <si>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</si>
  <si>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</si>
  <si>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</si>
  <si>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</si>
  <si>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</si>
  <si>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</si>
  <si>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</si>
  <si>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</si>
  <si>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</si>
  <si>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</si>
  <si>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</si>
  <si>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</si>
  <si>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</si>
  <si>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</si>
  <si>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</si>
  <si>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</si>
  <si>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</si>
  <si>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</si>
  <si>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</si>
  <si>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</si>
  <si>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</si>
  <si>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</si>
  <si>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</si>
  <si>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</si>
  <si>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</si>
  <si>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</si>
  <si>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</si>
  <si>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</si>
  <si>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</si>
  <si>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farmercoop</t>
  </si>
  <si>
    <t>jcoyledc</t>
  </si>
  <si>
    <t>socialdriver</t>
  </si>
  <si>
    <t>harpsretreats</t>
  </si>
  <si>
    <t>bizroundtable</t>
  </si>
  <si>
    <t>gpsimpact</t>
  </si>
  <si>
    <t>axios</t>
  </si>
  <si>
    <t>gradsoflife</t>
  </si>
  <si>
    <t>fsgtweets</t>
  </si>
  <si>
    <t>Mentions</t>
  </si>
  <si>
    <t>Ended our conference with a great session on the digital disruption of public affairs. A big thank you to the panelists from @SocialDriver @axios @gpsimpact @BizRoundtable! #NCFCmtg https://t.co/MZcO81P0iY</t>
  </si>
  <si>
    <t>RT @SocialDriver: Are you a skilled digital advertiser? Join an agency whose ads consistently outperform industry averages. That's the resuâ€¦</t>
  </si>
  <si>
    <t>A joint initiative between @FSGtweets and @GradsofLife, the Opportunity Navigator is designed to help employers understand best practices in opportunity employment. See how our web team made this logic-based tool user-friendly and visually appealing! https://t.co/ClnBnBOddI</t>
  </si>
  <si>
    <t>Never apologize for who you are.
Social Driver is an #LGBTQ+ owned and certified business and we take pride in our one-of-a-kind team. #IDAHOT https://t.co/j9fSv979z4</t>
  </si>
  <si>
    <t>Are you a skilled digital advertiser? Join an agency whose ads consistently outperform industry averages. That's the result of our team finding the best possible solutions. Apply to #BeADriver as our next Senior Ad Specialist. https://t.co/nIh7y4KB1n https://t.co/ozBTlcnNCP</t>
  </si>
  <si>
    <t>Social Driver is cheering on the USA Womenâ€™s soccer team ðŸ‡ºðŸ‡¸ in their match against England. âš½ï¸ #USAvENG https://t.co/BzID9o8TMt</t>
  </si>
  <si>
    <t>Our web developers plan, execute, and launch sites and data visualizations that stretch our imaginations and exceed our clients' goals. We're looking for more passionate developers to join our team at the mid and senior levels. #BeADriver⁠—Apply here! https://t.co/iSym3vvvEi https://t.co/Vd4WX0Qv57</t>
  </si>
  <si>
    <t>RT @SocialDriver: Never apologize for who you are.
Social Driver is an #LGBTQ+ owned and certified business and we take pride in our one-o…</t>
  </si>
  <si>
    <t>https://opportunitynavigator.org/</t>
  </si>
  <si>
    <t>https://socialdriver.bamboohr.com/jobs/view.php?id=10</t>
  </si>
  <si>
    <t>https://socialdriver.bamboohr.com/jobs/view.php?id=18&amp;utm_source=twitter&amp;utm_medium=o</t>
  </si>
  <si>
    <t>opportunitynavigator.org</t>
  </si>
  <si>
    <t>bamboohr.com</t>
  </si>
  <si>
    <t>ncfcmtg</t>
  </si>
  <si>
    <t>lgbtq idahot</t>
  </si>
  <si>
    <t>beadriver</t>
  </si>
  <si>
    <t>usaveng</t>
  </si>
  <si>
    <t>lgbtq</t>
  </si>
  <si>
    <t>https://pbs.twimg.com/media/D-GFMBwWkAAidQm.jpg</t>
  </si>
  <si>
    <t>https://pbs.twimg.com/media/D6xoEjnX4AALLRG.jpg</t>
  </si>
  <si>
    <t>https://pbs.twimg.com/media/D-LK65oXUAAwwlg.jpg</t>
  </si>
  <si>
    <t>https://pbs.twimg.com/media/D-fk_LGWsAAcJs1.jpg</t>
  </si>
  <si>
    <t>https://pbs.twimg.com/media/D-kAk4qWkAEMpLy.jpg</t>
  </si>
  <si>
    <t>http://pbs.twimg.com/profile_images/789152069336858625/_G_bhk0k_normal.jpg</t>
  </si>
  <si>
    <t>http://pbs.twimg.com/profile_images/1135648369630744576/LXsNAV-W_normal.png</t>
  </si>
  <si>
    <t>http://pbs.twimg.com/profile_images/1140701905770942471/3nnv94fY_normal.jpg</t>
  </si>
  <si>
    <t>https://twitter.com/#!/farmercoop/status/1144342235489681408</t>
  </si>
  <si>
    <t>https://twitter.com/#!/jcoyledc/status/1144701329224474626</t>
  </si>
  <si>
    <t>https://twitter.com/#!/socialdriver/status/1144233859699138561</t>
  </si>
  <si>
    <t>https://twitter.com/#!/socialdriver/status/1129392105539932160</t>
  </si>
  <si>
    <t>https://twitter.com/#!/socialdriver/status/1144700380384813058</t>
  </si>
  <si>
    <t>https://twitter.com/#!/socialdriver/status/1146136500154830849</t>
  </si>
  <si>
    <t>https://twitter.com/#!/socialdriver/status/1148200060150116352</t>
  </si>
  <si>
    <t>https://twitter.com/#!/harpsretreats/status/1148674339148980225</t>
  </si>
  <si>
    <t>1144342235489681408</t>
  </si>
  <si>
    <t>1144701329224474626</t>
  </si>
  <si>
    <t>1144233859699138561</t>
  </si>
  <si>
    <t>1129392105539932160</t>
  </si>
  <si>
    <t>1144700380384813058</t>
  </si>
  <si>
    <t>1146136500154830849</t>
  </si>
  <si>
    <t>1148200060150116352</t>
  </si>
  <si>
    <t>1148674339148980225</t>
  </si>
  <si>
    <t/>
  </si>
  <si>
    <t>en</t>
  </si>
  <si>
    <t>Twitter for iPhone</t>
  </si>
  <si>
    <t>Twitter Web App</t>
  </si>
  <si>
    <t>Twitter Web Client</t>
  </si>
  <si>
    <t>Twitter Ads Composer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</si>
  <si>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</si>
  <si>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</si>
  <si>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</si>
  <si>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</si>
  <si>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</si>
  <si>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</si>
  <si>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</si>
  <si>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</si>
  <si>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</si>
  <si>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</si>
  <si>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</si>
  <si>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</si>
  <si>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</si>
  <si>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</si>
  <si>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</si>
  <si>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</si>
  <si>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</si>
  <si>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</si>
  <si>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</si>
  <si>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</si>
  <si>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</si>
  <si>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</si>
  <si>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NCFC</t>
  </si>
  <si>
    <t>Business Roundtable</t>
  </si>
  <si>
    <t>GPS Impact</t>
  </si>
  <si>
    <t>Axios</t>
  </si>
  <si>
    <t>Social Driver</t>
  </si>
  <si>
    <t>Joan Coyle</t>
  </si>
  <si>
    <t>Grads of Life</t>
  </si>
  <si>
    <t>FSG</t>
  </si>
  <si>
    <t>Harp's Retreats</t>
  </si>
  <si>
    <t>Since 1929, NCFC has been the voice of America's farmer-owned cooperatives in helping to advance their business and policy interests in Washington, DC.</t>
  </si>
  <si>
    <t>BRT is an association of CEOs of leading US companies working to promote a thriving economy &amp; expanded opportunity for all Americans through sound public policy</t>
  </si>
  <si>
    <t>We help you navigate the #digital landscape to make an impact with your message. #Politics #PublicAffairs #Campaigns</t>
  </si>
  <si>
    <t>Smart Brevity worthy of people's time, attention and trust. Visit our stream: https://t.co/MOsBGwib0S Subscribe to our newsletters: https://t.co/hi21XepUhE</t>
  </si>
  <si>
    <t>Experience digital with us. Social Driver is a digital agency based in DC with additional teams in Bellingham, WA and Kansas City, MO. ⚡️ #BeADriver</t>
  </si>
  <si>
    <t>Public affairs pro working in the chemistry enterprise, who loves gardening, events, media and the Washington Nationals.</t>
  </si>
  <si>
    <t>A national initiative focused on changing employer perceptions and practices to build sustainable employment pathways for Opportunity Youth.</t>
  </si>
  <si>
    <t>Reimagining social change. Consulting &amp; ideas for corps, nonprofits, foundations, govts.</t>
  </si>
  <si>
    <t>A Harp's Retreats property provides space, lodging and hosting needs for wellness programs, promotes bonding and friendship, and evolution of one's spirit.</t>
  </si>
  <si>
    <t>Washington, DC</t>
  </si>
  <si>
    <t>Washingon, DC</t>
  </si>
  <si>
    <t>Irving, TX</t>
  </si>
  <si>
    <t>http://t.co/XBH8SHS7Hf</t>
  </si>
  <si>
    <t>https://t.co/4rZgz9gmFD</t>
  </si>
  <si>
    <t>http://t.co/yKXqxMETMN</t>
  </si>
  <si>
    <t>https://t.co/A2aCI9Z3fA</t>
  </si>
  <si>
    <t>https://t.co/rO671IVecy</t>
  </si>
  <si>
    <t>http://t.co/DeEYxgTWvM</t>
  </si>
  <si>
    <t>http://t.co/TexqrxdPP9</t>
  </si>
  <si>
    <t>https://pbs.twimg.com/profile_banners/128315927/1480520521</t>
  </si>
  <si>
    <t>https://pbs.twimg.com/profile_banners/44682276/1544449788</t>
  </si>
  <si>
    <t>https://pbs.twimg.com/profile_banners/3060233989/1543418893</t>
  </si>
  <si>
    <t>https://pbs.twimg.com/profile_banners/800707492346925056/1559070285</t>
  </si>
  <si>
    <t>https://pbs.twimg.com/profile_banners/309849736/1531919350</t>
  </si>
  <si>
    <t>https://pbs.twimg.com/profile_banners/2565591320/1531251253</t>
  </si>
  <si>
    <t>https://pbs.twimg.com/profile_banners/78944015/1398953113</t>
  </si>
  <si>
    <t>http://abs.twimg.com/images/themes/theme6/bg.gif</t>
  </si>
  <si>
    <t>http://abs.twimg.com/images/themes/theme1/bg.png</t>
  </si>
  <si>
    <t>http://abs.twimg.com/images/themes/theme14/bg.gif</t>
  </si>
  <si>
    <t>http://abs.twimg.com/images/themes/theme2/bg.gif</t>
  </si>
  <si>
    <t>http://pbs.twimg.com/profile_images/803986519245684736/Ko_dlmIo_normal.jpg</t>
  </si>
  <si>
    <t>http://pbs.twimg.com/profile_images/1047099755279605760/LZLZ5X67_normal.jpg</t>
  </si>
  <si>
    <t>http://pbs.twimg.com/profile_images/572841091250933760/RSS8fdz5_normal.png</t>
  </si>
  <si>
    <t>http://pbs.twimg.com/profile_images/1145722925456220161/_Cgq3Dw4_normal.jpg</t>
  </si>
  <si>
    <t>http://pbs.twimg.com/profile_images/509819357770182657/RBST73YK_normal.jpeg</t>
  </si>
  <si>
    <t>http://pbs.twimg.com/profile_images/898606447294111744/eR9ZH3u0_normal.jpg</t>
  </si>
  <si>
    <t>Open Twitter Page for This Person</t>
  </si>
  <si>
    <t>https://twitter.com/farmercoop</t>
  </si>
  <si>
    <t>https://twitter.com/bizroundtable</t>
  </si>
  <si>
    <t>https://twitter.com/gpsimpact</t>
  </si>
  <si>
    <t>https://twitter.com/axios</t>
  </si>
  <si>
    <t>https://twitter.com/socialdriver</t>
  </si>
  <si>
    <t>https://twitter.com/jcoyledc</t>
  </si>
  <si>
    <t>https://twitter.com/gradsoflife</t>
  </si>
  <si>
    <t>https://twitter.com/fsgtweets</t>
  </si>
  <si>
    <t>https://twitter.com/harpsretreats</t>
  </si>
  <si>
    <t>farmercoop
Ended our conference with a great
session on the digital disruption
of public affairs. A big thank
you to the panelists from @SocialDriver
@axios @gpsimpact @BizRoundtable!
#NCFCmtg https://t.co/MZcO81P0iY</t>
  </si>
  <si>
    <t xml:space="preserve">bizroundtable
</t>
  </si>
  <si>
    <t xml:space="preserve">gpsimpact
</t>
  </si>
  <si>
    <t xml:space="preserve">axios
</t>
  </si>
  <si>
    <t>socialdriver
Our web developers plan, execute,
and launch sites and data visualizations
that stretch our imaginations and
exceed our clients' goals. We're
looking for more passionate developers
to join our team at the mid and
senior levels. #BeADriver⁠—Apply
here! https://t.co/iSym3vvvEi https://t.co/Vd4WX0Qv57</t>
  </si>
  <si>
    <t>jcoyledc
RT @SocialDriver: Are you a skilled
digital advertiser? Join an agency
whose ads consistently outperform
industry averages. That's the resuâ€¦</t>
  </si>
  <si>
    <t xml:space="preserve">gradsoflife
</t>
  </si>
  <si>
    <t xml:space="preserve">fsgtweets
</t>
  </si>
  <si>
    <t>harpsretreats
RT @SocialDriver: Never apologize
for who you are. Social Driver
is an #LGBTQ+ owned and certified
business and we take pride in our
one-o…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</si>
  <si>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</si>
  <si>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</si>
  <si>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</si>
  <si>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</si>
  <si>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</si>
  <si>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</si>
  <si>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</si>
  <si>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&lt;value&gt;emilyrasowsky@socialdriver.com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</si>
  <si>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</si>
  <si>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</si>
  <si>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</si>
  <si>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</si>
  <si>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</si>
  <si>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</si>
  <si>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</si>
  <si>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</si>
  <si>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</si>
  <si>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</si>
  <si>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</si>
  <si>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</si>
  <si>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</si>
  <si>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</si>
  <si>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</si>
  <si>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</si>
  <si>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</si>
  <si>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</si>
  <si>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</si>
  <si>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</si>
  <si>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</si>
  <si>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</si>
  <si>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</si>
  <si>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</si>
  <si>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</si>
  <si>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</si>
  <si>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</si>
  <si>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</si>
  <si>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</si>
  <si>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</si>
  <si>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</si>
  <si>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</si>
  <si>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</si>
  <si>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</si>
  <si>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</si>
  <si>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</si>
  <si>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</si>
  <si>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</si>
  <si>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</si>
  <si>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</si>
  <si>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</si>
  <si>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</si>
  <si>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</si>
  <si>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</si>
  <si>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</si>
  <si>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</si>
  <si>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</si>
  <si>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</si>
  <si>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</si>
  <si>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</si>
  <si>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</si>
  <si>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G2 Count</t>
  </si>
  <si>
    <t>Top URLs in Tweet</t>
  </si>
  <si>
    <t>https://opportunitynavigator.org/ https://socialdriver.bamboohr.com/jobs/view.php?id=10 https://socialdriver.bamboohr.com/jobs/view.php?id=18&amp;utm_source=twitter&amp;utm_medium=o</t>
  </si>
  <si>
    <t>Top Domains in Tweet in Entire Graph</t>
  </si>
  <si>
    <t>Top Domains in Tweet in G1</t>
  </si>
  <si>
    <t>Top Domains in Tweet in G2</t>
  </si>
  <si>
    <t>Top Domains in Tweet</t>
  </si>
  <si>
    <t>bamboohr.com opportunitynavigator.org</t>
  </si>
  <si>
    <t>Top Hashtags in Tweet in Entire Graph</t>
  </si>
  <si>
    <t>idahot</t>
  </si>
  <si>
    <t>Top Hashtags in Tweet in G1</t>
  </si>
  <si>
    <t>Top Hashtags in Tweet in G2</t>
  </si>
  <si>
    <t>Top Hashtags in Tweet</t>
  </si>
  <si>
    <t>lgbtq beadriver idahot usaveng</t>
  </si>
  <si>
    <t>Top Words in Tweet in Entire Graph</t>
  </si>
  <si>
    <t>Words in Sentiment List#1: Positive</t>
  </si>
  <si>
    <t>Words in Sentiment List#2: Negative</t>
  </si>
  <si>
    <t>Words in Sentiment List#3: Angry/Violent</t>
  </si>
  <si>
    <t>Non-categorized Words</t>
  </si>
  <si>
    <t>Total Words</t>
  </si>
  <si>
    <t>team</t>
  </si>
  <si>
    <t>social</t>
  </si>
  <si>
    <t>driver</t>
  </si>
  <si>
    <t>digital</t>
  </si>
  <si>
    <t>Top Words in Tweet in G1</t>
  </si>
  <si>
    <t>join</t>
  </si>
  <si>
    <t>never</t>
  </si>
  <si>
    <t>apologize</t>
  </si>
  <si>
    <t>#lgbtq</t>
  </si>
  <si>
    <t>owned</t>
  </si>
  <si>
    <t>certified</t>
  </si>
  <si>
    <t>Top Words in Tweet in G2</t>
  </si>
  <si>
    <t>Top Words in Tweet</t>
  </si>
  <si>
    <t>team social driver join socialdriver never apologize #lgbtq owned certified</t>
  </si>
  <si>
    <t>Top Word Pairs in Tweet in Entire Graph</t>
  </si>
  <si>
    <t>social,driver</t>
  </si>
  <si>
    <t>never,apologize</t>
  </si>
  <si>
    <t>apologize,social</t>
  </si>
  <si>
    <t>driver,#lgbtq</t>
  </si>
  <si>
    <t>#lgbtq,owned</t>
  </si>
  <si>
    <t>owned,certified</t>
  </si>
  <si>
    <t>certified,business</t>
  </si>
  <si>
    <t>business,take</t>
  </si>
  <si>
    <t>take,pride</t>
  </si>
  <si>
    <t>pride,one</t>
  </si>
  <si>
    <t>Top Word Pairs in Tweet in G1</t>
  </si>
  <si>
    <t>Top Word Pairs in Tweet in G2</t>
  </si>
  <si>
    <t>Top Word Pairs in Tweet</t>
  </si>
  <si>
    <t>social,driver  never,apologize  apologize,social  driver,#lgbtq  #lgbtq,owned  owned,certified  certified,business  business,take  take,pride  pride,one</t>
  </si>
  <si>
    <t>Top Replied-To in Entire Graph</t>
  </si>
  <si>
    <t>Top Mentioned in Entire Graph</t>
  </si>
  <si>
    <t>Top Replied-To in G1</t>
  </si>
  <si>
    <t>Top Replied-To in G2</t>
  </si>
  <si>
    <t>Top Mentioned in G1</t>
  </si>
  <si>
    <t>Top Mentioned in G2</t>
  </si>
  <si>
    <t>Top Replied-To in Tweet</t>
  </si>
  <si>
    <t>Top Mentioned in Tweet</t>
  </si>
  <si>
    <t>socialdriver fsgtweets gradsoflife</t>
  </si>
  <si>
    <t>socialdriver axios gpsimpact bizroundtable</t>
  </si>
  <si>
    <t>Top Tweeters in Entire Graph</t>
  </si>
  <si>
    <t>Top Tweeters in G1</t>
  </si>
  <si>
    <t>Top Tweeters in G2</t>
  </si>
  <si>
    <t>Top Tweeters</t>
  </si>
  <si>
    <t>fsgtweets socialdriver gradsoflife jcoyledc harpsretreats</t>
  </si>
  <si>
    <t>axios bizroundtable farmercoop gpsimpact</t>
  </si>
  <si>
    <t>Top URLs in Tweet by Count</t>
  </si>
  <si>
    <t>https://opportunitynavigator.org/ https://socialdriver.bamboohr.com/jobs/view.php?id=18&amp;utm_source=twitter&amp;utm_medium=o https://socialdriver.bamboohr.com/jobs/view.php?id=10</t>
  </si>
  <si>
    <t>Top URLs in Tweet by Salience</t>
  </si>
  <si>
    <t>Top Domains in Tweet by Count</t>
  </si>
  <si>
    <t>Top Domains in Tweet by Salience</t>
  </si>
  <si>
    <t>opportunitynavigator.org bamboohr.com</t>
  </si>
  <si>
    <t>Top Hashtags in Tweet by Count</t>
  </si>
  <si>
    <t>beadriver usaveng lgbtq idahot</t>
  </si>
  <si>
    <t>Top Hashtags in Tweet by Salience</t>
  </si>
  <si>
    <t>Top Words in Tweet by Count</t>
  </si>
  <si>
    <t>ended conference great session digital disruption public affairs big thank</t>
  </si>
  <si>
    <t>team opportunity best web developers join senior #beadriver apply social</t>
  </si>
  <si>
    <t>skilled digital advertiser join agency whose ads consistently outperform industry</t>
  </si>
  <si>
    <t>never apologize social driver #lgbtq owned certified business take pride</t>
  </si>
  <si>
    <t>Top Words in Tweet by Salience</t>
  </si>
  <si>
    <t>opportunity developers best web join senior #beadriver apply social driver</t>
  </si>
  <si>
    <t>Top Word Pairs in Tweet by Count</t>
  </si>
  <si>
    <t>ended,conference  conference,great  great,session  session,digital  digital,disruption  disruption,public  public,affairs  affairs,big  big,thank  thank,panelists</t>
  </si>
  <si>
    <t>social,driver  joint,initiative  initiative,between  between,fsgtweets  fsgtweets,gradsoflife  gradsoflife,opportunity  opportunity,navigator  navigator,designed  designed,help  help,employers</t>
  </si>
  <si>
    <t>socialdriver,skilled  skilled,digital  digital,advertiser  advertiser,join  join,agency  agency,whose  whose,ads  ads,consistently  consistently,outperform  outperform,industry</t>
  </si>
  <si>
    <t>socialdriver,never  never,apologize  apologize,social  social,driver  driver,#lgbtq  #lgbtq,owned  owned,certified  certified,business  business,take  take,pride</t>
  </si>
  <si>
    <t>Top Word Pairs in Tweet by Salience</t>
  </si>
  <si>
    <t>Word</t>
  </si>
  <si>
    <t>business</t>
  </si>
  <si>
    <t>take</t>
  </si>
  <si>
    <t>pride</t>
  </si>
  <si>
    <t>one</t>
  </si>
  <si>
    <t>opportunity</t>
  </si>
  <si>
    <t>best</t>
  </si>
  <si>
    <t>web</t>
  </si>
  <si>
    <t>skilled</t>
  </si>
  <si>
    <t>advertiser</t>
  </si>
  <si>
    <t>agency</t>
  </si>
  <si>
    <t>whose</t>
  </si>
  <si>
    <t>ads</t>
  </si>
  <si>
    <t>consistently</t>
  </si>
  <si>
    <t>outperform</t>
  </si>
  <si>
    <t>industry</t>
  </si>
  <si>
    <t>averages</t>
  </si>
  <si>
    <t>developers</t>
  </si>
  <si>
    <t>senior</t>
  </si>
  <si>
    <t>#beadriver</t>
  </si>
  <si>
    <t>apply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</si>
  <si>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</si>
  <si>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</si>
  <si>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</si>
  <si>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</si>
  <si>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</si>
  <si>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</si>
  <si>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</si>
  <si>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</si>
  <si>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</si>
  <si>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</si>
  <si>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</si>
  <si>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</si>
  <si>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</si>
  <si>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</si>
  <si>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</si>
  <si>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</si>
  <si>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</si>
  <si>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</si>
  <si>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</si>
  <si>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</si>
  <si>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</si>
  <si>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</si>
  <si>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</si>
  <si>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</si>
  <si>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</si>
  <si>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</si>
  <si>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</si>
  <si>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</si>
  <si>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</si>
  <si>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</si>
  <si>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</si>
  <si>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</si>
  <si>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team social driver join socialdriver never apologize #lgbtq owned certified</t>
  </si>
  <si>
    <t>Autofill Workbook Results</t>
  </si>
  <si>
    <t>Edge Weight▓1▓1▓0▓True▓Gray▓Red▓▓Edge Weight▓1▓1▓0▓3▓10▓False▓Edge Weight▓1▓1▓0▓35▓12▓False▓▓0▓0▓0▓True▓Black▓Black▓▓Followers▓8▓31841▓0▓162▓1000▓False▓▓0▓0▓0▓0▓0▓False▓▓0▓0▓0▓0▓0▓False▓▓0▓0▓0▓0▓0▓False</t>
  </si>
  <si>
    <t>GraphSource░GraphServerTwitterSearch▓GraphTerm░Socialdriver▓ImportDescription░The graph represents a network of 9 Twitter users whose tweets in the requested range contained "Socialdriver", or who were replied to or mentioned in those tweets.  The network was obtained from the NodeXL Graph Server on Thursday, 11 July 2019 at 14:31 UTC.
The requested start date was Thursday, 11 July 2019 at 00:01 UTC and the maximum number of days (going backward) was 14.
The maximum number of tweets collected was 5,000.
The tweets in the network were tweeted over the 12-day, 6-hour, 4-minute period from Thursday, 27 June 2019 at 13:19 UTC to Tuesday, 09 July 2019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</si>
</sst>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706697"/>
        <c:axId val="43142546"/>
      </c:barChart>
      <c:catAx>
        <c:axId val="197066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42546"/>
        <c:crosses val="autoZero"/>
        <c:auto val="1"/>
        <c:lblOffset val="100"/>
        <c:noMultiLvlLbl val="0"/>
      </c:catAx>
      <c:valAx>
        <c:axId val="43142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6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Socialdriver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5/17/2019 14:23</c:v>
                </c:pt>
                <c:pt idx="1">
                  <c:v>6/27/2019 13:19</c:v>
                </c:pt>
                <c:pt idx="2">
                  <c:v>6/27/2019 20:30</c:v>
                </c:pt>
                <c:pt idx="3">
                  <c:v>6/28/2019 20:13</c:v>
                </c:pt>
                <c:pt idx="4">
                  <c:v>6/28/2019 20:17</c:v>
                </c:pt>
                <c:pt idx="5">
                  <c:v>7/2/2019 19:20</c:v>
                </c:pt>
                <c:pt idx="6">
                  <c:v>7/8/2019 12:00</c:v>
                </c:pt>
                <c:pt idx="7">
                  <c:v>7/9/2019 19:24</c:v>
                </c:pt>
              </c:strCache>
            </c:strRef>
          </c:cat>
          <c:val>
            <c:numRef>
              <c:f>'Time Series'!$B$26:$B$34</c:f>
              <c:numCache>
                <c:formatCode>General</c:formatCode>
                <c:ptCount val="8"/>
                <c:pt idx="0">
                  <c:v>1</c:v>
                </c:pt>
                <c:pt idx="1">
                  <c:v>2</c:v>
                </c:pt>
                <c:pt idx="2">
                  <c:v>4</c:v>
                </c:pt>
                <c:pt idx="3">
                  <c:v>1</c:v>
                </c:pt>
                <c:pt idx="4">
                  <c:v>1</c:v>
                </c:pt>
                <c:pt idx="5">
                  <c:v>1</c:v>
                </c:pt>
                <c:pt idx="6">
                  <c:v>1</c:v>
                </c:pt>
                <c:pt idx="7">
                  <c:v>1</c:v>
                </c:pt>
              </c:numCache>
            </c:numRef>
          </c:val>
        </c:ser>
        <c:axId val="15994227"/>
        <c:axId val="9730316"/>
      </c:barChart>
      <c:catAx>
        <c:axId val="15994227"/>
        <c:scaling>
          <c:orientation val="minMax"/>
        </c:scaling>
        <c:axPos val="b"/>
        <c:delete val="0"/>
        <c:numFmt formatCode="General" sourceLinked="1"/>
        <c:majorTickMark val="out"/>
        <c:minorTickMark val="none"/>
        <c:tickLblPos val="nextTo"/>
        <c:crossAx val="9730316"/>
        <c:crosses val="autoZero"/>
        <c:auto val="1"/>
        <c:lblOffset val="100"/>
        <c:noMultiLvlLbl val="0"/>
      </c:catAx>
      <c:valAx>
        <c:axId val="9730316"/>
        <c:scaling>
          <c:orientation val="minMax"/>
        </c:scaling>
        <c:axPos val="l"/>
        <c:majorGridlines/>
        <c:delete val="0"/>
        <c:numFmt formatCode="General" sourceLinked="1"/>
        <c:majorTickMark val="out"/>
        <c:minorTickMark val="none"/>
        <c:tickLblPos val="nextTo"/>
        <c:crossAx val="159942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738595"/>
        <c:axId val="4885308"/>
      </c:barChart>
      <c:catAx>
        <c:axId val="52738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85308"/>
        <c:crosses val="autoZero"/>
        <c:auto val="1"/>
        <c:lblOffset val="100"/>
        <c:noMultiLvlLbl val="0"/>
      </c:catAx>
      <c:valAx>
        <c:axId val="4885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38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967773"/>
        <c:axId val="60165638"/>
      </c:barChart>
      <c:catAx>
        <c:axId val="43967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65638"/>
        <c:crosses val="autoZero"/>
        <c:auto val="1"/>
        <c:lblOffset val="100"/>
        <c:noMultiLvlLbl val="0"/>
      </c:catAx>
      <c:valAx>
        <c:axId val="6016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7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19831"/>
        <c:axId val="41578480"/>
      </c:barChart>
      <c:catAx>
        <c:axId val="4619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578480"/>
        <c:crosses val="autoZero"/>
        <c:auto val="1"/>
        <c:lblOffset val="100"/>
        <c:noMultiLvlLbl val="0"/>
      </c:catAx>
      <c:valAx>
        <c:axId val="41578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662001"/>
        <c:axId val="12413690"/>
      </c:barChart>
      <c:catAx>
        <c:axId val="38662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13690"/>
        <c:crosses val="autoZero"/>
        <c:auto val="1"/>
        <c:lblOffset val="100"/>
        <c:noMultiLvlLbl val="0"/>
      </c:catAx>
      <c:valAx>
        <c:axId val="12413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2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614347"/>
        <c:axId val="65984804"/>
      </c:barChart>
      <c:catAx>
        <c:axId val="446143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984804"/>
        <c:crosses val="autoZero"/>
        <c:auto val="1"/>
        <c:lblOffset val="100"/>
        <c:noMultiLvlLbl val="0"/>
      </c:catAx>
      <c:valAx>
        <c:axId val="65984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4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992325"/>
        <c:axId val="43168878"/>
      </c:barChart>
      <c:catAx>
        <c:axId val="56992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68878"/>
        <c:crosses val="autoZero"/>
        <c:auto val="1"/>
        <c:lblOffset val="100"/>
        <c:noMultiLvlLbl val="0"/>
      </c:catAx>
      <c:valAx>
        <c:axId val="43168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2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975583"/>
        <c:axId val="7018200"/>
      </c:barChart>
      <c:catAx>
        <c:axId val="529755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18200"/>
        <c:crosses val="autoZero"/>
        <c:auto val="1"/>
        <c:lblOffset val="100"/>
        <c:noMultiLvlLbl val="0"/>
      </c:catAx>
      <c:valAx>
        <c:axId val="7018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5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163801"/>
        <c:axId val="31603298"/>
      </c:barChart>
      <c:catAx>
        <c:axId val="63163801"/>
        <c:scaling>
          <c:orientation val="minMax"/>
        </c:scaling>
        <c:axPos val="b"/>
        <c:delete val="1"/>
        <c:majorTickMark val="out"/>
        <c:minorTickMark val="none"/>
        <c:tickLblPos val="none"/>
        <c:crossAx val="31603298"/>
        <c:crosses val="autoZero"/>
        <c:auto val="1"/>
        <c:lblOffset val="100"/>
        <c:noMultiLvlLbl val="0"/>
      </c:catAx>
      <c:valAx>
        <c:axId val="31603298"/>
        <c:scaling>
          <c:orientation val="minMax"/>
        </c:scaling>
        <c:axPos val="l"/>
        <c:delete val="1"/>
        <c:majorTickMark val="out"/>
        <c:minorTickMark val="none"/>
        <c:tickLblPos val="none"/>
        <c:crossAx val="631638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ncfcmtg"/>
        <m/>
        <s v="lgbtq idahot"/>
        <s v="beadriver"/>
        <s v="usaveng"/>
        <s v="lgbtq"/>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06-27T20:30:24.000"/>
        <d v="2019-06-28T20:17:19.000"/>
        <d v="2019-06-27T13:19:45.000"/>
        <d v="2019-05-17T14:23:55.000"/>
        <d v="2019-06-28T20:13:32.000"/>
        <d v="2019-07-02T19:20:10.000"/>
        <d v="2019-07-08T12:00:01.000"/>
        <d v="2019-07-09T19:24:38.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farmercoop"/>
    <s v="bizroundtable"/>
    <m/>
    <m/>
    <m/>
    <m/>
    <m/>
    <m/>
    <m/>
    <m/>
    <s v="No"/>
    <n v="3"/>
    <m/>
    <m/>
    <x v="0"/>
    <d v="2019-06-27T20:30:24.000"/>
    <s v="Ended our conference with a great session on the digital disruption of public affairs. A big thank you to the panelists from @SocialDriver @axios @gpsimpact @BizRoundtable! #NCFCmtg https://t.co/MZcO81P0iY"/>
    <m/>
    <m/>
    <x v="0"/>
    <s v="https://pbs.twimg.com/media/D-GFMBwWkAAidQm.jpg"/>
    <s v="https://pbs.twimg.com/media/D-GFMBwWkAAidQm.jpg"/>
    <x v="0"/>
    <s v="https://twitter.com/#!/farmercoop/status/1144342235489681408"/>
    <m/>
    <m/>
    <s v="1144342235489681408"/>
    <m/>
    <b v="0"/>
    <n v="1"/>
    <s v=""/>
    <b v="0"/>
    <s v="en"/>
    <m/>
    <s v=""/>
    <b v="0"/>
    <n v="0"/>
    <s v=""/>
    <s v="Twitter for iPhone"/>
    <b v="0"/>
    <s v="1144342235489681408"/>
    <s v="Tweet"/>
    <n v="0"/>
    <n v="0"/>
    <m/>
    <m/>
    <m/>
    <m/>
    <m/>
    <m/>
    <m/>
    <m/>
    <n v="1"/>
    <s v="2"/>
    <s v="2"/>
    <m/>
    <m/>
    <m/>
    <m/>
    <m/>
    <m/>
    <m/>
    <m/>
    <m/>
  </r>
  <r>
    <s v="farmercoop"/>
    <s v="gpsimpact"/>
    <m/>
    <m/>
    <m/>
    <m/>
    <m/>
    <m/>
    <m/>
    <m/>
    <s v="No"/>
    <n v="4"/>
    <m/>
    <m/>
    <x v="0"/>
    <d v="2019-06-27T20:30:24.000"/>
    <s v="Ended our conference with a great session on the digital disruption of public affairs. A big thank you to the panelists from @SocialDriver @axios @gpsimpact @BizRoundtable! #NCFCmtg https://t.co/MZcO81P0iY"/>
    <m/>
    <m/>
    <x v="0"/>
    <s v="https://pbs.twimg.com/media/D-GFMBwWkAAidQm.jpg"/>
    <s v="https://pbs.twimg.com/media/D-GFMBwWkAAidQm.jpg"/>
    <x v="0"/>
    <s v="https://twitter.com/#!/farmercoop/status/1144342235489681408"/>
    <m/>
    <m/>
    <s v="1144342235489681408"/>
    <m/>
    <b v="0"/>
    <n v="1"/>
    <s v=""/>
    <b v="0"/>
    <s v="en"/>
    <m/>
    <s v=""/>
    <b v="0"/>
    <n v="0"/>
    <s v=""/>
    <s v="Twitter for iPhone"/>
    <b v="0"/>
    <s v="1144342235489681408"/>
    <s v="Tweet"/>
    <n v="0"/>
    <n v="0"/>
    <m/>
    <m/>
    <m/>
    <m/>
    <m/>
    <m/>
    <m/>
    <m/>
    <n v="1"/>
    <s v="2"/>
    <s v="2"/>
    <m/>
    <m/>
    <m/>
    <m/>
    <m/>
    <m/>
    <m/>
    <m/>
    <m/>
  </r>
  <r>
    <s v="farmercoop"/>
    <s v="axios"/>
    <m/>
    <m/>
    <m/>
    <m/>
    <m/>
    <m/>
    <m/>
    <m/>
    <s v="No"/>
    <n v="5"/>
    <m/>
    <m/>
    <x v="0"/>
    <d v="2019-06-27T20:30:24.000"/>
    <s v="Ended our conference with a great session on the digital disruption of public affairs. A big thank you to the panelists from @SocialDriver @axios @gpsimpact @BizRoundtable! #NCFCmtg https://t.co/MZcO81P0iY"/>
    <m/>
    <m/>
    <x v="0"/>
    <s v="https://pbs.twimg.com/media/D-GFMBwWkAAidQm.jpg"/>
    <s v="https://pbs.twimg.com/media/D-GFMBwWkAAidQm.jpg"/>
    <x v="0"/>
    <s v="https://twitter.com/#!/farmercoop/status/1144342235489681408"/>
    <m/>
    <m/>
    <s v="1144342235489681408"/>
    <m/>
    <b v="0"/>
    <n v="1"/>
    <s v=""/>
    <b v="0"/>
    <s v="en"/>
    <m/>
    <s v=""/>
    <b v="0"/>
    <n v="0"/>
    <s v=""/>
    <s v="Twitter for iPhone"/>
    <b v="0"/>
    <s v="1144342235489681408"/>
    <s v="Tweet"/>
    <n v="0"/>
    <n v="0"/>
    <m/>
    <m/>
    <m/>
    <m/>
    <m/>
    <m/>
    <m/>
    <m/>
    <n v="1"/>
    <s v="2"/>
    <s v="2"/>
    <m/>
    <m/>
    <m/>
    <m/>
    <m/>
    <m/>
    <m/>
    <m/>
    <m/>
  </r>
  <r>
    <s v="farmercoop"/>
    <s v="socialdriver"/>
    <m/>
    <m/>
    <m/>
    <m/>
    <m/>
    <m/>
    <m/>
    <m/>
    <s v="No"/>
    <n v="6"/>
    <m/>
    <m/>
    <x v="0"/>
    <d v="2019-06-27T20:30:24.000"/>
    <s v="Ended our conference with a great session on the digital disruption of public affairs. A big thank you to the panelists from @SocialDriver @axios @gpsimpact @BizRoundtable! #NCFCmtg https://t.co/MZcO81P0iY"/>
    <m/>
    <m/>
    <x v="0"/>
    <s v="https://pbs.twimg.com/media/D-GFMBwWkAAidQm.jpg"/>
    <s v="https://pbs.twimg.com/media/D-GFMBwWkAAidQm.jpg"/>
    <x v="0"/>
    <s v="https://twitter.com/#!/farmercoop/status/1144342235489681408"/>
    <m/>
    <m/>
    <s v="1144342235489681408"/>
    <m/>
    <b v="0"/>
    <n v="1"/>
    <s v=""/>
    <b v="0"/>
    <s v="en"/>
    <m/>
    <s v=""/>
    <b v="0"/>
    <n v="0"/>
    <s v=""/>
    <s v="Twitter for iPhone"/>
    <b v="0"/>
    <s v="1144342235489681408"/>
    <s v="Tweet"/>
    <n v="0"/>
    <n v="0"/>
    <m/>
    <m/>
    <m/>
    <m/>
    <m/>
    <m/>
    <m/>
    <m/>
    <n v="1"/>
    <s v="2"/>
    <s v="1"/>
    <n v="2"/>
    <n v="7.407407407407407"/>
    <n v="1"/>
    <n v="3.7037037037037037"/>
    <n v="0"/>
    <n v="0"/>
    <n v="24"/>
    <n v="88.88888888888889"/>
    <n v="27"/>
  </r>
  <r>
    <s v="jcoyledc"/>
    <s v="socialdriver"/>
    <m/>
    <m/>
    <m/>
    <m/>
    <m/>
    <m/>
    <m/>
    <m/>
    <s v="No"/>
    <n v="7"/>
    <m/>
    <m/>
    <x v="0"/>
    <d v="2019-06-28T20:17:19.000"/>
    <s v="RT @SocialDriver: Are you a skilled digital advertiser? Join an agency whose ads consistently outperform industry averages. That's the resuâ€¦"/>
    <m/>
    <m/>
    <x v="1"/>
    <m/>
    <s v="http://pbs.twimg.com/profile_images/789152069336858625/_G_bhk0k_normal.jpg"/>
    <x v="1"/>
    <s v="https://twitter.com/#!/jcoyledc/status/1144701329224474626"/>
    <m/>
    <m/>
    <s v="1144701329224474626"/>
    <m/>
    <b v="0"/>
    <n v="0"/>
    <s v=""/>
    <b v="0"/>
    <s v="en"/>
    <m/>
    <s v=""/>
    <b v="0"/>
    <n v="1"/>
    <s v="1144700380384813058"/>
    <s v="Twitter Web App"/>
    <b v="0"/>
    <s v="1144700380384813058"/>
    <s v="Tweet"/>
    <n v="0"/>
    <n v="0"/>
    <m/>
    <m/>
    <m/>
    <m/>
    <m/>
    <m/>
    <m/>
    <m/>
    <n v="1"/>
    <s v="1"/>
    <s v="1"/>
    <n v="3"/>
    <n v="15"/>
    <n v="0"/>
    <n v="0"/>
    <n v="0"/>
    <n v="0"/>
    <n v="17"/>
    <n v="85"/>
    <n v="20"/>
  </r>
  <r>
    <s v="socialdriver"/>
    <s v="gradsoflife"/>
    <m/>
    <m/>
    <m/>
    <m/>
    <m/>
    <m/>
    <m/>
    <m/>
    <s v="No"/>
    <n v="8"/>
    <m/>
    <m/>
    <x v="0"/>
    <d v="2019-06-27T13:19:45.000"/>
    <s v="A joint initiative between @FSGtweets and @GradsofLife, the Opportunity Navigator is designed to help employers understand best practices in opportunity employment. See how our web team made this logic-based tool user-friendly and visually appealing! https://t.co/ClnBnBOddI"/>
    <s v="https://opportunitynavigator.org/"/>
    <s v="opportunitynavigator.org"/>
    <x v="1"/>
    <m/>
    <s v="http://pbs.twimg.com/profile_images/1135648369630744576/LXsNAV-W_normal.png"/>
    <x v="2"/>
    <s v="https://twitter.com/#!/socialdriver/status/1144233859699138561"/>
    <m/>
    <m/>
    <s v="1144233859699138561"/>
    <m/>
    <b v="0"/>
    <n v="1"/>
    <s v=""/>
    <b v="0"/>
    <s v="en"/>
    <m/>
    <s v=""/>
    <b v="0"/>
    <n v="1"/>
    <s v=""/>
    <s v="Twitter Web Client"/>
    <b v="0"/>
    <s v="1144233859699138561"/>
    <s v="Tweet"/>
    <n v="0"/>
    <n v="0"/>
    <m/>
    <m/>
    <m/>
    <m/>
    <m/>
    <m/>
    <m/>
    <m/>
    <n v="1"/>
    <s v="1"/>
    <s v="1"/>
    <m/>
    <m/>
    <m/>
    <m/>
    <m/>
    <m/>
    <m/>
    <m/>
    <m/>
  </r>
  <r>
    <s v="socialdriver"/>
    <s v="fsgtweets"/>
    <m/>
    <m/>
    <m/>
    <m/>
    <m/>
    <m/>
    <m/>
    <m/>
    <s v="No"/>
    <n v="9"/>
    <m/>
    <m/>
    <x v="0"/>
    <d v="2019-06-27T13:19:45.000"/>
    <s v="A joint initiative between @FSGtweets and @GradsofLife, the Opportunity Navigator is designed to help employers understand best practices in opportunity employment. See how our web team made this logic-based tool user-friendly and visually appealing! https://t.co/ClnBnBOddI"/>
    <s v="https://opportunitynavigator.org/"/>
    <s v="opportunitynavigator.org"/>
    <x v="1"/>
    <m/>
    <s v="http://pbs.twimg.com/profile_images/1135648369630744576/LXsNAV-W_normal.png"/>
    <x v="2"/>
    <s v="https://twitter.com/#!/socialdriver/status/1144233859699138561"/>
    <m/>
    <m/>
    <s v="1144233859699138561"/>
    <m/>
    <b v="0"/>
    <n v="1"/>
    <s v=""/>
    <b v="0"/>
    <s v="en"/>
    <m/>
    <s v=""/>
    <b v="0"/>
    <n v="1"/>
    <s v=""/>
    <s v="Twitter Web Client"/>
    <b v="0"/>
    <s v="1144233859699138561"/>
    <s v="Tweet"/>
    <n v="0"/>
    <n v="0"/>
    <m/>
    <m/>
    <m/>
    <m/>
    <m/>
    <m/>
    <m/>
    <m/>
    <n v="1"/>
    <s v="1"/>
    <s v="1"/>
    <n v="3"/>
    <n v="8.333333333333334"/>
    <n v="0"/>
    <n v="0"/>
    <n v="0"/>
    <n v="0"/>
    <n v="33"/>
    <n v="91.66666666666667"/>
    <n v="36"/>
  </r>
  <r>
    <s v="socialdriver"/>
    <s v="socialdriver"/>
    <m/>
    <m/>
    <m/>
    <m/>
    <m/>
    <m/>
    <m/>
    <m/>
    <s v="No"/>
    <n v="10"/>
    <m/>
    <m/>
    <x v="1"/>
    <d v="2019-05-17T14:23:55.000"/>
    <s v="Never apologize for who you are._x000a__x000a_Social Driver is an #LGBTQ+ owned and certified business and we take pride in our one-of-a-kind team. #IDAHOT https://t.co/j9fSv979z4"/>
    <m/>
    <m/>
    <x v="2"/>
    <s v="https://pbs.twimg.com/media/D6xoEjnX4AALLRG.jpg"/>
    <s v="https://pbs.twimg.com/media/D6xoEjnX4AALLRG.jpg"/>
    <x v="3"/>
    <s v="https://twitter.com/#!/socialdriver/status/1129392105539932160"/>
    <m/>
    <m/>
    <s v="1129392105539932160"/>
    <m/>
    <b v="0"/>
    <n v="13"/>
    <s v=""/>
    <b v="0"/>
    <s v="en"/>
    <m/>
    <s v=""/>
    <b v="0"/>
    <n v="4"/>
    <s v=""/>
    <s v="Twitter Web Client"/>
    <b v="0"/>
    <s v="1129392105539932160"/>
    <s v="Retweet"/>
    <n v="0"/>
    <n v="0"/>
    <m/>
    <m/>
    <m/>
    <m/>
    <m/>
    <m/>
    <m/>
    <m/>
    <n v="4"/>
    <s v="1"/>
    <s v="1"/>
    <n v="1"/>
    <n v="3.7037037037037037"/>
    <n v="0"/>
    <n v="0"/>
    <n v="0"/>
    <n v="0"/>
    <n v="26"/>
    <n v="96.29629629629629"/>
    <n v="27"/>
  </r>
  <r>
    <s v="socialdriver"/>
    <s v="socialdriver"/>
    <m/>
    <m/>
    <m/>
    <m/>
    <m/>
    <m/>
    <m/>
    <m/>
    <s v="No"/>
    <n v="11"/>
    <m/>
    <m/>
    <x v="1"/>
    <d v="2019-06-28T20:13:32.000"/>
    <s v="Are you a skilled digital advertiser? Join an agency whose ads consistently outperform industry averages. That's the result of our team finding the best possible solutions. Apply to #BeADriver as our next Senior Ad Specialist. https://t.co/nIh7y4KB1n https://t.co/ozBTlcnNCP"/>
    <s v="https://socialdriver.bamboohr.com/jobs/view.php?id=10"/>
    <s v="bamboohr.com"/>
    <x v="3"/>
    <s v="https://pbs.twimg.com/media/D-LK65oXUAAwwlg.jpg"/>
    <s v="https://pbs.twimg.com/media/D-LK65oXUAAwwlg.jpg"/>
    <x v="4"/>
    <s v="https://twitter.com/#!/socialdriver/status/1144700380384813058"/>
    <m/>
    <m/>
    <s v="1144700380384813058"/>
    <m/>
    <b v="0"/>
    <n v="2"/>
    <s v=""/>
    <b v="0"/>
    <s v="en"/>
    <m/>
    <s v=""/>
    <b v="0"/>
    <n v="1"/>
    <s v=""/>
    <s v="Twitter Web Client"/>
    <b v="0"/>
    <s v="1144700380384813058"/>
    <s v="Tweet"/>
    <n v="0"/>
    <n v="0"/>
    <m/>
    <m/>
    <m/>
    <m/>
    <m/>
    <m/>
    <m/>
    <m/>
    <n v="4"/>
    <s v="1"/>
    <s v="1"/>
    <n v="4"/>
    <n v="11.428571428571429"/>
    <n v="0"/>
    <n v="0"/>
    <n v="0"/>
    <n v="0"/>
    <n v="31"/>
    <n v="88.57142857142857"/>
    <n v="35"/>
  </r>
  <r>
    <s v="socialdriver"/>
    <s v="socialdriver"/>
    <m/>
    <m/>
    <m/>
    <m/>
    <m/>
    <m/>
    <m/>
    <m/>
    <s v="No"/>
    <n v="12"/>
    <m/>
    <m/>
    <x v="1"/>
    <d v="2019-07-02T19:20:10.000"/>
    <s v="Social Driver is cheering on the USA Womenâ€™s soccer team ðŸ‡ºðŸ‡¸ in their match against England. âš½ï¸ #USAvENG https://t.co/BzID9o8TMt"/>
    <m/>
    <m/>
    <x v="4"/>
    <s v="https://pbs.twimg.com/media/D-fk_LGWsAAcJs1.jpg"/>
    <s v="https://pbs.twimg.com/media/D-fk_LGWsAAcJs1.jpg"/>
    <x v="5"/>
    <s v="https://twitter.com/#!/socialdriver/status/1146136500154830849"/>
    <m/>
    <m/>
    <s v="1146136500154830849"/>
    <m/>
    <b v="0"/>
    <n v="5"/>
    <s v=""/>
    <b v="0"/>
    <s v="en"/>
    <m/>
    <s v=""/>
    <b v="0"/>
    <n v="0"/>
    <s v=""/>
    <s v="Twitter Web Client"/>
    <b v="0"/>
    <s v="1146136500154830849"/>
    <s v="Tweet"/>
    <n v="0"/>
    <n v="0"/>
    <m/>
    <m/>
    <m/>
    <m/>
    <m/>
    <m/>
    <m/>
    <m/>
    <n v="4"/>
    <s v="1"/>
    <s v="1"/>
    <n v="0"/>
    <n v="0"/>
    <n v="0"/>
    <n v="0"/>
    <n v="0"/>
    <n v="0"/>
    <n v="21"/>
    <n v="100"/>
    <n v="21"/>
  </r>
  <r>
    <s v="socialdriver"/>
    <s v="socialdriver"/>
    <m/>
    <m/>
    <m/>
    <m/>
    <m/>
    <m/>
    <m/>
    <m/>
    <s v="No"/>
    <n v="13"/>
    <m/>
    <m/>
    <x v="1"/>
    <d v="2019-07-08T12:00:01.000"/>
    <s v="Our web developers plan, execute, and launch sites and data visualizations that stretch our imaginations and exceed our clients' goals. We're looking for more passionate developers to join our team at the mid and senior levels. #BeADriver⁠—Apply here! https://t.co/iSym3vvvEi https://t.co/Vd4WX0Qv57"/>
    <s v="https://socialdriver.bamboohr.com/jobs/view.php?id=18&amp;utm_source=twitter&amp;utm_medium=o"/>
    <s v="bamboohr.com"/>
    <x v="3"/>
    <s v="https://pbs.twimg.com/media/D-kAk4qWkAEMpLy.jpg"/>
    <s v="https://pbs.twimg.com/media/D-kAk4qWkAEMpLy.jpg"/>
    <x v="6"/>
    <s v="https://twitter.com/#!/socialdriver/status/1148200060150116352"/>
    <m/>
    <m/>
    <s v="1148200060150116352"/>
    <m/>
    <b v="0"/>
    <n v="0"/>
    <s v=""/>
    <b v="0"/>
    <s v="en"/>
    <m/>
    <s v=""/>
    <b v="0"/>
    <n v="0"/>
    <s v=""/>
    <s v="Twitter Ads Composer"/>
    <b v="0"/>
    <s v="1148200060150116352"/>
    <s v="Tweet"/>
    <n v="0"/>
    <n v="0"/>
    <m/>
    <m/>
    <m/>
    <m/>
    <m/>
    <m/>
    <m/>
    <m/>
    <n v="4"/>
    <s v="1"/>
    <s v="1"/>
    <n v="2"/>
    <n v="5.128205128205129"/>
    <n v="0"/>
    <n v="0"/>
    <n v="0"/>
    <n v="0"/>
    <n v="37"/>
    <n v="94.87179487179488"/>
    <n v="39"/>
  </r>
  <r>
    <s v="harpsretreats"/>
    <s v="socialdriver"/>
    <m/>
    <m/>
    <m/>
    <m/>
    <m/>
    <m/>
    <m/>
    <m/>
    <s v="No"/>
    <n v="14"/>
    <m/>
    <m/>
    <x v="0"/>
    <d v="2019-07-09T19:24:38.000"/>
    <s v="RT @SocialDriver: Never apologize for who you are._x000a__x000a_Social Driver is an #LGBTQ+ owned and certified business and we take pride in our one-o…"/>
    <m/>
    <m/>
    <x v="5"/>
    <m/>
    <s v="http://pbs.twimg.com/profile_images/1140701905770942471/3nnv94fY_normal.jpg"/>
    <x v="7"/>
    <s v="https://twitter.com/#!/harpsretreats/status/1148674339148980225"/>
    <m/>
    <m/>
    <s v="1148674339148980225"/>
    <m/>
    <b v="0"/>
    <n v="0"/>
    <s v=""/>
    <b v="0"/>
    <s v="en"/>
    <m/>
    <s v=""/>
    <b v="0"/>
    <n v="4"/>
    <s v="1129392105539932160"/>
    <s v="Twitter Web Client"/>
    <b v="0"/>
    <s v="1129392105539932160"/>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3"/>
        <item x="2"/>
        <item x="0"/>
        <item x="4"/>
        <item x="1"/>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
        <i x="3" s="1"/>
        <i x="5"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364" dataDxfId="363">
  <autoFilter ref="A2:BL14"/>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34" dataDxfId="233">
  <autoFilter ref="A2:C5"/>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4" totalsRowShown="0" headerRowDxfId="227" dataDxfId="226">
  <autoFilter ref="A1:F4"/>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F9" totalsRowShown="0" headerRowDxfId="219" dataDxfId="218">
  <autoFilter ref="A7:F9"/>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2:F17" totalsRowShown="0" headerRowDxfId="211" dataDxfId="210">
  <autoFilter ref="A12:F17"/>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0:F30" totalsRowShown="0" headerRowDxfId="202" dataDxfId="201">
  <autoFilter ref="A20:F30"/>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3:F43" totalsRowShown="0" headerRowDxfId="193" dataDxfId="192">
  <autoFilter ref="A33:F43"/>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6:F47" totalsRowShown="0" headerRowDxfId="184" dataDxfId="183">
  <autoFilter ref="A46:F47"/>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9:F55" totalsRowShown="0" headerRowDxfId="181" dataDxfId="180">
  <autoFilter ref="A49:F55"/>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8:F67" totalsRowShown="0" headerRowDxfId="166" dataDxfId="165">
  <autoFilter ref="A58:F67"/>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11" dataDxfId="310">
  <autoFilter ref="A2:BS11"/>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8" totalsRowShown="0" headerRowDxfId="147" dataDxfId="146">
  <autoFilter ref="A1:G6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 totalsRowShown="0" headerRowDxfId="138" dataDxfId="137">
  <autoFilter ref="A1:L4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0" totalsRowShown="0" headerRowDxfId="68" dataDxfId="67">
  <autoFilter ref="A1:B10"/>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65" dataDxfId="264">
  <autoFilter ref="A1:C10"/>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portunitynavigator.org/" TargetMode="External" /><Relationship Id="rId2" Type="http://schemas.openxmlformats.org/officeDocument/2006/relationships/hyperlink" Target="https://opportunitynavigator.org/" TargetMode="External" /><Relationship Id="rId3" Type="http://schemas.openxmlformats.org/officeDocument/2006/relationships/hyperlink" Target="https://socialdriver.bamboohr.com/jobs/view.php?id=10" TargetMode="External" /><Relationship Id="rId4" Type="http://schemas.openxmlformats.org/officeDocument/2006/relationships/hyperlink" Target="https://socialdriver.bamboohr.com/jobs/view.php?id=18&amp;utm_source=twitter&amp;utm_medium=o" TargetMode="External" /><Relationship Id="rId5" Type="http://schemas.openxmlformats.org/officeDocument/2006/relationships/hyperlink" Target="https://pbs.twimg.com/media/D-GFMBwWkAAidQm.jpg" TargetMode="External" /><Relationship Id="rId6" Type="http://schemas.openxmlformats.org/officeDocument/2006/relationships/hyperlink" Target="https://pbs.twimg.com/media/D-GFMBwWkAAidQm.jpg" TargetMode="External" /><Relationship Id="rId7" Type="http://schemas.openxmlformats.org/officeDocument/2006/relationships/hyperlink" Target="https://pbs.twimg.com/media/D-GFMBwWkAAidQm.jpg" TargetMode="External" /><Relationship Id="rId8" Type="http://schemas.openxmlformats.org/officeDocument/2006/relationships/hyperlink" Target="https://pbs.twimg.com/media/D-GFMBwWkAAidQm.jpg" TargetMode="External" /><Relationship Id="rId9" Type="http://schemas.openxmlformats.org/officeDocument/2006/relationships/hyperlink" Target="https://pbs.twimg.com/media/D6xoEjnX4AALLRG.jpg" TargetMode="External" /><Relationship Id="rId10" Type="http://schemas.openxmlformats.org/officeDocument/2006/relationships/hyperlink" Target="https://pbs.twimg.com/media/D-LK65oXUAAwwlg.jpg" TargetMode="External" /><Relationship Id="rId11" Type="http://schemas.openxmlformats.org/officeDocument/2006/relationships/hyperlink" Target="https://pbs.twimg.com/media/D-fk_LGWsAAcJs1.jpg" TargetMode="External" /><Relationship Id="rId12" Type="http://schemas.openxmlformats.org/officeDocument/2006/relationships/hyperlink" Target="https://pbs.twimg.com/media/D-kAk4qWkAEMpLy.jpg" TargetMode="External" /><Relationship Id="rId13" Type="http://schemas.openxmlformats.org/officeDocument/2006/relationships/hyperlink" Target="https://pbs.twimg.com/media/D-GFMBwWkAAidQm.jpg" TargetMode="External" /><Relationship Id="rId14" Type="http://schemas.openxmlformats.org/officeDocument/2006/relationships/hyperlink" Target="https://pbs.twimg.com/media/D-GFMBwWkAAidQm.jpg" TargetMode="External" /><Relationship Id="rId15" Type="http://schemas.openxmlformats.org/officeDocument/2006/relationships/hyperlink" Target="https://pbs.twimg.com/media/D-GFMBwWkAAidQm.jpg" TargetMode="External" /><Relationship Id="rId16" Type="http://schemas.openxmlformats.org/officeDocument/2006/relationships/hyperlink" Target="https://pbs.twimg.com/media/D-GFMBwWkAAidQm.jpg" TargetMode="External" /><Relationship Id="rId17" Type="http://schemas.openxmlformats.org/officeDocument/2006/relationships/hyperlink" Target="http://pbs.twimg.com/profile_images/789152069336858625/_G_bhk0k_normal.jpg" TargetMode="External" /><Relationship Id="rId18" Type="http://schemas.openxmlformats.org/officeDocument/2006/relationships/hyperlink" Target="http://pbs.twimg.com/profile_images/1135648369630744576/LXsNAV-W_normal.png" TargetMode="External" /><Relationship Id="rId19" Type="http://schemas.openxmlformats.org/officeDocument/2006/relationships/hyperlink" Target="http://pbs.twimg.com/profile_images/1135648369630744576/LXsNAV-W_normal.png" TargetMode="External" /><Relationship Id="rId20" Type="http://schemas.openxmlformats.org/officeDocument/2006/relationships/hyperlink" Target="https://pbs.twimg.com/media/D6xoEjnX4AALLRG.jpg" TargetMode="External" /><Relationship Id="rId21" Type="http://schemas.openxmlformats.org/officeDocument/2006/relationships/hyperlink" Target="https://pbs.twimg.com/media/D-LK65oXUAAwwlg.jpg" TargetMode="External" /><Relationship Id="rId22" Type="http://schemas.openxmlformats.org/officeDocument/2006/relationships/hyperlink" Target="https://pbs.twimg.com/media/D-fk_LGWsAAcJs1.jpg" TargetMode="External" /><Relationship Id="rId23" Type="http://schemas.openxmlformats.org/officeDocument/2006/relationships/hyperlink" Target="https://pbs.twimg.com/media/D-kAk4qWkAEMpLy.jpg" TargetMode="External" /><Relationship Id="rId24" Type="http://schemas.openxmlformats.org/officeDocument/2006/relationships/hyperlink" Target="http://pbs.twimg.com/profile_images/1140701905770942471/3nnv94fY_normal.jpg" TargetMode="External" /><Relationship Id="rId25" Type="http://schemas.openxmlformats.org/officeDocument/2006/relationships/hyperlink" Target="https://twitter.com/#!/farmercoop/status/1144342235489681408" TargetMode="External" /><Relationship Id="rId26" Type="http://schemas.openxmlformats.org/officeDocument/2006/relationships/hyperlink" Target="https://twitter.com/#!/farmercoop/status/1144342235489681408" TargetMode="External" /><Relationship Id="rId27" Type="http://schemas.openxmlformats.org/officeDocument/2006/relationships/hyperlink" Target="https://twitter.com/#!/farmercoop/status/1144342235489681408" TargetMode="External" /><Relationship Id="rId28" Type="http://schemas.openxmlformats.org/officeDocument/2006/relationships/hyperlink" Target="https://twitter.com/#!/farmercoop/status/1144342235489681408" TargetMode="External" /><Relationship Id="rId29" Type="http://schemas.openxmlformats.org/officeDocument/2006/relationships/hyperlink" Target="https://twitter.com/#!/jcoyledc/status/1144701329224474626" TargetMode="External" /><Relationship Id="rId30" Type="http://schemas.openxmlformats.org/officeDocument/2006/relationships/hyperlink" Target="https://twitter.com/#!/socialdriver/status/1144233859699138561" TargetMode="External" /><Relationship Id="rId31" Type="http://schemas.openxmlformats.org/officeDocument/2006/relationships/hyperlink" Target="https://twitter.com/#!/socialdriver/status/1144233859699138561" TargetMode="External" /><Relationship Id="rId32" Type="http://schemas.openxmlformats.org/officeDocument/2006/relationships/hyperlink" Target="https://twitter.com/#!/socialdriver/status/1129392105539932160" TargetMode="External" /><Relationship Id="rId33" Type="http://schemas.openxmlformats.org/officeDocument/2006/relationships/hyperlink" Target="https://twitter.com/#!/socialdriver/status/1144700380384813058" TargetMode="External" /><Relationship Id="rId34" Type="http://schemas.openxmlformats.org/officeDocument/2006/relationships/hyperlink" Target="https://twitter.com/#!/socialdriver/status/1146136500154830849" TargetMode="External" /><Relationship Id="rId35" Type="http://schemas.openxmlformats.org/officeDocument/2006/relationships/hyperlink" Target="https://twitter.com/#!/socialdriver/status/1148200060150116352" TargetMode="External" /><Relationship Id="rId36" Type="http://schemas.openxmlformats.org/officeDocument/2006/relationships/hyperlink" Target="https://twitter.com/#!/harpsretreats/status/1148674339148980225" TargetMode="External" /><Relationship Id="rId37" Type="http://schemas.openxmlformats.org/officeDocument/2006/relationships/comments" Target="../comments1.xml" /><Relationship Id="rId38" Type="http://schemas.openxmlformats.org/officeDocument/2006/relationships/vmlDrawing" Target="../drawings/vmlDrawing1.vml" /><Relationship Id="rId39" Type="http://schemas.openxmlformats.org/officeDocument/2006/relationships/table" Target="../tables/table1.xml" /><Relationship Id="rId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opportunitynavigator.org/" TargetMode="External" /><Relationship Id="rId2" Type="http://schemas.openxmlformats.org/officeDocument/2006/relationships/hyperlink" Target="https://opportunitynavigator.org/" TargetMode="External" /><Relationship Id="rId3" Type="http://schemas.openxmlformats.org/officeDocument/2006/relationships/hyperlink" Target="https://socialdriver.bamboohr.com/jobs/view.php?id=10" TargetMode="External" /><Relationship Id="rId4" Type="http://schemas.openxmlformats.org/officeDocument/2006/relationships/hyperlink" Target="https://socialdriver.bamboohr.com/jobs/view.php?id=18&amp;utm_source=twitter&amp;utm_medium=o" TargetMode="External" /><Relationship Id="rId5" Type="http://schemas.openxmlformats.org/officeDocument/2006/relationships/hyperlink" Target="https://pbs.twimg.com/media/D-GFMBwWkAAidQm.jpg" TargetMode="External" /><Relationship Id="rId6" Type="http://schemas.openxmlformats.org/officeDocument/2006/relationships/hyperlink" Target="https://pbs.twimg.com/media/D-GFMBwWkAAidQm.jpg" TargetMode="External" /><Relationship Id="rId7" Type="http://schemas.openxmlformats.org/officeDocument/2006/relationships/hyperlink" Target="https://pbs.twimg.com/media/D-GFMBwWkAAidQm.jpg" TargetMode="External" /><Relationship Id="rId8" Type="http://schemas.openxmlformats.org/officeDocument/2006/relationships/hyperlink" Target="https://pbs.twimg.com/media/D-GFMBwWkAAidQm.jpg" TargetMode="External" /><Relationship Id="rId9" Type="http://schemas.openxmlformats.org/officeDocument/2006/relationships/hyperlink" Target="https://pbs.twimg.com/media/D6xoEjnX4AALLRG.jpg" TargetMode="External" /><Relationship Id="rId10" Type="http://schemas.openxmlformats.org/officeDocument/2006/relationships/hyperlink" Target="https://pbs.twimg.com/media/D-LK65oXUAAwwlg.jpg" TargetMode="External" /><Relationship Id="rId11" Type="http://schemas.openxmlformats.org/officeDocument/2006/relationships/hyperlink" Target="https://pbs.twimg.com/media/D-fk_LGWsAAcJs1.jpg" TargetMode="External" /><Relationship Id="rId12" Type="http://schemas.openxmlformats.org/officeDocument/2006/relationships/hyperlink" Target="https://pbs.twimg.com/media/D-kAk4qWkAEMpLy.jpg" TargetMode="External" /><Relationship Id="rId13" Type="http://schemas.openxmlformats.org/officeDocument/2006/relationships/hyperlink" Target="https://pbs.twimg.com/media/D-GFMBwWkAAidQm.jpg" TargetMode="External" /><Relationship Id="rId14" Type="http://schemas.openxmlformats.org/officeDocument/2006/relationships/hyperlink" Target="https://pbs.twimg.com/media/D-GFMBwWkAAidQm.jpg" TargetMode="External" /><Relationship Id="rId15" Type="http://schemas.openxmlformats.org/officeDocument/2006/relationships/hyperlink" Target="https://pbs.twimg.com/media/D-GFMBwWkAAidQm.jpg" TargetMode="External" /><Relationship Id="rId16" Type="http://schemas.openxmlformats.org/officeDocument/2006/relationships/hyperlink" Target="https://pbs.twimg.com/media/D-GFMBwWkAAidQm.jpg" TargetMode="External" /><Relationship Id="rId17" Type="http://schemas.openxmlformats.org/officeDocument/2006/relationships/hyperlink" Target="http://pbs.twimg.com/profile_images/789152069336858625/_G_bhk0k_normal.jpg" TargetMode="External" /><Relationship Id="rId18" Type="http://schemas.openxmlformats.org/officeDocument/2006/relationships/hyperlink" Target="http://pbs.twimg.com/profile_images/1135648369630744576/LXsNAV-W_normal.png" TargetMode="External" /><Relationship Id="rId19" Type="http://schemas.openxmlformats.org/officeDocument/2006/relationships/hyperlink" Target="http://pbs.twimg.com/profile_images/1135648369630744576/LXsNAV-W_normal.png" TargetMode="External" /><Relationship Id="rId20" Type="http://schemas.openxmlformats.org/officeDocument/2006/relationships/hyperlink" Target="https://pbs.twimg.com/media/D6xoEjnX4AALLRG.jpg" TargetMode="External" /><Relationship Id="rId21" Type="http://schemas.openxmlformats.org/officeDocument/2006/relationships/hyperlink" Target="https://pbs.twimg.com/media/D-LK65oXUAAwwlg.jpg" TargetMode="External" /><Relationship Id="rId22" Type="http://schemas.openxmlformats.org/officeDocument/2006/relationships/hyperlink" Target="https://pbs.twimg.com/media/D-fk_LGWsAAcJs1.jpg" TargetMode="External" /><Relationship Id="rId23" Type="http://schemas.openxmlformats.org/officeDocument/2006/relationships/hyperlink" Target="https://pbs.twimg.com/media/D-kAk4qWkAEMpLy.jpg" TargetMode="External" /><Relationship Id="rId24" Type="http://schemas.openxmlformats.org/officeDocument/2006/relationships/hyperlink" Target="http://pbs.twimg.com/profile_images/1140701905770942471/3nnv94fY_normal.jpg" TargetMode="External" /><Relationship Id="rId25" Type="http://schemas.openxmlformats.org/officeDocument/2006/relationships/hyperlink" Target="https://twitter.com/#!/farmercoop/status/1144342235489681408" TargetMode="External" /><Relationship Id="rId26" Type="http://schemas.openxmlformats.org/officeDocument/2006/relationships/hyperlink" Target="https://twitter.com/#!/farmercoop/status/1144342235489681408" TargetMode="External" /><Relationship Id="rId27" Type="http://schemas.openxmlformats.org/officeDocument/2006/relationships/hyperlink" Target="https://twitter.com/#!/farmercoop/status/1144342235489681408" TargetMode="External" /><Relationship Id="rId28" Type="http://schemas.openxmlformats.org/officeDocument/2006/relationships/hyperlink" Target="https://twitter.com/#!/farmercoop/status/1144342235489681408" TargetMode="External" /><Relationship Id="rId29" Type="http://schemas.openxmlformats.org/officeDocument/2006/relationships/hyperlink" Target="https://twitter.com/#!/jcoyledc/status/1144701329224474626" TargetMode="External" /><Relationship Id="rId30" Type="http://schemas.openxmlformats.org/officeDocument/2006/relationships/hyperlink" Target="https://twitter.com/#!/socialdriver/status/1144233859699138561" TargetMode="External" /><Relationship Id="rId31" Type="http://schemas.openxmlformats.org/officeDocument/2006/relationships/hyperlink" Target="https://twitter.com/#!/socialdriver/status/1144233859699138561" TargetMode="External" /><Relationship Id="rId32" Type="http://schemas.openxmlformats.org/officeDocument/2006/relationships/hyperlink" Target="https://twitter.com/#!/socialdriver/status/1129392105539932160" TargetMode="External" /><Relationship Id="rId33" Type="http://schemas.openxmlformats.org/officeDocument/2006/relationships/hyperlink" Target="https://twitter.com/#!/socialdriver/status/1144700380384813058" TargetMode="External" /><Relationship Id="rId34" Type="http://schemas.openxmlformats.org/officeDocument/2006/relationships/hyperlink" Target="https://twitter.com/#!/socialdriver/status/1146136500154830849" TargetMode="External" /><Relationship Id="rId35" Type="http://schemas.openxmlformats.org/officeDocument/2006/relationships/hyperlink" Target="https://twitter.com/#!/socialdriver/status/1148200060150116352" TargetMode="External" /><Relationship Id="rId36" Type="http://schemas.openxmlformats.org/officeDocument/2006/relationships/hyperlink" Target="https://twitter.com/#!/harpsretreats/status/1148674339148980225" TargetMode="External" /><Relationship Id="rId37" Type="http://schemas.openxmlformats.org/officeDocument/2006/relationships/comments" Target="../comments12.xml" /><Relationship Id="rId38" Type="http://schemas.openxmlformats.org/officeDocument/2006/relationships/vmlDrawing" Target="../drawings/vmlDrawing6.vml" /><Relationship Id="rId39" Type="http://schemas.openxmlformats.org/officeDocument/2006/relationships/table" Target="../tables/table22.xml" /><Relationship Id="rId4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BH8SHS7Hf" TargetMode="External" /><Relationship Id="rId2" Type="http://schemas.openxmlformats.org/officeDocument/2006/relationships/hyperlink" Target="https://t.co/4rZgz9gmFD" TargetMode="External" /><Relationship Id="rId3" Type="http://schemas.openxmlformats.org/officeDocument/2006/relationships/hyperlink" Target="http://t.co/yKXqxMETMN" TargetMode="External" /><Relationship Id="rId4" Type="http://schemas.openxmlformats.org/officeDocument/2006/relationships/hyperlink" Target="https://t.co/A2aCI9Z3fA" TargetMode="External" /><Relationship Id="rId5" Type="http://schemas.openxmlformats.org/officeDocument/2006/relationships/hyperlink" Target="https://t.co/rO671IVecy" TargetMode="External" /><Relationship Id="rId6" Type="http://schemas.openxmlformats.org/officeDocument/2006/relationships/hyperlink" Target="http://t.co/DeEYxgTWvM" TargetMode="External" /><Relationship Id="rId7" Type="http://schemas.openxmlformats.org/officeDocument/2006/relationships/hyperlink" Target="http://t.co/TexqrxdPP9" TargetMode="External" /><Relationship Id="rId8" Type="http://schemas.openxmlformats.org/officeDocument/2006/relationships/hyperlink" Target="https://pbs.twimg.com/profile_banners/128315927/1480520521" TargetMode="External" /><Relationship Id="rId9" Type="http://schemas.openxmlformats.org/officeDocument/2006/relationships/hyperlink" Target="https://pbs.twimg.com/profile_banners/44682276/1544449788" TargetMode="External" /><Relationship Id="rId10" Type="http://schemas.openxmlformats.org/officeDocument/2006/relationships/hyperlink" Target="https://pbs.twimg.com/profile_banners/3060233989/1543418893" TargetMode="External" /><Relationship Id="rId11" Type="http://schemas.openxmlformats.org/officeDocument/2006/relationships/hyperlink" Target="https://pbs.twimg.com/profile_banners/800707492346925056/1559070285" TargetMode="External" /><Relationship Id="rId12" Type="http://schemas.openxmlformats.org/officeDocument/2006/relationships/hyperlink" Target="https://pbs.twimg.com/profile_banners/309849736/1531919350" TargetMode="External" /><Relationship Id="rId13" Type="http://schemas.openxmlformats.org/officeDocument/2006/relationships/hyperlink" Target="https://pbs.twimg.com/profile_banners/2565591320/1531251253" TargetMode="External" /><Relationship Id="rId14" Type="http://schemas.openxmlformats.org/officeDocument/2006/relationships/hyperlink" Target="https://pbs.twimg.com/profile_banners/78944015/1398953113" TargetMode="External" /><Relationship Id="rId15" Type="http://schemas.openxmlformats.org/officeDocument/2006/relationships/hyperlink" Target="http://abs.twimg.com/images/themes/theme6/bg.gif"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4/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2/bg.gif" TargetMode="External" /><Relationship Id="rId22" Type="http://schemas.openxmlformats.org/officeDocument/2006/relationships/hyperlink" Target="http://pbs.twimg.com/profile_images/803986519245684736/Ko_dlmIo_normal.jpg" TargetMode="External" /><Relationship Id="rId23" Type="http://schemas.openxmlformats.org/officeDocument/2006/relationships/hyperlink" Target="http://pbs.twimg.com/profile_images/1047099755279605760/LZLZ5X67_normal.jpg" TargetMode="External" /><Relationship Id="rId24" Type="http://schemas.openxmlformats.org/officeDocument/2006/relationships/hyperlink" Target="http://pbs.twimg.com/profile_images/572841091250933760/RSS8fdz5_normal.png" TargetMode="External" /><Relationship Id="rId25" Type="http://schemas.openxmlformats.org/officeDocument/2006/relationships/hyperlink" Target="http://pbs.twimg.com/profile_images/1145722925456220161/_Cgq3Dw4_normal.jpg" TargetMode="External" /><Relationship Id="rId26" Type="http://schemas.openxmlformats.org/officeDocument/2006/relationships/hyperlink" Target="http://pbs.twimg.com/profile_images/1135648369630744576/LXsNAV-W_normal.png" TargetMode="External" /><Relationship Id="rId27" Type="http://schemas.openxmlformats.org/officeDocument/2006/relationships/hyperlink" Target="http://pbs.twimg.com/profile_images/789152069336858625/_G_bhk0k_normal.jpg" TargetMode="External" /><Relationship Id="rId28" Type="http://schemas.openxmlformats.org/officeDocument/2006/relationships/hyperlink" Target="http://pbs.twimg.com/profile_images/509819357770182657/RBST73YK_normal.jpeg" TargetMode="External" /><Relationship Id="rId29" Type="http://schemas.openxmlformats.org/officeDocument/2006/relationships/hyperlink" Target="http://pbs.twimg.com/profile_images/898606447294111744/eR9ZH3u0_normal.jpg" TargetMode="External" /><Relationship Id="rId30" Type="http://schemas.openxmlformats.org/officeDocument/2006/relationships/hyperlink" Target="http://pbs.twimg.com/profile_images/1140701905770942471/3nnv94fY_normal.jpg" TargetMode="External" /><Relationship Id="rId31" Type="http://schemas.openxmlformats.org/officeDocument/2006/relationships/hyperlink" Target="https://twitter.com/farmercoop" TargetMode="External" /><Relationship Id="rId32" Type="http://schemas.openxmlformats.org/officeDocument/2006/relationships/hyperlink" Target="https://twitter.com/bizroundtable" TargetMode="External" /><Relationship Id="rId33" Type="http://schemas.openxmlformats.org/officeDocument/2006/relationships/hyperlink" Target="https://twitter.com/gpsimpact" TargetMode="External" /><Relationship Id="rId34" Type="http://schemas.openxmlformats.org/officeDocument/2006/relationships/hyperlink" Target="https://twitter.com/axios" TargetMode="External" /><Relationship Id="rId35" Type="http://schemas.openxmlformats.org/officeDocument/2006/relationships/hyperlink" Target="https://twitter.com/socialdriver" TargetMode="External" /><Relationship Id="rId36" Type="http://schemas.openxmlformats.org/officeDocument/2006/relationships/hyperlink" Target="https://twitter.com/jcoyledc" TargetMode="External" /><Relationship Id="rId37" Type="http://schemas.openxmlformats.org/officeDocument/2006/relationships/hyperlink" Target="https://twitter.com/gradsoflife" TargetMode="External" /><Relationship Id="rId38" Type="http://schemas.openxmlformats.org/officeDocument/2006/relationships/hyperlink" Target="https://twitter.com/fsgtweets" TargetMode="External" /><Relationship Id="rId39" Type="http://schemas.openxmlformats.org/officeDocument/2006/relationships/hyperlink" Target="https://twitter.com/harpsretreats" TargetMode="External" /><Relationship Id="rId40" Type="http://schemas.openxmlformats.org/officeDocument/2006/relationships/comments" Target="../comments2.xml" /><Relationship Id="rId41" Type="http://schemas.openxmlformats.org/officeDocument/2006/relationships/vmlDrawing" Target="../drawings/vmlDrawing2.vml" /><Relationship Id="rId42" Type="http://schemas.openxmlformats.org/officeDocument/2006/relationships/table" Target="../tables/table2.xm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opportunitynavigator.org/" TargetMode="External" /><Relationship Id="rId2" Type="http://schemas.openxmlformats.org/officeDocument/2006/relationships/hyperlink" Target="https://socialdriver.bamboohr.com/jobs/view.php?id=18&amp;utm_source=twitter&amp;utm_medium=o" TargetMode="External" /><Relationship Id="rId3" Type="http://schemas.openxmlformats.org/officeDocument/2006/relationships/hyperlink" Target="https://socialdriver.bamboohr.com/jobs/view.php?id=10" TargetMode="External" /><Relationship Id="rId4" Type="http://schemas.openxmlformats.org/officeDocument/2006/relationships/hyperlink" Target="https://opportunitynavigator.org/" TargetMode="External" /><Relationship Id="rId5" Type="http://schemas.openxmlformats.org/officeDocument/2006/relationships/hyperlink" Target="https://socialdriver.bamboohr.com/jobs/view.php?id=10" TargetMode="External" /><Relationship Id="rId6" Type="http://schemas.openxmlformats.org/officeDocument/2006/relationships/hyperlink" Target="https://socialdriver.bamboohr.com/jobs/view.php?id=18&amp;utm_source=twitter&amp;utm_medium=o"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394</v>
      </c>
      <c r="BB2" s="13" t="s">
        <v>400</v>
      </c>
      <c r="BC2" s="13" t="s">
        <v>401</v>
      </c>
      <c r="BD2" s="67" t="s">
        <v>538</v>
      </c>
      <c r="BE2" s="67" t="s">
        <v>539</v>
      </c>
      <c r="BF2" s="67" t="s">
        <v>540</v>
      </c>
      <c r="BG2" s="67" t="s">
        <v>541</v>
      </c>
      <c r="BH2" s="67" t="s">
        <v>542</v>
      </c>
      <c r="BI2" s="67" t="s">
        <v>543</v>
      </c>
      <c r="BJ2" s="67" t="s">
        <v>544</v>
      </c>
      <c r="BK2" s="67" t="s">
        <v>545</v>
      </c>
      <c r="BL2" s="67" t="s">
        <v>546</v>
      </c>
    </row>
    <row r="3" spans="1:64" ht="15" customHeight="1">
      <c r="A3" s="84" t="s">
        <v>212</v>
      </c>
      <c r="B3" s="84" t="s">
        <v>216</v>
      </c>
      <c r="C3" s="53" t="s">
        <v>553</v>
      </c>
      <c r="D3" s="54">
        <v>3</v>
      </c>
      <c r="E3" s="65" t="s">
        <v>132</v>
      </c>
      <c r="F3" s="55">
        <v>35</v>
      </c>
      <c r="G3" s="53"/>
      <c r="H3" s="57"/>
      <c r="I3" s="56"/>
      <c r="J3" s="56"/>
      <c r="K3" s="36" t="s">
        <v>65</v>
      </c>
      <c r="L3" s="62">
        <v>3</v>
      </c>
      <c r="M3" s="62"/>
      <c r="N3" s="63"/>
      <c r="O3" s="85" t="s">
        <v>221</v>
      </c>
      <c r="P3" s="87">
        <v>43643.85444444444</v>
      </c>
      <c r="Q3" s="85" t="s">
        <v>222</v>
      </c>
      <c r="R3" s="85"/>
      <c r="S3" s="85"/>
      <c r="T3" s="85" t="s">
        <v>235</v>
      </c>
      <c r="U3" s="90" t="s">
        <v>240</v>
      </c>
      <c r="V3" s="90" t="s">
        <v>240</v>
      </c>
      <c r="W3" s="87">
        <v>43643.85444444444</v>
      </c>
      <c r="X3" s="90" t="s">
        <v>248</v>
      </c>
      <c r="Y3" s="85"/>
      <c r="Z3" s="85"/>
      <c r="AA3" s="91" t="s">
        <v>256</v>
      </c>
      <c r="AB3" s="85"/>
      <c r="AC3" s="85" t="b">
        <v>0</v>
      </c>
      <c r="AD3" s="85">
        <v>1</v>
      </c>
      <c r="AE3" s="91" t="s">
        <v>264</v>
      </c>
      <c r="AF3" s="85" t="b">
        <v>0</v>
      </c>
      <c r="AG3" s="85" t="s">
        <v>265</v>
      </c>
      <c r="AH3" s="85"/>
      <c r="AI3" s="91" t="s">
        <v>264</v>
      </c>
      <c r="AJ3" s="85" t="b">
        <v>0</v>
      </c>
      <c r="AK3" s="85">
        <v>0</v>
      </c>
      <c r="AL3" s="91" t="s">
        <v>264</v>
      </c>
      <c r="AM3" s="85" t="s">
        <v>266</v>
      </c>
      <c r="AN3" s="85" t="b">
        <v>0</v>
      </c>
      <c r="AO3" s="91" t="s">
        <v>256</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217</v>
      </c>
      <c r="C4" s="53" t="s">
        <v>553</v>
      </c>
      <c r="D4" s="54">
        <v>3</v>
      </c>
      <c r="E4" s="65" t="s">
        <v>132</v>
      </c>
      <c r="F4" s="55">
        <v>35</v>
      </c>
      <c r="G4" s="53"/>
      <c r="H4" s="57"/>
      <c r="I4" s="56"/>
      <c r="J4" s="56"/>
      <c r="K4" s="36" t="s">
        <v>65</v>
      </c>
      <c r="L4" s="83">
        <v>4</v>
      </c>
      <c r="M4" s="83"/>
      <c r="N4" s="63"/>
      <c r="O4" s="86" t="s">
        <v>221</v>
      </c>
      <c r="P4" s="88">
        <v>43643.85444444444</v>
      </c>
      <c r="Q4" s="86" t="s">
        <v>222</v>
      </c>
      <c r="R4" s="86"/>
      <c r="S4" s="86"/>
      <c r="T4" s="86" t="s">
        <v>235</v>
      </c>
      <c r="U4" s="89" t="s">
        <v>240</v>
      </c>
      <c r="V4" s="89" t="s">
        <v>240</v>
      </c>
      <c r="W4" s="88">
        <v>43643.85444444444</v>
      </c>
      <c r="X4" s="89" t="s">
        <v>248</v>
      </c>
      <c r="Y4" s="86"/>
      <c r="Z4" s="86"/>
      <c r="AA4" s="92" t="s">
        <v>256</v>
      </c>
      <c r="AB4" s="86"/>
      <c r="AC4" s="86" t="b">
        <v>0</v>
      </c>
      <c r="AD4" s="86">
        <v>1</v>
      </c>
      <c r="AE4" s="92" t="s">
        <v>264</v>
      </c>
      <c r="AF4" s="86" t="b">
        <v>0</v>
      </c>
      <c r="AG4" s="86" t="s">
        <v>265</v>
      </c>
      <c r="AH4" s="86"/>
      <c r="AI4" s="92" t="s">
        <v>264</v>
      </c>
      <c r="AJ4" s="86" t="b">
        <v>0</v>
      </c>
      <c r="AK4" s="86">
        <v>0</v>
      </c>
      <c r="AL4" s="92" t="s">
        <v>264</v>
      </c>
      <c r="AM4" s="86" t="s">
        <v>266</v>
      </c>
      <c r="AN4" s="86" t="b">
        <v>0</v>
      </c>
      <c r="AO4" s="92" t="s">
        <v>256</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218</v>
      </c>
      <c r="C5" s="53" t="s">
        <v>553</v>
      </c>
      <c r="D5" s="54">
        <v>3</v>
      </c>
      <c r="E5" s="65" t="s">
        <v>132</v>
      </c>
      <c r="F5" s="55">
        <v>35</v>
      </c>
      <c r="G5" s="53"/>
      <c r="H5" s="57"/>
      <c r="I5" s="56"/>
      <c r="J5" s="56"/>
      <c r="K5" s="36" t="s">
        <v>65</v>
      </c>
      <c r="L5" s="83">
        <v>5</v>
      </c>
      <c r="M5" s="83"/>
      <c r="N5" s="63"/>
      <c r="O5" s="86" t="s">
        <v>221</v>
      </c>
      <c r="P5" s="88">
        <v>43643.85444444444</v>
      </c>
      <c r="Q5" s="86" t="s">
        <v>222</v>
      </c>
      <c r="R5" s="86"/>
      <c r="S5" s="86"/>
      <c r="T5" s="86" t="s">
        <v>235</v>
      </c>
      <c r="U5" s="89" t="s">
        <v>240</v>
      </c>
      <c r="V5" s="89" t="s">
        <v>240</v>
      </c>
      <c r="W5" s="88">
        <v>43643.85444444444</v>
      </c>
      <c r="X5" s="89" t="s">
        <v>248</v>
      </c>
      <c r="Y5" s="86"/>
      <c r="Z5" s="86"/>
      <c r="AA5" s="92" t="s">
        <v>256</v>
      </c>
      <c r="AB5" s="86"/>
      <c r="AC5" s="86" t="b">
        <v>0</v>
      </c>
      <c r="AD5" s="86">
        <v>1</v>
      </c>
      <c r="AE5" s="92" t="s">
        <v>264</v>
      </c>
      <c r="AF5" s="86" t="b">
        <v>0</v>
      </c>
      <c r="AG5" s="86" t="s">
        <v>265</v>
      </c>
      <c r="AH5" s="86"/>
      <c r="AI5" s="92" t="s">
        <v>264</v>
      </c>
      <c r="AJ5" s="86" t="b">
        <v>0</v>
      </c>
      <c r="AK5" s="86">
        <v>0</v>
      </c>
      <c r="AL5" s="92" t="s">
        <v>264</v>
      </c>
      <c r="AM5" s="86" t="s">
        <v>266</v>
      </c>
      <c r="AN5" s="86" t="b">
        <v>0</v>
      </c>
      <c r="AO5" s="92" t="s">
        <v>256</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212</v>
      </c>
      <c r="B6" s="84" t="s">
        <v>214</v>
      </c>
      <c r="C6" s="53" t="s">
        <v>553</v>
      </c>
      <c r="D6" s="54">
        <v>3</v>
      </c>
      <c r="E6" s="65" t="s">
        <v>132</v>
      </c>
      <c r="F6" s="55">
        <v>35</v>
      </c>
      <c r="G6" s="53"/>
      <c r="H6" s="57"/>
      <c r="I6" s="56"/>
      <c r="J6" s="56"/>
      <c r="K6" s="36" t="s">
        <v>65</v>
      </c>
      <c r="L6" s="83">
        <v>6</v>
      </c>
      <c r="M6" s="83"/>
      <c r="N6" s="63"/>
      <c r="O6" s="86" t="s">
        <v>221</v>
      </c>
      <c r="P6" s="88">
        <v>43643.85444444444</v>
      </c>
      <c r="Q6" s="86" t="s">
        <v>222</v>
      </c>
      <c r="R6" s="86"/>
      <c r="S6" s="86"/>
      <c r="T6" s="86" t="s">
        <v>235</v>
      </c>
      <c r="U6" s="89" t="s">
        <v>240</v>
      </c>
      <c r="V6" s="89" t="s">
        <v>240</v>
      </c>
      <c r="W6" s="88">
        <v>43643.85444444444</v>
      </c>
      <c r="X6" s="89" t="s">
        <v>248</v>
      </c>
      <c r="Y6" s="86"/>
      <c r="Z6" s="86"/>
      <c r="AA6" s="92" t="s">
        <v>256</v>
      </c>
      <c r="AB6" s="86"/>
      <c r="AC6" s="86" t="b">
        <v>0</v>
      </c>
      <c r="AD6" s="86">
        <v>1</v>
      </c>
      <c r="AE6" s="92" t="s">
        <v>264</v>
      </c>
      <c r="AF6" s="86" t="b">
        <v>0</v>
      </c>
      <c r="AG6" s="86" t="s">
        <v>265</v>
      </c>
      <c r="AH6" s="86"/>
      <c r="AI6" s="92" t="s">
        <v>264</v>
      </c>
      <c r="AJ6" s="86" t="b">
        <v>0</v>
      </c>
      <c r="AK6" s="86">
        <v>0</v>
      </c>
      <c r="AL6" s="92" t="s">
        <v>264</v>
      </c>
      <c r="AM6" s="86" t="s">
        <v>266</v>
      </c>
      <c r="AN6" s="86" t="b">
        <v>0</v>
      </c>
      <c r="AO6" s="92" t="s">
        <v>256</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1</v>
      </c>
      <c r="BD6" s="51">
        <v>2</v>
      </c>
      <c r="BE6" s="52">
        <v>7.407407407407407</v>
      </c>
      <c r="BF6" s="51">
        <v>1</v>
      </c>
      <c r="BG6" s="52">
        <v>3.7037037037037037</v>
      </c>
      <c r="BH6" s="51">
        <v>0</v>
      </c>
      <c r="BI6" s="52">
        <v>0</v>
      </c>
      <c r="BJ6" s="51">
        <v>24</v>
      </c>
      <c r="BK6" s="52">
        <v>88.88888888888889</v>
      </c>
      <c r="BL6" s="51">
        <v>27</v>
      </c>
    </row>
    <row r="7" spans="1:64" ht="45">
      <c r="A7" s="84" t="s">
        <v>213</v>
      </c>
      <c r="B7" s="84" t="s">
        <v>214</v>
      </c>
      <c r="C7" s="53" t="s">
        <v>553</v>
      </c>
      <c r="D7" s="54">
        <v>3</v>
      </c>
      <c r="E7" s="65" t="s">
        <v>132</v>
      </c>
      <c r="F7" s="55">
        <v>35</v>
      </c>
      <c r="G7" s="53"/>
      <c r="H7" s="57"/>
      <c r="I7" s="56"/>
      <c r="J7" s="56"/>
      <c r="K7" s="36" t="s">
        <v>65</v>
      </c>
      <c r="L7" s="83">
        <v>7</v>
      </c>
      <c r="M7" s="83"/>
      <c r="N7" s="63"/>
      <c r="O7" s="86" t="s">
        <v>221</v>
      </c>
      <c r="P7" s="88">
        <v>43644.845358796294</v>
      </c>
      <c r="Q7" s="86" t="s">
        <v>223</v>
      </c>
      <c r="R7" s="86"/>
      <c r="S7" s="86"/>
      <c r="T7" s="86"/>
      <c r="U7" s="86"/>
      <c r="V7" s="89" t="s">
        <v>245</v>
      </c>
      <c r="W7" s="88">
        <v>43644.845358796294</v>
      </c>
      <c r="X7" s="89" t="s">
        <v>249</v>
      </c>
      <c r="Y7" s="86"/>
      <c r="Z7" s="86"/>
      <c r="AA7" s="92" t="s">
        <v>257</v>
      </c>
      <c r="AB7" s="86"/>
      <c r="AC7" s="86" t="b">
        <v>0</v>
      </c>
      <c r="AD7" s="86">
        <v>0</v>
      </c>
      <c r="AE7" s="92" t="s">
        <v>264</v>
      </c>
      <c r="AF7" s="86" t="b">
        <v>0</v>
      </c>
      <c r="AG7" s="86" t="s">
        <v>265</v>
      </c>
      <c r="AH7" s="86"/>
      <c r="AI7" s="92" t="s">
        <v>264</v>
      </c>
      <c r="AJ7" s="86" t="b">
        <v>0</v>
      </c>
      <c r="AK7" s="86">
        <v>1</v>
      </c>
      <c r="AL7" s="92" t="s">
        <v>260</v>
      </c>
      <c r="AM7" s="86" t="s">
        <v>267</v>
      </c>
      <c r="AN7" s="86" t="b">
        <v>0</v>
      </c>
      <c r="AO7" s="92" t="s">
        <v>260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3</v>
      </c>
      <c r="BE7" s="52">
        <v>15</v>
      </c>
      <c r="BF7" s="51">
        <v>0</v>
      </c>
      <c r="BG7" s="52">
        <v>0</v>
      </c>
      <c r="BH7" s="51">
        <v>0</v>
      </c>
      <c r="BI7" s="52">
        <v>0</v>
      </c>
      <c r="BJ7" s="51">
        <v>17</v>
      </c>
      <c r="BK7" s="52">
        <v>85</v>
      </c>
      <c r="BL7" s="51">
        <v>20</v>
      </c>
    </row>
    <row r="8" spans="1:64" ht="45">
      <c r="A8" s="84" t="s">
        <v>214</v>
      </c>
      <c r="B8" s="84" t="s">
        <v>219</v>
      </c>
      <c r="C8" s="53" t="s">
        <v>553</v>
      </c>
      <c r="D8" s="54">
        <v>3</v>
      </c>
      <c r="E8" s="65" t="s">
        <v>132</v>
      </c>
      <c r="F8" s="55">
        <v>35</v>
      </c>
      <c r="G8" s="53"/>
      <c r="H8" s="57"/>
      <c r="I8" s="56"/>
      <c r="J8" s="56"/>
      <c r="K8" s="36" t="s">
        <v>65</v>
      </c>
      <c r="L8" s="83">
        <v>8</v>
      </c>
      <c r="M8" s="83"/>
      <c r="N8" s="63"/>
      <c r="O8" s="86" t="s">
        <v>221</v>
      </c>
      <c r="P8" s="88">
        <v>43643.55538194445</v>
      </c>
      <c r="Q8" s="86" t="s">
        <v>224</v>
      </c>
      <c r="R8" s="89" t="s">
        <v>230</v>
      </c>
      <c r="S8" s="86" t="s">
        <v>233</v>
      </c>
      <c r="T8" s="86"/>
      <c r="U8" s="86"/>
      <c r="V8" s="89" t="s">
        <v>246</v>
      </c>
      <c r="W8" s="88">
        <v>43643.55538194445</v>
      </c>
      <c r="X8" s="89" t="s">
        <v>250</v>
      </c>
      <c r="Y8" s="86"/>
      <c r="Z8" s="86"/>
      <c r="AA8" s="92" t="s">
        <v>258</v>
      </c>
      <c r="AB8" s="86"/>
      <c r="AC8" s="86" t="b">
        <v>0</v>
      </c>
      <c r="AD8" s="86">
        <v>1</v>
      </c>
      <c r="AE8" s="92" t="s">
        <v>264</v>
      </c>
      <c r="AF8" s="86" t="b">
        <v>0</v>
      </c>
      <c r="AG8" s="86" t="s">
        <v>265</v>
      </c>
      <c r="AH8" s="86"/>
      <c r="AI8" s="92" t="s">
        <v>264</v>
      </c>
      <c r="AJ8" s="86" t="b">
        <v>0</v>
      </c>
      <c r="AK8" s="86">
        <v>1</v>
      </c>
      <c r="AL8" s="92" t="s">
        <v>264</v>
      </c>
      <c r="AM8" s="86" t="s">
        <v>268</v>
      </c>
      <c r="AN8" s="86" t="b">
        <v>0</v>
      </c>
      <c r="AO8" s="92" t="s">
        <v>258</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214</v>
      </c>
      <c r="B9" s="84" t="s">
        <v>220</v>
      </c>
      <c r="C9" s="53" t="s">
        <v>553</v>
      </c>
      <c r="D9" s="54">
        <v>3</v>
      </c>
      <c r="E9" s="65" t="s">
        <v>132</v>
      </c>
      <c r="F9" s="55">
        <v>35</v>
      </c>
      <c r="G9" s="53"/>
      <c r="H9" s="57"/>
      <c r="I9" s="56"/>
      <c r="J9" s="56"/>
      <c r="K9" s="36" t="s">
        <v>65</v>
      </c>
      <c r="L9" s="83">
        <v>9</v>
      </c>
      <c r="M9" s="83"/>
      <c r="N9" s="63"/>
      <c r="O9" s="86" t="s">
        <v>221</v>
      </c>
      <c r="P9" s="88">
        <v>43643.55538194445</v>
      </c>
      <c r="Q9" s="86" t="s">
        <v>224</v>
      </c>
      <c r="R9" s="89" t="s">
        <v>230</v>
      </c>
      <c r="S9" s="86" t="s">
        <v>233</v>
      </c>
      <c r="T9" s="86"/>
      <c r="U9" s="86"/>
      <c r="V9" s="89" t="s">
        <v>246</v>
      </c>
      <c r="W9" s="88">
        <v>43643.55538194445</v>
      </c>
      <c r="X9" s="89" t="s">
        <v>250</v>
      </c>
      <c r="Y9" s="86"/>
      <c r="Z9" s="86"/>
      <c r="AA9" s="92" t="s">
        <v>258</v>
      </c>
      <c r="AB9" s="86"/>
      <c r="AC9" s="86" t="b">
        <v>0</v>
      </c>
      <c r="AD9" s="86">
        <v>1</v>
      </c>
      <c r="AE9" s="92" t="s">
        <v>264</v>
      </c>
      <c r="AF9" s="86" t="b">
        <v>0</v>
      </c>
      <c r="AG9" s="86" t="s">
        <v>265</v>
      </c>
      <c r="AH9" s="86"/>
      <c r="AI9" s="92" t="s">
        <v>264</v>
      </c>
      <c r="AJ9" s="86" t="b">
        <v>0</v>
      </c>
      <c r="AK9" s="86">
        <v>1</v>
      </c>
      <c r="AL9" s="92" t="s">
        <v>264</v>
      </c>
      <c r="AM9" s="86" t="s">
        <v>268</v>
      </c>
      <c r="AN9" s="86" t="b">
        <v>0</v>
      </c>
      <c r="AO9" s="92" t="s">
        <v>258</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3</v>
      </c>
      <c r="BE9" s="52">
        <v>8.333333333333334</v>
      </c>
      <c r="BF9" s="51">
        <v>0</v>
      </c>
      <c r="BG9" s="52">
        <v>0</v>
      </c>
      <c r="BH9" s="51">
        <v>0</v>
      </c>
      <c r="BI9" s="52">
        <v>0</v>
      </c>
      <c r="BJ9" s="51">
        <v>33</v>
      </c>
      <c r="BK9" s="52">
        <v>91.66666666666667</v>
      </c>
      <c r="BL9" s="51">
        <v>36</v>
      </c>
    </row>
    <row r="10" spans="1:64" ht="30">
      <c r="A10" s="84" t="s">
        <v>214</v>
      </c>
      <c r="B10" s="84" t="s">
        <v>214</v>
      </c>
      <c r="C10" s="53" t="s">
        <v>554</v>
      </c>
      <c r="D10" s="54">
        <v>3</v>
      </c>
      <c r="E10" s="65" t="s">
        <v>136</v>
      </c>
      <c r="F10" s="55">
        <v>35</v>
      </c>
      <c r="G10" s="53"/>
      <c r="H10" s="57"/>
      <c r="I10" s="56"/>
      <c r="J10" s="56"/>
      <c r="K10" s="36" t="s">
        <v>65</v>
      </c>
      <c r="L10" s="83">
        <v>10</v>
      </c>
      <c r="M10" s="83"/>
      <c r="N10" s="63"/>
      <c r="O10" s="86" t="s">
        <v>176</v>
      </c>
      <c r="P10" s="88">
        <v>43602.59994212963</v>
      </c>
      <c r="Q10" s="86" t="s">
        <v>225</v>
      </c>
      <c r="R10" s="86"/>
      <c r="S10" s="86"/>
      <c r="T10" s="86" t="s">
        <v>236</v>
      </c>
      <c r="U10" s="89" t="s">
        <v>241</v>
      </c>
      <c r="V10" s="89" t="s">
        <v>241</v>
      </c>
      <c r="W10" s="88">
        <v>43602.59994212963</v>
      </c>
      <c r="X10" s="89" t="s">
        <v>251</v>
      </c>
      <c r="Y10" s="86"/>
      <c r="Z10" s="86"/>
      <c r="AA10" s="92" t="s">
        <v>259</v>
      </c>
      <c r="AB10" s="86"/>
      <c r="AC10" s="86" t="b">
        <v>0</v>
      </c>
      <c r="AD10" s="86">
        <v>13</v>
      </c>
      <c r="AE10" s="92" t="s">
        <v>264</v>
      </c>
      <c r="AF10" s="86" t="b">
        <v>0</v>
      </c>
      <c r="AG10" s="86" t="s">
        <v>265</v>
      </c>
      <c r="AH10" s="86"/>
      <c r="AI10" s="92" t="s">
        <v>264</v>
      </c>
      <c r="AJ10" s="86" t="b">
        <v>0</v>
      </c>
      <c r="AK10" s="86">
        <v>4</v>
      </c>
      <c r="AL10" s="92" t="s">
        <v>264</v>
      </c>
      <c r="AM10" s="86" t="s">
        <v>268</v>
      </c>
      <c r="AN10" s="86" t="b">
        <v>0</v>
      </c>
      <c r="AO10" s="92" t="s">
        <v>259</v>
      </c>
      <c r="AP10" s="86" t="s">
        <v>270</v>
      </c>
      <c r="AQ10" s="86">
        <v>0</v>
      </c>
      <c r="AR10" s="86">
        <v>0</v>
      </c>
      <c r="AS10" s="86"/>
      <c r="AT10" s="86"/>
      <c r="AU10" s="86"/>
      <c r="AV10" s="86"/>
      <c r="AW10" s="86"/>
      <c r="AX10" s="86"/>
      <c r="AY10" s="86"/>
      <c r="AZ10" s="86"/>
      <c r="BA10">
        <v>4</v>
      </c>
      <c r="BB10" s="85" t="str">
        <f>REPLACE(INDEX(GroupVertices[Group],MATCH(Edges[[#This Row],[Vertex 1]],GroupVertices[Vertex],0)),1,1,"")</f>
        <v>1</v>
      </c>
      <c r="BC10" s="85" t="str">
        <f>REPLACE(INDEX(GroupVertices[Group],MATCH(Edges[[#This Row],[Vertex 2]],GroupVertices[Vertex],0)),1,1,"")</f>
        <v>1</v>
      </c>
      <c r="BD10" s="51">
        <v>1</v>
      </c>
      <c r="BE10" s="52">
        <v>3.7037037037037037</v>
      </c>
      <c r="BF10" s="51">
        <v>0</v>
      </c>
      <c r="BG10" s="52">
        <v>0</v>
      </c>
      <c r="BH10" s="51">
        <v>0</v>
      </c>
      <c r="BI10" s="52">
        <v>0</v>
      </c>
      <c r="BJ10" s="51">
        <v>26</v>
      </c>
      <c r="BK10" s="52">
        <v>96.29629629629629</v>
      </c>
      <c r="BL10" s="51">
        <v>27</v>
      </c>
    </row>
    <row r="11" spans="1:64" ht="30">
      <c r="A11" s="84" t="s">
        <v>214</v>
      </c>
      <c r="B11" s="84" t="s">
        <v>214</v>
      </c>
      <c r="C11" s="53" t="s">
        <v>554</v>
      </c>
      <c r="D11" s="54">
        <v>3</v>
      </c>
      <c r="E11" s="65" t="s">
        <v>136</v>
      </c>
      <c r="F11" s="55">
        <v>35</v>
      </c>
      <c r="G11" s="53"/>
      <c r="H11" s="57"/>
      <c r="I11" s="56"/>
      <c r="J11" s="56"/>
      <c r="K11" s="36" t="s">
        <v>65</v>
      </c>
      <c r="L11" s="83">
        <v>11</v>
      </c>
      <c r="M11" s="83"/>
      <c r="N11" s="63"/>
      <c r="O11" s="86" t="s">
        <v>176</v>
      </c>
      <c r="P11" s="88">
        <v>43644.84273148148</v>
      </c>
      <c r="Q11" s="86" t="s">
        <v>226</v>
      </c>
      <c r="R11" s="89" t="s">
        <v>231</v>
      </c>
      <c r="S11" s="86" t="s">
        <v>234</v>
      </c>
      <c r="T11" s="86" t="s">
        <v>237</v>
      </c>
      <c r="U11" s="89" t="s">
        <v>242</v>
      </c>
      <c r="V11" s="89" t="s">
        <v>242</v>
      </c>
      <c r="W11" s="88">
        <v>43644.84273148148</v>
      </c>
      <c r="X11" s="89" t="s">
        <v>252</v>
      </c>
      <c r="Y11" s="86"/>
      <c r="Z11" s="86"/>
      <c r="AA11" s="92" t="s">
        <v>260</v>
      </c>
      <c r="AB11" s="86"/>
      <c r="AC11" s="86" t="b">
        <v>0</v>
      </c>
      <c r="AD11" s="86">
        <v>2</v>
      </c>
      <c r="AE11" s="92" t="s">
        <v>264</v>
      </c>
      <c r="AF11" s="86" t="b">
        <v>0</v>
      </c>
      <c r="AG11" s="86" t="s">
        <v>265</v>
      </c>
      <c r="AH11" s="86"/>
      <c r="AI11" s="92" t="s">
        <v>264</v>
      </c>
      <c r="AJ11" s="86" t="b">
        <v>0</v>
      </c>
      <c r="AK11" s="86">
        <v>1</v>
      </c>
      <c r="AL11" s="92" t="s">
        <v>264</v>
      </c>
      <c r="AM11" s="86" t="s">
        <v>268</v>
      </c>
      <c r="AN11" s="86" t="b">
        <v>0</v>
      </c>
      <c r="AO11" s="92" t="s">
        <v>260</v>
      </c>
      <c r="AP11" s="86" t="s">
        <v>176</v>
      </c>
      <c r="AQ11" s="86">
        <v>0</v>
      </c>
      <c r="AR11" s="86">
        <v>0</v>
      </c>
      <c r="AS11" s="86"/>
      <c r="AT11" s="86"/>
      <c r="AU11" s="86"/>
      <c r="AV11" s="86"/>
      <c r="AW11" s="86"/>
      <c r="AX11" s="86"/>
      <c r="AY11" s="86"/>
      <c r="AZ11" s="86"/>
      <c r="BA11">
        <v>4</v>
      </c>
      <c r="BB11" s="85" t="str">
        <f>REPLACE(INDEX(GroupVertices[Group],MATCH(Edges[[#This Row],[Vertex 1]],GroupVertices[Vertex],0)),1,1,"")</f>
        <v>1</v>
      </c>
      <c r="BC11" s="85" t="str">
        <f>REPLACE(INDEX(GroupVertices[Group],MATCH(Edges[[#This Row],[Vertex 2]],GroupVertices[Vertex],0)),1,1,"")</f>
        <v>1</v>
      </c>
      <c r="BD11" s="51">
        <v>4</v>
      </c>
      <c r="BE11" s="52">
        <v>11.428571428571429</v>
      </c>
      <c r="BF11" s="51">
        <v>0</v>
      </c>
      <c r="BG11" s="52">
        <v>0</v>
      </c>
      <c r="BH11" s="51">
        <v>0</v>
      </c>
      <c r="BI11" s="52">
        <v>0</v>
      </c>
      <c r="BJ11" s="51">
        <v>31</v>
      </c>
      <c r="BK11" s="52">
        <v>88.57142857142857</v>
      </c>
      <c r="BL11" s="51">
        <v>35</v>
      </c>
    </row>
    <row r="12" spans="1:64" ht="30">
      <c r="A12" s="84" t="s">
        <v>214</v>
      </c>
      <c r="B12" s="84" t="s">
        <v>214</v>
      </c>
      <c r="C12" s="53" t="s">
        <v>554</v>
      </c>
      <c r="D12" s="54">
        <v>3</v>
      </c>
      <c r="E12" s="65" t="s">
        <v>136</v>
      </c>
      <c r="F12" s="55">
        <v>35</v>
      </c>
      <c r="G12" s="53"/>
      <c r="H12" s="57"/>
      <c r="I12" s="56"/>
      <c r="J12" s="56"/>
      <c r="K12" s="36" t="s">
        <v>65</v>
      </c>
      <c r="L12" s="83">
        <v>12</v>
      </c>
      <c r="M12" s="83"/>
      <c r="N12" s="63"/>
      <c r="O12" s="86" t="s">
        <v>176</v>
      </c>
      <c r="P12" s="88">
        <v>43648.80567129629</v>
      </c>
      <c r="Q12" s="86" t="s">
        <v>227</v>
      </c>
      <c r="R12" s="86"/>
      <c r="S12" s="86"/>
      <c r="T12" s="86" t="s">
        <v>238</v>
      </c>
      <c r="U12" s="89" t="s">
        <v>243</v>
      </c>
      <c r="V12" s="89" t="s">
        <v>243</v>
      </c>
      <c r="W12" s="88">
        <v>43648.80567129629</v>
      </c>
      <c r="X12" s="89" t="s">
        <v>253</v>
      </c>
      <c r="Y12" s="86"/>
      <c r="Z12" s="86"/>
      <c r="AA12" s="92" t="s">
        <v>261</v>
      </c>
      <c r="AB12" s="86"/>
      <c r="AC12" s="86" t="b">
        <v>0</v>
      </c>
      <c r="AD12" s="86">
        <v>5</v>
      </c>
      <c r="AE12" s="92" t="s">
        <v>264</v>
      </c>
      <c r="AF12" s="86" t="b">
        <v>0</v>
      </c>
      <c r="AG12" s="86" t="s">
        <v>265</v>
      </c>
      <c r="AH12" s="86"/>
      <c r="AI12" s="92" t="s">
        <v>264</v>
      </c>
      <c r="AJ12" s="86" t="b">
        <v>0</v>
      </c>
      <c r="AK12" s="86">
        <v>0</v>
      </c>
      <c r="AL12" s="92" t="s">
        <v>264</v>
      </c>
      <c r="AM12" s="86" t="s">
        <v>268</v>
      </c>
      <c r="AN12" s="86" t="b">
        <v>0</v>
      </c>
      <c r="AO12" s="92" t="s">
        <v>261</v>
      </c>
      <c r="AP12" s="86" t="s">
        <v>176</v>
      </c>
      <c r="AQ12" s="86">
        <v>0</v>
      </c>
      <c r="AR12" s="86">
        <v>0</v>
      </c>
      <c r="AS12" s="86"/>
      <c r="AT12" s="86"/>
      <c r="AU12" s="86"/>
      <c r="AV12" s="86"/>
      <c r="AW12" s="86"/>
      <c r="AX12" s="86"/>
      <c r="AY12" s="86"/>
      <c r="AZ12" s="86"/>
      <c r="BA12">
        <v>4</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21</v>
      </c>
      <c r="BK12" s="52">
        <v>100</v>
      </c>
      <c r="BL12" s="51">
        <v>21</v>
      </c>
    </row>
    <row r="13" spans="1:64" ht="30">
      <c r="A13" s="84" t="s">
        <v>214</v>
      </c>
      <c r="B13" s="84" t="s">
        <v>214</v>
      </c>
      <c r="C13" s="53" t="s">
        <v>554</v>
      </c>
      <c r="D13" s="54">
        <v>3</v>
      </c>
      <c r="E13" s="65" t="s">
        <v>136</v>
      </c>
      <c r="F13" s="55">
        <v>35</v>
      </c>
      <c r="G13" s="53"/>
      <c r="H13" s="57"/>
      <c r="I13" s="56"/>
      <c r="J13" s="56"/>
      <c r="K13" s="36" t="s">
        <v>65</v>
      </c>
      <c r="L13" s="83">
        <v>13</v>
      </c>
      <c r="M13" s="83"/>
      <c r="N13" s="63"/>
      <c r="O13" s="86" t="s">
        <v>176</v>
      </c>
      <c r="P13" s="88">
        <v>43654.50001157408</v>
      </c>
      <c r="Q13" s="86" t="s">
        <v>228</v>
      </c>
      <c r="R13" s="89" t="s">
        <v>232</v>
      </c>
      <c r="S13" s="86" t="s">
        <v>234</v>
      </c>
      <c r="T13" s="86" t="s">
        <v>237</v>
      </c>
      <c r="U13" s="89" t="s">
        <v>244</v>
      </c>
      <c r="V13" s="89" t="s">
        <v>244</v>
      </c>
      <c r="W13" s="88">
        <v>43654.50001157408</v>
      </c>
      <c r="X13" s="89" t="s">
        <v>254</v>
      </c>
      <c r="Y13" s="86"/>
      <c r="Z13" s="86"/>
      <c r="AA13" s="92" t="s">
        <v>262</v>
      </c>
      <c r="AB13" s="86"/>
      <c r="AC13" s="86" t="b">
        <v>0</v>
      </c>
      <c r="AD13" s="86">
        <v>0</v>
      </c>
      <c r="AE13" s="92" t="s">
        <v>264</v>
      </c>
      <c r="AF13" s="86" t="b">
        <v>0</v>
      </c>
      <c r="AG13" s="86" t="s">
        <v>265</v>
      </c>
      <c r="AH13" s="86"/>
      <c r="AI13" s="92" t="s">
        <v>264</v>
      </c>
      <c r="AJ13" s="86" t="b">
        <v>0</v>
      </c>
      <c r="AK13" s="86">
        <v>0</v>
      </c>
      <c r="AL13" s="92" t="s">
        <v>264</v>
      </c>
      <c r="AM13" s="86" t="s">
        <v>269</v>
      </c>
      <c r="AN13" s="86" t="b">
        <v>0</v>
      </c>
      <c r="AO13" s="92" t="s">
        <v>262</v>
      </c>
      <c r="AP13" s="86" t="s">
        <v>176</v>
      </c>
      <c r="AQ13" s="86">
        <v>0</v>
      </c>
      <c r="AR13" s="86">
        <v>0</v>
      </c>
      <c r="AS13" s="86"/>
      <c r="AT13" s="86"/>
      <c r="AU13" s="86"/>
      <c r="AV13" s="86"/>
      <c r="AW13" s="86"/>
      <c r="AX13" s="86"/>
      <c r="AY13" s="86"/>
      <c r="AZ13" s="86"/>
      <c r="BA13">
        <v>4</v>
      </c>
      <c r="BB13" s="85" t="str">
        <f>REPLACE(INDEX(GroupVertices[Group],MATCH(Edges[[#This Row],[Vertex 1]],GroupVertices[Vertex],0)),1,1,"")</f>
        <v>1</v>
      </c>
      <c r="BC13" s="85" t="str">
        <f>REPLACE(INDEX(GroupVertices[Group],MATCH(Edges[[#This Row],[Vertex 2]],GroupVertices[Vertex],0)),1,1,"")</f>
        <v>1</v>
      </c>
      <c r="BD13" s="51">
        <v>2</v>
      </c>
      <c r="BE13" s="52">
        <v>5.128205128205129</v>
      </c>
      <c r="BF13" s="51">
        <v>0</v>
      </c>
      <c r="BG13" s="52">
        <v>0</v>
      </c>
      <c r="BH13" s="51">
        <v>0</v>
      </c>
      <c r="BI13" s="52">
        <v>0</v>
      </c>
      <c r="BJ13" s="51">
        <v>37</v>
      </c>
      <c r="BK13" s="52">
        <v>94.87179487179488</v>
      </c>
      <c r="BL13" s="51">
        <v>39</v>
      </c>
    </row>
    <row r="14" spans="1:64" ht="45">
      <c r="A14" s="84" t="s">
        <v>215</v>
      </c>
      <c r="B14" s="84" t="s">
        <v>214</v>
      </c>
      <c r="C14" s="53" t="s">
        <v>553</v>
      </c>
      <c r="D14" s="54">
        <v>3</v>
      </c>
      <c r="E14" s="65" t="s">
        <v>132</v>
      </c>
      <c r="F14" s="55">
        <v>35</v>
      </c>
      <c r="G14" s="53"/>
      <c r="H14" s="57"/>
      <c r="I14" s="56"/>
      <c r="J14" s="56"/>
      <c r="K14" s="36" t="s">
        <v>65</v>
      </c>
      <c r="L14" s="83">
        <v>14</v>
      </c>
      <c r="M14" s="83"/>
      <c r="N14" s="63"/>
      <c r="O14" s="86" t="s">
        <v>221</v>
      </c>
      <c r="P14" s="88">
        <v>43655.80877314815</v>
      </c>
      <c r="Q14" s="86" t="s">
        <v>229</v>
      </c>
      <c r="R14" s="86"/>
      <c r="S14" s="86"/>
      <c r="T14" s="86" t="s">
        <v>239</v>
      </c>
      <c r="U14" s="86"/>
      <c r="V14" s="89" t="s">
        <v>247</v>
      </c>
      <c r="W14" s="88">
        <v>43655.80877314815</v>
      </c>
      <c r="X14" s="89" t="s">
        <v>255</v>
      </c>
      <c r="Y14" s="86"/>
      <c r="Z14" s="86"/>
      <c r="AA14" s="92" t="s">
        <v>263</v>
      </c>
      <c r="AB14" s="86"/>
      <c r="AC14" s="86" t="b">
        <v>0</v>
      </c>
      <c r="AD14" s="86">
        <v>0</v>
      </c>
      <c r="AE14" s="92" t="s">
        <v>264</v>
      </c>
      <c r="AF14" s="86" t="b">
        <v>0</v>
      </c>
      <c r="AG14" s="86" t="s">
        <v>265</v>
      </c>
      <c r="AH14" s="86"/>
      <c r="AI14" s="92" t="s">
        <v>264</v>
      </c>
      <c r="AJ14" s="86" t="b">
        <v>0</v>
      </c>
      <c r="AK14" s="86">
        <v>4</v>
      </c>
      <c r="AL14" s="92" t="s">
        <v>259</v>
      </c>
      <c r="AM14" s="86" t="s">
        <v>268</v>
      </c>
      <c r="AN14" s="86" t="b">
        <v>0</v>
      </c>
      <c r="AO14" s="92" t="s">
        <v>259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4</v>
      </c>
      <c r="BF14" s="51">
        <v>0</v>
      </c>
      <c r="BG14" s="52">
        <v>0</v>
      </c>
      <c r="BH14" s="51">
        <v>0</v>
      </c>
      <c r="BI14" s="52">
        <v>0</v>
      </c>
      <c r="BJ14" s="51">
        <v>24</v>
      </c>
      <c r="BK14" s="52">
        <v>96</v>
      </c>
      <c r="BL14"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8" r:id="rId1" display="https://opportunitynavigator.org/"/>
    <hyperlink ref="R9" r:id="rId2" display="https://opportunitynavigator.org/"/>
    <hyperlink ref="R11" r:id="rId3" display="https://socialdriver.bamboohr.com/jobs/view.php?id=10"/>
    <hyperlink ref="R13" r:id="rId4" display="https://socialdriver.bamboohr.com/jobs/view.php?id=18&amp;utm_source=twitter&amp;utm_medium=o"/>
    <hyperlink ref="U3" r:id="rId5" display="https://pbs.twimg.com/media/D-GFMBwWkAAidQm.jpg"/>
    <hyperlink ref="U4" r:id="rId6" display="https://pbs.twimg.com/media/D-GFMBwWkAAidQm.jpg"/>
    <hyperlink ref="U5" r:id="rId7" display="https://pbs.twimg.com/media/D-GFMBwWkAAidQm.jpg"/>
    <hyperlink ref="U6" r:id="rId8" display="https://pbs.twimg.com/media/D-GFMBwWkAAidQm.jpg"/>
    <hyperlink ref="U10" r:id="rId9" display="https://pbs.twimg.com/media/D6xoEjnX4AALLRG.jpg"/>
    <hyperlink ref="U11" r:id="rId10" display="https://pbs.twimg.com/media/D-LK65oXUAAwwlg.jpg"/>
    <hyperlink ref="U12" r:id="rId11" display="https://pbs.twimg.com/media/D-fk_LGWsAAcJs1.jpg"/>
    <hyperlink ref="U13" r:id="rId12" display="https://pbs.twimg.com/media/D-kAk4qWkAEMpLy.jpg"/>
    <hyperlink ref="V3" r:id="rId13" display="https://pbs.twimg.com/media/D-GFMBwWkAAidQm.jpg"/>
    <hyperlink ref="V4" r:id="rId14" display="https://pbs.twimg.com/media/D-GFMBwWkAAidQm.jpg"/>
    <hyperlink ref="V5" r:id="rId15" display="https://pbs.twimg.com/media/D-GFMBwWkAAidQm.jpg"/>
    <hyperlink ref="V6" r:id="rId16" display="https://pbs.twimg.com/media/D-GFMBwWkAAidQm.jpg"/>
    <hyperlink ref="V7" r:id="rId17" display="http://pbs.twimg.com/profile_images/789152069336858625/_G_bhk0k_normal.jpg"/>
    <hyperlink ref="V8" r:id="rId18" display="http://pbs.twimg.com/profile_images/1135648369630744576/LXsNAV-W_normal.png"/>
    <hyperlink ref="V9" r:id="rId19" display="http://pbs.twimg.com/profile_images/1135648369630744576/LXsNAV-W_normal.png"/>
    <hyperlink ref="V10" r:id="rId20" display="https://pbs.twimg.com/media/D6xoEjnX4AALLRG.jpg"/>
    <hyperlink ref="V11" r:id="rId21" display="https://pbs.twimg.com/media/D-LK65oXUAAwwlg.jpg"/>
    <hyperlink ref="V12" r:id="rId22" display="https://pbs.twimg.com/media/D-fk_LGWsAAcJs1.jpg"/>
    <hyperlink ref="V13" r:id="rId23" display="https://pbs.twimg.com/media/D-kAk4qWkAEMpLy.jpg"/>
    <hyperlink ref="V14" r:id="rId24" display="http://pbs.twimg.com/profile_images/1140701905770942471/3nnv94fY_normal.jpg"/>
    <hyperlink ref="X3" r:id="rId25" display="https://twitter.com/#!/farmercoop/status/1144342235489681408"/>
    <hyperlink ref="X4" r:id="rId26" display="https://twitter.com/#!/farmercoop/status/1144342235489681408"/>
    <hyperlink ref="X5" r:id="rId27" display="https://twitter.com/#!/farmercoop/status/1144342235489681408"/>
    <hyperlink ref="X6" r:id="rId28" display="https://twitter.com/#!/farmercoop/status/1144342235489681408"/>
    <hyperlink ref="X7" r:id="rId29" display="https://twitter.com/#!/jcoyledc/status/1144701329224474626"/>
    <hyperlink ref="X8" r:id="rId30" display="https://twitter.com/#!/socialdriver/status/1144233859699138561"/>
    <hyperlink ref="X9" r:id="rId31" display="https://twitter.com/#!/socialdriver/status/1144233859699138561"/>
    <hyperlink ref="X10" r:id="rId32" display="https://twitter.com/#!/socialdriver/status/1129392105539932160"/>
    <hyperlink ref="X11" r:id="rId33" display="https://twitter.com/#!/socialdriver/status/1144700380384813058"/>
    <hyperlink ref="X12" r:id="rId34" display="https://twitter.com/#!/socialdriver/status/1146136500154830849"/>
    <hyperlink ref="X13" r:id="rId35" display="https://twitter.com/#!/socialdriver/status/1148200060150116352"/>
    <hyperlink ref="X14" r:id="rId36" display="https://twitter.com/#!/harpsretreats/status/1148674339148980225"/>
  </hyperlinks>
  <printOptions/>
  <pageMargins left="0.7" right="0.7" top="0.75" bottom="0.75" header="0.3" footer="0.3"/>
  <pageSetup horizontalDpi="600" verticalDpi="600" orientation="portrait" r:id="rId40"/>
  <legacyDrawing r:id="rId38"/>
  <tableParts>
    <tablePart r:id="rId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502</v>
      </c>
      <c r="B1" s="13" t="s">
        <v>523</v>
      </c>
      <c r="C1" s="13" t="s">
        <v>524</v>
      </c>
      <c r="D1" s="13" t="s">
        <v>144</v>
      </c>
      <c r="E1" s="13" t="s">
        <v>526</v>
      </c>
      <c r="F1" s="13" t="s">
        <v>527</v>
      </c>
      <c r="G1" s="13" t="s">
        <v>528</v>
      </c>
    </row>
    <row r="2" spans="1:7" ht="15">
      <c r="A2" s="85" t="s">
        <v>430</v>
      </c>
      <c r="B2" s="85">
        <v>16</v>
      </c>
      <c r="C2" s="132">
        <v>0.06956521739130435</v>
      </c>
      <c r="D2" s="85" t="s">
        <v>525</v>
      </c>
      <c r="E2" s="85"/>
      <c r="F2" s="85"/>
      <c r="G2" s="85"/>
    </row>
    <row r="3" spans="1:7" ht="15">
      <c r="A3" s="85" t="s">
        <v>431</v>
      </c>
      <c r="B3" s="85">
        <v>1</v>
      </c>
      <c r="C3" s="132">
        <v>0.004347826086956522</v>
      </c>
      <c r="D3" s="85" t="s">
        <v>525</v>
      </c>
      <c r="E3" s="85"/>
      <c r="F3" s="85"/>
      <c r="G3" s="85"/>
    </row>
    <row r="4" spans="1:7" ht="15">
      <c r="A4" s="85" t="s">
        <v>432</v>
      </c>
      <c r="B4" s="85">
        <v>0</v>
      </c>
      <c r="C4" s="132">
        <v>0</v>
      </c>
      <c r="D4" s="85" t="s">
        <v>525</v>
      </c>
      <c r="E4" s="85"/>
      <c r="F4" s="85"/>
      <c r="G4" s="85"/>
    </row>
    <row r="5" spans="1:7" ht="15">
      <c r="A5" s="85" t="s">
        <v>433</v>
      </c>
      <c r="B5" s="85">
        <v>213</v>
      </c>
      <c r="C5" s="132">
        <v>0.9260869565217391</v>
      </c>
      <c r="D5" s="85" t="s">
        <v>525</v>
      </c>
      <c r="E5" s="85"/>
      <c r="F5" s="85"/>
      <c r="G5" s="85"/>
    </row>
    <row r="6" spans="1:7" ht="15">
      <c r="A6" s="85" t="s">
        <v>434</v>
      </c>
      <c r="B6" s="85">
        <v>230</v>
      </c>
      <c r="C6" s="132">
        <v>1</v>
      </c>
      <c r="D6" s="85" t="s">
        <v>525</v>
      </c>
      <c r="E6" s="85"/>
      <c r="F6" s="85"/>
      <c r="G6" s="85"/>
    </row>
    <row r="7" spans="1:7" ht="15">
      <c r="A7" s="91" t="s">
        <v>435</v>
      </c>
      <c r="B7" s="91">
        <v>5</v>
      </c>
      <c r="C7" s="133">
        <v>0.007038620091583614</v>
      </c>
      <c r="D7" s="91" t="s">
        <v>525</v>
      </c>
      <c r="E7" s="91" t="b">
        <v>0</v>
      </c>
      <c r="F7" s="91" t="b">
        <v>0</v>
      </c>
      <c r="G7" s="91" t="b">
        <v>0</v>
      </c>
    </row>
    <row r="8" spans="1:7" ht="15">
      <c r="A8" s="91" t="s">
        <v>214</v>
      </c>
      <c r="B8" s="91">
        <v>3</v>
      </c>
      <c r="C8" s="133">
        <v>0.008813146184943747</v>
      </c>
      <c r="D8" s="91" t="s">
        <v>525</v>
      </c>
      <c r="E8" s="91" t="b">
        <v>0</v>
      </c>
      <c r="F8" s="91" t="b">
        <v>0</v>
      </c>
      <c r="G8" s="91" t="b">
        <v>0</v>
      </c>
    </row>
    <row r="9" spans="1:7" ht="15">
      <c r="A9" s="91" t="s">
        <v>436</v>
      </c>
      <c r="B9" s="91">
        <v>3</v>
      </c>
      <c r="C9" s="133">
        <v>0.008813146184943747</v>
      </c>
      <c r="D9" s="91" t="s">
        <v>525</v>
      </c>
      <c r="E9" s="91" t="b">
        <v>0</v>
      </c>
      <c r="F9" s="91" t="b">
        <v>0</v>
      </c>
      <c r="G9" s="91" t="b">
        <v>0</v>
      </c>
    </row>
    <row r="10" spans="1:7" ht="15">
      <c r="A10" s="91" t="s">
        <v>437</v>
      </c>
      <c r="B10" s="91">
        <v>3</v>
      </c>
      <c r="C10" s="133">
        <v>0.008813146184943747</v>
      </c>
      <c r="D10" s="91" t="s">
        <v>525</v>
      </c>
      <c r="E10" s="91" t="b">
        <v>0</v>
      </c>
      <c r="F10" s="91" t="b">
        <v>0</v>
      </c>
      <c r="G10" s="91" t="b">
        <v>0</v>
      </c>
    </row>
    <row r="11" spans="1:7" ht="15">
      <c r="A11" s="91" t="s">
        <v>438</v>
      </c>
      <c r="B11" s="91">
        <v>3</v>
      </c>
      <c r="C11" s="133">
        <v>0.008813146184943747</v>
      </c>
      <c r="D11" s="91" t="s">
        <v>525</v>
      </c>
      <c r="E11" s="91" t="b">
        <v>0</v>
      </c>
      <c r="F11" s="91" t="b">
        <v>0</v>
      </c>
      <c r="G11" s="91" t="b">
        <v>0</v>
      </c>
    </row>
    <row r="12" spans="1:7" ht="15">
      <c r="A12" s="91" t="s">
        <v>440</v>
      </c>
      <c r="B12" s="91">
        <v>3</v>
      </c>
      <c r="C12" s="133">
        <v>0.008813146184943747</v>
      </c>
      <c r="D12" s="91" t="s">
        <v>525</v>
      </c>
      <c r="E12" s="91" t="b">
        <v>0</v>
      </c>
      <c r="F12" s="91" t="b">
        <v>0</v>
      </c>
      <c r="G12" s="91" t="b">
        <v>0</v>
      </c>
    </row>
    <row r="13" spans="1:7" ht="15">
      <c r="A13" s="91" t="s">
        <v>441</v>
      </c>
      <c r="B13" s="91">
        <v>2</v>
      </c>
      <c r="C13" s="133">
        <v>0.008304275742454653</v>
      </c>
      <c r="D13" s="91" t="s">
        <v>525</v>
      </c>
      <c r="E13" s="91" t="b">
        <v>0</v>
      </c>
      <c r="F13" s="91" t="b">
        <v>0</v>
      </c>
      <c r="G13" s="91" t="b">
        <v>0</v>
      </c>
    </row>
    <row r="14" spans="1:7" ht="15">
      <c r="A14" s="91" t="s">
        <v>442</v>
      </c>
      <c r="B14" s="91">
        <v>2</v>
      </c>
      <c r="C14" s="133">
        <v>0.008304275742454653</v>
      </c>
      <c r="D14" s="91" t="s">
        <v>525</v>
      </c>
      <c r="E14" s="91" t="b">
        <v>0</v>
      </c>
      <c r="F14" s="91" t="b">
        <v>0</v>
      </c>
      <c r="G14" s="91" t="b">
        <v>0</v>
      </c>
    </row>
    <row r="15" spans="1:7" ht="15">
      <c r="A15" s="91" t="s">
        <v>443</v>
      </c>
      <c r="B15" s="91">
        <v>2</v>
      </c>
      <c r="C15" s="133">
        <v>0.008304275742454653</v>
      </c>
      <c r="D15" s="91" t="s">
        <v>525</v>
      </c>
      <c r="E15" s="91" t="b">
        <v>0</v>
      </c>
      <c r="F15" s="91" t="b">
        <v>0</v>
      </c>
      <c r="G15" s="91" t="b">
        <v>0</v>
      </c>
    </row>
    <row r="16" spans="1:7" ht="15">
      <c r="A16" s="91" t="s">
        <v>444</v>
      </c>
      <c r="B16" s="91">
        <v>2</v>
      </c>
      <c r="C16" s="133">
        <v>0.008304275742454653</v>
      </c>
      <c r="D16" s="91" t="s">
        <v>525</v>
      </c>
      <c r="E16" s="91" t="b">
        <v>0</v>
      </c>
      <c r="F16" s="91" t="b">
        <v>0</v>
      </c>
      <c r="G16" s="91" t="b">
        <v>0</v>
      </c>
    </row>
    <row r="17" spans="1:7" ht="15">
      <c r="A17" s="91" t="s">
        <v>445</v>
      </c>
      <c r="B17" s="91">
        <v>2</v>
      </c>
      <c r="C17" s="133">
        <v>0.008304275742454653</v>
      </c>
      <c r="D17" s="91" t="s">
        <v>525</v>
      </c>
      <c r="E17" s="91" t="b">
        <v>0</v>
      </c>
      <c r="F17" s="91" t="b">
        <v>0</v>
      </c>
      <c r="G17" s="91" t="b">
        <v>0</v>
      </c>
    </row>
    <row r="18" spans="1:7" ht="15">
      <c r="A18" s="91" t="s">
        <v>503</v>
      </c>
      <c r="B18" s="91">
        <v>2</v>
      </c>
      <c r="C18" s="133">
        <v>0.008304275742454653</v>
      </c>
      <c r="D18" s="91" t="s">
        <v>525</v>
      </c>
      <c r="E18" s="91" t="b">
        <v>0</v>
      </c>
      <c r="F18" s="91" t="b">
        <v>0</v>
      </c>
      <c r="G18" s="91" t="b">
        <v>0</v>
      </c>
    </row>
    <row r="19" spans="1:7" ht="15">
      <c r="A19" s="91" t="s">
        <v>504</v>
      </c>
      <c r="B19" s="91">
        <v>2</v>
      </c>
      <c r="C19" s="133">
        <v>0.008304275742454653</v>
      </c>
      <c r="D19" s="91" t="s">
        <v>525</v>
      </c>
      <c r="E19" s="91" t="b">
        <v>0</v>
      </c>
      <c r="F19" s="91" t="b">
        <v>0</v>
      </c>
      <c r="G19" s="91" t="b">
        <v>0</v>
      </c>
    </row>
    <row r="20" spans="1:7" ht="15">
      <c r="A20" s="91" t="s">
        <v>505</v>
      </c>
      <c r="B20" s="91">
        <v>2</v>
      </c>
      <c r="C20" s="133">
        <v>0.008304275742454653</v>
      </c>
      <c r="D20" s="91" t="s">
        <v>525</v>
      </c>
      <c r="E20" s="91" t="b">
        <v>1</v>
      </c>
      <c r="F20" s="91" t="b">
        <v>0</v>
      </c>
      <c r="G20" s="91" t="b">
        <v>0</v>
      </c>
    </row>
    <row r="21" spans="1:7" ht="15">
      <c r="A21" s="91" t="s">
        <v>506</v>
      </c>
      <c r="B21" s="91">
        <v>2</v>
      </c>
      <c r="C21" s="133">
        <v>0.008304275742454653</v>
      </c>
      <c r="D21" s="91" t="s">
        <v>525</v>
      </c>
      <c r="E21" s="91" t="b">
        <v>0</v>
      </c>
      <c r="F21" s="91" t="b">
        <v>0</v>
      </c>
      <c r="G21" s="91" t="b">
        <v>0</v>
      </c>
    </row>
    <row r="22" spans="1:7" ht="15">
      <c r="A22" s="91" t="s">
        <v>507</v>
      </c>
      <c r="B22" s="91">
        <v>2</v>
      </c>
      <c r="C22" s="133">
        <v>0.01245641361368198</v>
      </c>
      <c r="D22" s="91" t="s">
        <v>525</v>
      </c>
      <c r="E22" s="91" t="b">
        <v>0</v>
      </c>
      <c r="F22" s="91" t="b">
        <v>0</v>
      </c>
      <c r="G22" s="91" t="b">
        <v>0</v>
      </c>
    </row>
    <row r="23" spans="1:7" ht="15">
      <c r="A23" s="91" t="s">
        <v>508</v>
      </c>
      <c r="B23" s="91">
        <v>2</v>
      </c>
      <c r="C23" s="133">
        <v>0.008304275742454653</v>
      </c>
      <c r="D23" s="91" t="s">
        <v>525</v>
      </c>
      <c r="E23" s="91" t="b">
        <v>1</v>
      </c>
      <c r="F23" s="91" t="b">
        <v>0</v>
      </c>
      <c r="G23" s="91" t="b">
        <v>0</v>
      </c>
    </row>
    <row r="24" spans="1:7" ht="15">
      <c r="A24" s="91" t="s">
        <v>509</v>
      </c>
      <c r="B24" s="91">
        <v>2</v>
      </c>
      <c r="C24" s="133">
        <v>0.008304275742454653</v>
      </c>
      <c r="D24" s="91" t="s">
        <v>525</v>
      </c>
      <c r="E24" s="91" t="b">
        <v>0</v>
      </c>
      <c r="F24" s="91" t="b">
        <v>0</v>
      </c>
      <c r="G24" s="91" t="b">
        <v>0</v>
      </c>
    </row>
    <row r="25" spans="1:7" ht="15">
      <c r="A25" s="91" t="s">
        <v>510</v>
      </c>
      <c r="B25" s="91">
        <v>2</v>
      </c>
      <c r="C25" s="133">
        <v>0.008304275742454653</v>
      </c>
      <c r="D25" s="91" t="s">
        <v>525</v>
      </c>
      <c r="E25" s="91" t="b">
        <v>1</v>
      </c>
      <c r="F25" s="91" t="b">
        <v>0</v>
      </c>
      <c r="G25" s="91" t="b">
        <v>0</v>
      </c>
    </row>
    <row r="26" spans="1:7" ht="15">
      <c r="A26" s="91" t="s">
        <v>511</v>
      </c>
      <c r="B26" s="91">
        <v>2</v>
      </c>
      <c r="C26" s="133">
        <v>0.008304275742454653</v>
      </c>
      <c r="D26" s="91" t="s">
        <v>525</v>
      </c>
      <c r="E26" s="91" t="b">
        <v>0</v>
      </c>
      <c r="F26" s="91" t="b">
        <v>0</v>
      </c>
      <c r="G26" s="91" t="b">
        <v>0</v>
      </c>
    </row>
    <row r="27" spans="1:7" ht="15">
      <c r="A27" s="91" t="s">
        <v>512</v>
      </c>
      <c r="B27" s="91">
        <v>2</v>
      </c>
      <c r="C27" s="133">
        <v>0.008304275742454653</v>
      </c>
      <c r="D27" s="91" t="s">
        <v>525</v>
      </c>
      <c r="E27" s="91" t="b">
        <v>0</v>
      </c>
      <c r="F27" s="91" t="b">
        <v>0</v>
      </c>
      <c r="G27" s="91" t="b">
        <v>0</v>
      </c>
    </row>
    <row r="28" spans="1:7" ht="15">
      <c r="A28" s="91" t="s">
        <v>513</v>
      </c>
      <c r="B28" s="91">
        <v>2</v>
      </c>
      <c r="C28" s="133">
        <v>0.008304275742454653</v>
      </c>
      <c r="D28" s="91" t="s">
        <v>525</v>
      </c>
      <c r="E28" s="91" t="b">
        <v>0</v>
      </c>
      <c r="F28" s="91" t="b">
        <v>0</v>
      </c>
      <c r="G28" s="91" t="b">
        <v>0</v>
      </c>
    </row>
    <row r="29" spans="1:7" ht="15">
      <c r="A29" s="91" t="s">
        <v>514</v>
      </c>
      <c r="B29" s="91">
        <v>2</v>
      </c>
      <c r="C29" s="133">
        <v>0.008304275742454653</v>
      </c>
      <c r="D29" s="91" t="s">
        <v>525</v>
      </c>
      <c r="E29" s="91" t="b">
        <v>0</v>
      </c>
      <c r="F29" s="91" t="b">
        <v>0</v>
      </c>
      <c r="G29" s="91" t="b">
        <v>0</v>
      </c>
    </row>
    <row r="30" spans="1:7" ht="15">
      <c r="A30" s="91" t="s">
        <v>515</v>
      </c>
      <c r="B30" s="91">
        <v>2</v>
      </c>
      <c r="C30" s="133">
        <v>0.008304275742454653</v>
      </c>
      <c r="D30" s="91" t="s">
        <v>525</v>
      </c>
      <c r="E30" s="91" t="b">
        <v>1</v>
      </c>
      <c r="F30" s="91" t="b">
        <v>0</v>
      </c>
      <c r="G30" s="91" t="b">
        <v>0</v>
      </c>
    </row>
    <row r="31" spans="1:7" ht="15">
      <c r="A31" s="91" t="s">
        <v>516</v>
      </c>
      <c r="B31" s="91">
        <v>2</v>
      </c>
      <c r="C31" s="133">
        <v>0.008304275742454653</v>
      </c>
      <c r="D31" s="91" t="s">
        <v>525</v>
      </c>
      <c r="E31" s="91" t="b">
        <v>1</v>
      </c>
      <c r="F31" s="91" t="b">
        <v>0</v>
      </c>
      <c r="G31" s="91" t="b">
        <v>0</v>
      </c>
    </row>
    <row r="32" spans="1:7" ht="15">
      <c r="A32" s="91" t="s">
        <v>517</v>
      </c>
      <c r="B32" s="91">
        <v>2</v>
      </c>
      <c r="C32" s="133">
        <v>0.008304275742454653</v>
      </c>
      <c r="D32" s="91" t="s">
        <v>525</v>
      </c>
      <c r="E32" s="91" t="b">
        <v>0</v>
      </c>
      <c r="F32" s="91" t="b">
        <v>0</v>
      </c>
      <c r="G32" s="91" t="b">
        <v>0</v>
      </c>
    </row>
    <row r="33" spans="1:7" ht="15">
      <c r="A33" s="91" t="s">
        <v>518</v>
      </c>
      <c r="B33" s="91">
        <v>2</v>
      </c>
      <c r="C33" s="133">
        <v>0.008304275742454653</v>
      </c>
      <c r="D33" s="91" t="s">
        <v>525</v>
      </c>
      <c r="E33" s="91" t="b">
        <v>0</v>
      </c>
      <c r="F33" s="91" t="b">
        <v>0</v>
      </c>
      <c r="G33" s="91" t="b">
        <v>0</v>
      </c>
    </row>
    <row r="34" spans="1:7" ht="15">
      <c r="A34" s="91" t="s">
        <v>519</v>
      </c>
      <c r="B34" s="91">
        <v>2</v>
      </c>
      <c r="C34" s="133">
        <v>0.01245641361368198</v>
      </c>
      <c r="D34" s="91" t="s">
        <v>525</v>
      </c>
      <c r="E34" s="91" t="b">
        <v>0</v>
      </c>
      <c r="F34" s="91" t="b">
        <v>0</v>
      </c>
      <c r="G34" s="91" t="b">
        <v>0</v>
      </c>
    </row>
    <row r="35" spans="1:7" ht="15">
      <c r="A35" s="91" t="s">
        <v>520</v>
      </c>
      <c r="B35" s="91">
        <v>2</v>
      </c>
      <c r="C35" s="133">
        <v>0.008304275742454653</v>
      </c>
      <c r="D35" s="91" t="s">
        <v>525</v>
      </c>
      <c r="E35" s="91" t="b">
        <v>0</v>
      </c>
      <c r="F35" s="91" t="b">
        <v>0</v>
      </c>
      <c r="G35" s="91" t="b">
        <v>0</v>
      </c>
    </row>
    <row r="36" spans="1:7" ht="15">
      <c r="A36" s="91" t="s">
        <v>521</v>
      </c>
      <c r="B36" s="91">
        <v>2</v>
      </c>
      <c r="C36" s="133">
        <v>0.008304275742454653</v>
      </c>
      <c r="D36" s="91" t="s">
        <v>525</v>
      </c>
      <c r="E36" s="91" t="b">
        <v>0</v>
      </c>
      <c r="F36" s="91" t="b">
        <v>0</v>
      </c>
      <c r="G36" s="91" t="b">
        <v>0</v>
      </c>
    </row>
    <row r="37" spans="1:7" ht="15">
      <c r="A37" s="91" t="s">
        <v>522</v>
      </c>
      <c r="B37" s="91">
        <v>2</v>
      </c>
      <c r="C37" s="133">
        <v>0.008304275742454653</v>
      </c>
      <c r="D37" s="91" t="s">
        <v>525</v>
      </c>
      <c r="E37" s="91" t="b">
        <v>0</v>
      </c>
      <c r="F37" s="91" t="b">
        <v>0</v>
      </c>
      <c r="G37" s="91" t="b">
        <v>0</v>
      </c>
    </row>
    <row r="38" spans="1:7" ht="15">
      <c r="A38" s="91" t="s">
        <v>435</v>
      </c>
      <c r="B38" s="91">
        <v>5</v>
      </c>
      <c r="C38" s="133">
        <v>0.00566387735186969</v>
      </c>
      <c r="D38" s="91" t="s">
        <v>395</v>
      </c>
      <c r="E38" s="91" t="b">
        <v>0</v>
      </c>
      <c r="F38" s="91" t="b">
        <v>0</v>
      </c>
      <c r="G38" s="91" t="b">
        <v>0</v>
      </c>
    </row>
    <row r="39" spans="1:7" ht="15">
      <c r="A39" s="91" t="s">
        <v>436</v>
      </c>
      <c r="B39" s="91">
        <v>3</v>
      </c>
      <c r="C39" s="133">
        <v>0.008557599658013823</v>
      </c>
      <c r="D39" s="91" t="s">
        <v>395</v>
      </c>
      <c r="E39" s="91" t="b">
        <v>0</v>
      </c>
      <c r="F39" s="91" t="b">
        <v>0</v>
      </c>
      <c r="G39" s="91" t="b">
        <v>0</v>
      </c>
    </row>
    <row r="40" spans="1:7" ht="15">
      <c r="A40" s="91" t="s">
        <v>437</v>
      </c>
      <c r="B40" s="91">
        <v>3</v>
      </c>
      <c r="C40" s="133">
        <v>0.008557599658013823</v>
      </c>
      <c r="D40" s="91" t="s">
        <v>395</v>
      </c>
      <c r="E40" s="91" t="b">
        <v>0</v>
      </c>
      <c r="F40" s="91" t="b">
        <v>0</v>
      </c>
      <c r="G40" s="91" t="b">
        <v>0</v>
      </c>
    </row>
    <row r="41" spans="1:7" ht="15">
      <c r="A41" s="91" t="s">
        <v>440</v>
      </c>
      <c r="B41" s="91">
        <v>3</v>
      </c>
      <c r="C41" s="133">
        <v>0.008557599658013823</v>
      </c>
      <c r="D41" s="91" t="s">
        <v>395</v>
      </c>
      <c r="E41" s="91" t="b">
        <v>0</v>
      </c>
      <c r="F41" s="91" t="b">
        <v>0</v>
      </c>
      <c r="G41" s="91" t="b">
        <v>0</v>
      </c>
    </row>
    <row r="42" spans="1:7" ht="15">
      <c r="A42" s="91" t="s">
        <v>214</v>
      </c>
      <c r="B42" s="91">
        <v>2</v>
      </c>
      <c r="C42" s="133">
        <v>0.008435163478298847</v>
      </c>
      <c r="D42" s="91" t="s">
        <v>395</v>
      </c>
      <c r="E42" s="91" t="b">
        <v>0</v>
      </c>
      <c r="F42" s="91" t="b">
        <v>0</v>
      </c>
      <c r="G42" s="91" t="b">
        <v>0</v>
      </c>
    </row>
    <row r="43" spans="1:7" ht="15">
      <c r="A43" s="91" t="s">
        <v>441</v>
      </c>
      <c r="B43" s="91">
        <v>2</v>
      </c>
      <c r="C43" s="133">
        <v>0.008435163478298847</v>
      </c>
      <c r="D43" s="91" t="s">
        <v>395</v>
      </c>
      <c r="E43" s="91" t="b">
        <v>0</v>
      </c>
      <c r="F43" s="91" t="b">
        <v>0</v>
      </c>
      <c r="G43" s="91" t="b">
        <v>0</v>
      </c>
    </row>
    <row r="44" spans="1:7" ht="15">
      <c r="A44" s="91" t="s">
        <v>442</v>
      </c>
      <c r="B44" s="91">
        <v>2</v>
      </c>
      <c r="C44" s="133">
        <v>0.008435163478298847</v>
      </c>
      <c r="D44" s="91" t="s">
        <v>395</v>
      </c>
      <c r="E44" s="91" t="b">
        <v>0</v>
      </c>
      <c r="F44" s="91" t="b">
        <v>0</v>
      </c>
      <c r="G44" s="91" t="b">
        <v>0</v>
      </c>
    </row>
    <row r="45" spans="1:7" ht="15">
      <c r="A45" s="91" t="s">
        <v>443</v>
      </c>
      <c r="B45" s="91">
        <v>2</v>
      </c>
      <c r="C45" s="133">
        <v>0.008435163478298847</v>
      </c>
      <c r="D45" s="91" t="s">
        <v>395</v>
      </c>
      <c r="E45" s="91" t="b">
        <v>0</v>
      </c>
      <c r="F45" s="91" t="b">
        <v>0</v>
      </c>
      <c r="G45" s="91" t="b">
        <v>0</v>
      </c>
    </row>
    <row r="46" spans="1:7" ht="15">
      <c r="A46" s="91" t="s">
        <v>444</v>
      </c>
      <c r="B46" s="91">
        <v>2</v>
      </c>
      <c r="C46" s="133">
        <v>0.008435163478298847</v>
      </c>
      <c r="D46" s="91" t="s">
        <v>395</v>
      </c>
      <c r="E46" s="91" t="b">
        <v>0</v>
      </c>
      <c r="F46" s="91" t="b">
        <v>0</v>
      </c>
      <c r="G46" s="91" t="b">
        <v>0</v>
      </c>
    </row>
    <row r="47" spans="1:7" ht="15">
      <c r="A47" s="91" t="s">
        <v>445</v>
      </c>
      <c r="B47" s="91">
        <v>2</v>
      </c>
      <c r="C47" s="133">
        <v>0.008435163478298847</v>
      </c>
      <c r="D47" s="91" t="s">
        <v>395</v>
      </c>
      <c r="E47" s="91" t="b">
        <v>0</v>
      </c>
      <c r="F47" s="91" t="b">
        <v>0</v>
      </c>
      <c r="G47" s="91" t="b">
        <v>0</v>
      </c>
    </row>
    <row r="48" spans="1:7" ht="15">
      <c r="A48" s="91" t="s">
        <v>503</v>
      </c>
      <c r="B48" s="91">
        <v>2</v>
      </c>
      <c r="C48" s="133">
        <v>0.008435163478298847</v>
      </c>
      <c r="D48" s="91" t="s">
        <v>395</v>
      </c>
      <c r="E48" s="91" t="b">
        <v>0</v>
      </c>
      <c r="F48" s="91" t="b">
        <v>0</v>
      </c>
      <c r="G48" s="91" t="b">
        <v>0</v>
      </c>
    </row>
    <row r="49" spans="1:7" ht="15">
      <c r="A49" s="91" t="s">
        <v>504</v>
      </c>
      <c r="B49" s="91">
        <v>2</v>
      </c>
      <c r="C49" s="133">
        <v>0.008435163478298847</v>
      </c>
      <c r="D49" s="91" t="s">
        <v>395</v>
      </c>
      <c r="E49" s="91" t="b">
        <v>0</v>
      </c>
      <c r="F49" s="91" t="b">
        <v>0</v>
      </c>
      <c r="G49" s="91" t="b">
        <v>0</v>
      </c>
    </row>
    <row r="50" spans="1:7" ht="15">
      <c r="A50" s="91" t="s">
        <v>505</v>
      </c>
      <c r="B50" s="91">
        <v>2</v>
      </c>
      <c r="C50" s="133">
        <v>0.008435163478298847</v>
      </c>
      <c r="D50" s="91" t="s">
        <v>395</v>
      </c>
      <c r="E50" s="91" t="b">
        <v>1</v>
      </c>
      <c r="F50" s="91" t="b">
        <v>0</v>
      </c>
      <c r="G50" s="91" t="b">
        <v>0</v>
      </c>
    </row>
    <row r="51" spans="1:7" ht="15">
      <c r="A51" s="91" t="s">
        <v>506</v>
      </c>
      <c r="B51" s="91">
        <v>2</v>
      </c>
      <c r="C51" s="133">
        <v>0.008435163478298847</v>
      </c>
      <c r="D51" s="91" t="s">
        <v>395</v>
      </c>
      <c r="E51" s="91" t="b">
        <v>0</v>
      </c>
      <c r="F51" s="91" t="b">
        <v>0</v>
      </c>
      <c r="G51" s="91" t="b">
        <v>0</v>
      </c>
    </row>
    <row r="52" spans="1:7" ht="15">
      <c r="A52" s="91" t="s">
        <v>507</v>
      </c>
      <c r="B52" s="91">
        <v>2</v>
      </c>
      <c r="C52" s="133">
        <v>0.013102295194019484</v>
      </c>
      <c r="D52" s="91" t="s">
        <v>395</v>
      </c>
      <c r="E52" s="91" t="b">
        <v>0</v>
      </c>
      <c r="F52" s="91" t="b">
        <v>0</v>
      </c>
      <c r="G52" s="91" t="b">
        <v>0</v>
      </c>
    </row>
    <row r="53" spans="1:7" ht="15">
      <c r="A53" s="91" t="s">
        <v>508</v>
      </c>
      <c r="B53" s="91">
        <v>2</v>
      </c>
      <c r="C53" s="133">
        <v>0.008435163478298847</v>
      </c>
      <c r="D53" s="91" t="s">
        <v>395</v>
      </c>
      <c r="E53" s="91" t="b">
        <v>1</v>
      </c>
      <c r="F53" s="91" t="b">
        <v>0</v>
      </c>
      <c r="G53" s="91" t="b">
        <v>0</v>
      </c>
    </row>
    <row r="54" spans="1:7" ht="15">
      <c r="A54" s="91" t="s">
        <v>509</v>
      </c>
      <c r="B54" s="91">
        <v>2</v>
      </c>
      <c r="C54" s="133">
        <v>0.008435163478298847</v>
      </c>
      <c r="D54" s="91" t="s">
        <v>395</v>
      </c>
      <c r="E54" s="91" t="b">
        <v>0</v>
      </c>
      <c r="F54" s="91" t="b">
        <v>0</v>
      </c>
      <c r="G54" s="91" t="b">
        <v>0</v>
      </c>
    </row>
    <row r="55" spans="1:7" ht="15">
      <c r="A55" s="91" t="s">
        <v>510</v>
      </c>
      <c r="B55" s="91">
        <v>2</v>
      </c>
      <c r="C55" s="133">
        <v>0.008435163478298847</v>
      </c>
      <c r="D55" s="91" t="s">
        <v>395</v>
      </c>
      <c r="E55" s="91" t="b">
        <v>1</v>
      </c>
      <c r="F55" s="91" t="b">
        <v>0</v>
      </c>
      <c r="G55" s="91" t="b">
        <v>0</v>
      </c>
    </row>
    <row r="56" spans="1:7" ht="15">
      <c r="A56" s="91" t="s">
        <v>438</v>
      </c>
      <c r="B56" s="91">
        <v>2</v>
      </c>
      <c r="C56" s="133">
        <v>0.008435163478298847</v>
      </c>
      <c r="D56" s="91" t="s">
        <v>395</v>
      </c>
      <c r="E56" s="91" t="b">
        <v>0</v>
      </c>
      <c r="F56" s="91" t="b">
        <v>0</v>
      </c>
      <c r="G56" s="91" t="b">
        <v>0</v>
      </c>
    </row>
    <row r="57" spans="1:7" ht="15">
      <c r="A57" s="91" t="s">
        <v>511</v>
      </c>
      <c r="B57" s="91">
        <v>2</v>
      </c>
      <c r="C57" s="133">
        <v>0.008435163478298847</v>
      </c>
      <c r="D57" s="91" t="s">
        <v>395</v>
      </c>
      <c r="E57" s="91" t="b">
        <v>0</v>
      </c>
      <c r="F57" s="91" t="b">
        <v>0</v>
      </c>
      <c r="G57" s="91" t="b">
        <v>0</v>
      </c>
    </row>
    <row r="58" spans="1:7" ht="15">
      <c r="A58" s="91" t="s">
        <v>512</v>
      </c>
      <c r="B58" s="91">
        <v>2</v>
      </c>
      <c r="C58" s="133">
        <v>0.008435163478298847</v>
      </c>
      <c r="D58" s="91" t="s">
        <v>395</v>
      </c>
      <c r="E58" s="91" t="b">
        <v>0</v>
      </c>
      <c r="F58" s="91" t="b">
        <v>0</v>
      </c>
      <c r="G58" s="91" t="b">
        <v>0</v>
      </c>
    </row>
    <row r="59" spans="1:7" ht="15">
      <c r="A59" s="91" t="s">
        <v>513</v>
      </c>
      <c r="B59" s="91">
        <v>2</v>
      </c>
      <c r="C59" s="133">
        <v>0.008435163478298847</v>
      </c>
      <c r="D59" s="91" t="s">
        <v>395</v>
      </c>
      <c r="E59" s="91" t="b">
        <v>0</v>
      </c>
      <c r="F59" s="91" t="b">
        <v>0</v>
      </c>
      <c r="G59" s="91" t="b">
        <v>0</v>
      </c>
    </row>
    <row r="60" spans="1:7" ht="15">
      <c r="A60" s="91" t="s">
        <v>514</v>
      </c>
      <c r="B60" s="91">
        <v>2</v>
      </c>
      <c r="C60" s="133">
        <v>0.008435163478298847</v>
      </c>
      <c r="D60" s="91" t="s">
        <v>395</v>
      </c>
      <c r="E60" s="91" t="b">
        <v>0</v>
      </c>
      <c r="F60" s="91" t="b">
        <v>0</v>
      </c>
      <c r="G60" s="91" t="b">
        <v>0</v>
      </c>
    </row>
    <row r="61" spans="1:7" ht="15">
      <c r="A61" s="91" t="s">
        <v>515</v>
      </c>
      <c r="B61" s="91">
        <v>2</v>
      </c>
      <c r="C61" s="133">
        <v>0.008435163478298847</v>
      </c>
      <c r="D61" s="91" t="s">
        <v>395</v>
      </c>
      <c r="E61" s="91" t="b">
        <v>1</v>
      </c>
      <c r="F61" s="91" t="b">
        <v>0</v>
      </c>
      <c r="G61" s="91" t="b">
        <v>0</v>
      </c>
    </row>
    <row r="62" spans="1:7" ht="15">
      <c r="A62" s="91" t="s">
        <v>516</v>
      </c>
      <c r="B62" s="91">
        <v>2</v>
      </c>
      <c r="C62" s="133">
        <v>0.008435163478298847</v>
      </c>
      <c r="D62" s="91" t="s">
        <v>395</v>
      </c>
      <c r="E62" s="91" t="b">
        <v>1</v>
      </c>
      <c r="F62" s="91" t="b">
        <v>0</v>
      </c>
      <c r="G62" s="91" t="b">
        <v>0</v>
      </c>
    </row>
    <row r="63" spans="1:7" ht="15">
      <c r="A63" s="91" t="s">
        <v>517</v>
      </c>
      <c r="B63" s="91">
        <v>2</v>
      </c>
      <c r="C63" s="133">
        <v>0.008435163478298847</v>
      </c>
      <c r="D63" s="91" t="s">
        <v>395</v>
      </c>
      <c r="E63" s="91" t="b">
        <v>0</v>
      </c>
      <c r="F63" s="91" t="b">
        <v>0</v>
      </c>
      <c r="G63" s="91" t="b">
        <v>0</v>
      </c>
    </row>
    <row r="64" spans="1:7" ht="15">
      <c r="A64" s="91" t="s">
        <v>518</v>
      </c>
      <c r="B64" s="91">
        <v>2</v>
      </c>
      <c r="C64" s="133">
        <v>0.008435163478298847</v>
      </c>
      <c r="D64" s="91" t="s">
        <v>395</v>
      </c>
      <c r="E64" s="91" t="b">
        <v>0</v>
      </c>
      <c r="F64" s="91" t="b">
        <v>0</v>
      </c>
      <c r="G64" s="91" t="b">
        <v>0</v>
      </c>
    </row>
    <row r="65" spans="1:7" ht="15">
      <c r="A65" s="91" t="s">
        <v>522</v>
      </c>
      <c r="B65" s="91">
        <v>2</v>
      </c>
      <c r="C65" s="133">
        <v>0.008435163478298847</v>
      </c>
      <c r="D65" s="91" t="s">
        <v>395</v>
      </c>
      <c r="E65" s="91" t="b">
        <v>0</v>
      </c>
      <c r="F65" s="91" t="b">
        <v>0</v>
      </c>
      <c r="G65" s="91" t="b">
        <v>0</v>
      </c>
    </row>
    <row r="66" spans="1:7" ht="15">
      <c r="A66" s="91" t="s">
        <v>521</v>
      </c>
      <c r="B66" s="91">
        <v>2</v>
      </c>
      <c r="C66" s="133">
        <v>0.008435163478298847</v>
      </c>
      <c r="D66" s="91" t="s">
        <v>395</v>
      </c>
      <c r="E66" s="91" t="b">
        <v>0</v>
      </c>
      <c r="F66" s="91" t="b">
        <v>0</v>
      </c>
      <c r="G66" s="91" t="b">
        <v>0</v>
      </c>
    </row>
    <row r="67" spans="1:7" ht="15">
      <c r="A67" s="91" t="s">
        <v>520</v>
      </c>
      <c r="B67" s="91">
        <v>2</v>
      </c>
      <c r="C67" s="133">
        <v>0.008435163478298847</v>
      </c>
      <c r="D67" s="91" t="s">
        <v>395</v>
      </c>
      <c r="E67" s="91" t="b">
        <v>0</v>
      </c>
      <c r="F67" s="91" t="b">
        <v>0</v>
      </c>
      <c r="G67" s="91" t="b">
        <v>0</v>
      </c>
    </row>
    <row r="68" spans="1:7" ht="15">
      <c r="A68" s="91" t="s">
        <v>519</v>
      </c>
      <c r="B68" s="91">
        <v>2</v>
      </c>
      <c r="C68" s="133">
        <v>0.013102295194019484</v>
      </c>
      <c r="D68" s="91" t="s">
        <v>395</v>
      </c>
      <c r="E68" s="91" t="b">
        <v>0</v>
      </c>
      <c r="F68" s="91" t="b">
        <v>0</v>
      </c>
      <c r="G6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529</v>
      </c>
      <c r="B1" s="13" t="s">
        <v>530</v>
      </c>
      <c r="C1" s="13" t="s">
        <v>523</v>
      </c>
      <c r="D1" s="13" t="s">
        <v>524</v>
      </c>
      <c r="E1" s="13" t="s">
        <v>531</v>
      </c>
      <c r="F1" s="13" t="s">
        <v>144</v>
      </c>
      <c r="G1" s="13" t="s">
        <v>532</v>
      </c>
      <c r="H1" s="13" t="s">
        <v>533</v>
      </c>
      <c r="I1" s="13" t="s">
        <v>534</v>
      </c>
      <c r="J1" s="13" t="s">
        <v>535</v>
      </c>
      <c r="K1" s="13" t="s">
        <v>536</v>
      </c>
      <c r="L1" s="13" t="s">
        <v>537</v>
      </c>
    </row>
    <row r="2" spans="1:12" ht="15">
      <c r="A2" s="91" t="s">
        <v>436</v>
      </c>
      <c r="B2" s="91" t="s">
        <v>437</v>
      </c>
      <c r="C2" s="91">
        <v>3</v>
      </c>
      <c r="D2" s="133">
        <v>0.008813146184943747</v>
      </c>
      <c r="E2" s="133">
        <v>1.6595993124367443</v>
      </c>
      <c r="F2" s="91" t="s">
        <v>525</v>
      </c>
      <c r="G2" s="91" t="b">
        <v>0</v>
      </c>
      <c r="H2" s="91" t="b">
        <v>0</v>
      </c>
      <c r="I2" s="91" t="b">
        <v>0</v>
      </c>
      <c r="J2" s="91" t="b">
        <v>0</v>
      </c>
      <c r="K2" s="91" t="b">
        <v>0</v>
      </c>
      <c r="L2" s="91" t="b">
        <v>0</v>
      </c>
    </row>
    <row r="3" spans="1:12" ht="15">
      <c r="A3" s="91" t="s">
        <v>441</v>
      </c>
      <c r="B3" s="91" t="s">
        <v>442</v>
      </c>
      <c r="C3" s="91">
        <v>2</v>
      </c>
      <c r="D3" s="133">
        <v>0.008304275742454653</v>
      </c>
      <c r="E3" s="133">
        <v>1.8356905714924256</v>
      </c>
      <c r="F3" s="91" t="s">
        <v>525</v>
      </c>
      <c r="G3" s="91" t="b">
        <v>0</v>
      </c>
      <c r="H3" s="91" t="b">
        <v>0</v>
      </c>
      <c r="I3" s="91" t="b">
        <v>0</v>
      </c>
      <c r="J3" s="91" t="b">
        <v>0</v>
      </c>
      <c r="K3" s="91" t="b">
        <v>0</v>
      </c>
      <c r="L3" s="91" t="b">
        <v>0</v>
      </c>
    </row>
    <row r="4" spans="1:12" ht="15">
      <c r="A4" s="91" t="s">
        <v>442</v>
      </c>
      <c r="B4" s="91" t="s">
        <v>436</v>
      </c>
      <c r="C4" s="91">
        <v>2</v>
      </c>
      <c r="D4" s="133">
        <v>0.008304275742454653</v>
      </c>
      <c r="E4" s="133">
        <v>1.8356905714924256</v>
      </c>
      <c r="F4" s="91" t="s">
        <v>525</v>
      </c>
      <c r="G4" s="91" t="b">
        <v>0</v>
      </c>
      <c r="H4" s="91" t="b">
        <v>0</v>
      </c>
      <c r="I4" s="91" t="b">
        <v>0</v>
      </c>
      <c r="J4" s="91" t="b">
        <v>0</v>
      </c>
      <c r="K4" s="91" t="b">
        <v>0</v>
      </c>
      <c r="L4" s="91" t="b">
        <v>0</v>
      </c>
    </row>
    <row r="5" spans="1:12" ht="15">
      <c r="A5" s="91" t="s">
        <v>437</v>
      </c>
      <c r="B5" s="91" t="s">
        <v>443</v>
      </c>
      <c r="C5" s="91">
        <v>2</v>
      </c>
      <c r="D5" s="133">
        <v>0.008304275742454653</v>
      </c>
      <c r="E5" s="133">
        <v>1.6595993124367443</v>
      </c>
      <c r="F5" s="91" t="s">
        <v>525</v>
      </c>
      <c r="G5" s="91" t="b">
        <v>0</v>
      </c>
      <c r="H5" s="91" t="b">
        <v>0</v>
      </c>
      <c r="I5" s="91" t="b">
        <v>0</v>
      </c>
      <c r="J5" s="91" t="b">
        <v>0</v>
      </c>
      <c r="K5" s="91" t="b">
        <v>0</v>
      </c>
      <c r="L5" s="91" t="b">
        <v>0</v>
      </c>
    </row>
    <row r="6" spans="1:12" ht="15">
      <c r="A6" s="91" t="s">
        <v>443</v>
      </c>
      <c r="B6" s="91" t="s">
        <v>444</v>
      </c>
      <c r="C6" s="91">
        <v>2</v>
      </c>
      <c r="D6" s="133">
        <v>0.008304275742454653</v>
      </c>
      <c r="E6" s="133">
        <v>1.8356905714924256</v>
      </c>
      <c r="F6" s="91" t="s">
        <v>525</v>
      </c>
      <c r="G6" s="91" t="b">
        <v>0</v>
      </c>
      <c r="H6" s="91" t="b">
        <v>0</v>
      </c>
      <c r="I6" s="91" t="b">
        <v>0</v>
      </c>
      <c r="J6" s="91" t="b">
        <v>0</v>
      </c>
      <c r="K6" s="91" t="b">
        <v>0</v>
      </c>
      <c r="L6" s="91" t="b">
        <v>0</v>
      </c>
    </row>
    <row r="7" spans="1:12" ht="15">
      <c r="A7" s="91" t="s">
        <v>444</v>
      </c>
      <c r="B7" s="91" t="s">
        <v>445</v>
      </c>
      <c r="C7" s="91">
        <v>2</v>
      </c>
      <c r="D7" s="133">
        <v>0.008304275742454653</v>
      </c>
      <c r="E7" s="133">
        <v>1.8356905714924256</v>
      </c>
      <c r="F7" s="91" t="s">
        <v>525</v>
      </c>
      <c r="G7" s="91" t="b">
        <v>0</v>
      </c>
      <c r="H7" s="91" t="b">
        <v>0</v>
      </c>
      <c r="I7" s="91" t="b">
        <v>0</v>
      </c>
      <c r="J7" s="91" t="b">
        <v>0</v>
      </c>
      <c r="K7" s="91" t="b">
        <v>0</v>
      </c>
      <c r="L7" s="91" t="b">
        <v>0</v>
      </c>
    </row>
    <row r="8" spans="1:12" ht="15">
      <c r="A8" s="91" t="s">
        <v>445</v>
      </c>
      <c r="B8" s="91" t="s">
        <v>503</v>
      </c>
      <c r="C8" s="91">
        <v>2</v>
      </c>
      <c r="D8" s="133">
        <v>0.008304275742454653</v>
      </c>
      <c r="E8" s="133">
        <v>1.8356905714924256</v>
      </c>
      <c r="F8" s="91" t="s">
        <v>525</v>
      </c>
      <c r="G8" s="91" t="b">
        <v>0</v>
      </c>
      <c r="H8" s="91" t="b">
        <v>0</v>
      </c>
      <c r="I8" s="91" t="b">
        <v>0</v>
      </c>
      <c r="J8" s="91" t="b">
        <v>0</v>
      </c>
      <c r="K8" s="91" t="b">
        <v>0</v>
      </c>
      <c r="L8" s="91" t="b">
        <v>0</v>
      </c>
    </row>
    <row r="9" spans="1:12" ht="15">
      <c r="A9" s="91" t="s">
        <v>503</v>
      </c>
      <c r="B9" s="91" t="s">
        <v>504</v>
      </c>
      <c r="C9" s="91">
        <v>2</v>
      </c>
      <c r="D9" s="133">
        <v>0.008304275742454653</v>
      </c>
      <c r="E9" s="133">
        <v>1.8356905714924256</v>
      </c>
      <c r="F9" s="91" t="s">
        <v>525</v>
      </c>
      <c r="G9" s="91" t="b">
        <v>0</v>
      </c>
      <c r="H9" s="91" t="b">
        <v>0</v>
      </c>
      <c r="I9" s="91" t="b">
        <v>0</v>
      </c>
      <c r="J9" s="91" t="b">
        <v>0</v>
      </c>
      <c r="K9" s="91" t="b">
        <v>0</v>
      </c>
      <c r="L9" s="91" t="b">
        <v>0</v>
      </c>
    </row>
    <row r="10" spans="1:12" ht="15">
      <c r="A10" s="91" t="s">
        <v>504</v>
      </c>
      <c r="B10" s="91" t="s">
        <v>505</v>
      </c>
      <c r="C10" s="91">
        <v>2</v>
      </c>
      <c r="D10" s="133">
        <v>0.008304275742454653</v>
      </c>
      <c r="E10" s="133">
        <v>1.8356905714924256</v>
      </c>
      <c r="F10" s="91" t="s">
        <v>525</v>
      </c>
      <c r="G10" s="91" t="b">
        <v>0</v>
      </c>
      <c r="H10" s="91" t="b">
        <v>0</v>
      </c>
      <c r="I10" s="91" t="b">
        <v>0</v>
      </c>
      <c r="J10" s="91" t="b">
        <v>1</v>
      </c>
      <c r="K10" s="91" t="b">
        <v>0</v>
      </c>
      <c r="L10" s="91" t="b">
        <v>0</v>
      </c>
    </row>
    <row r="11" spans="1:12" ht="15">
      <c r="A11" s="91" t="s">
        <v>505</v>
      </c>
      <c r="B11" s="91" t="s">
        <v>506</v>
      </c>
      <c r="C11" s="91">
        <v>2</v>
      </c>
      <c r="D11" s="133">
        <v>0.008304275742454653</v>
      </c>
      <c r="E11" s="133">
        <v>1.8356905714924256</v>
      </c>
      <c r="F11" s="91" t="s">
        <v>525</v>
      </c>
      <c r="G11" s="91" t="b">
        <v>1</v>
      </c>
      <c r="H11" s="91" t="b">
        <v>0</v>
      </c>
      <c r="I11" s="91" t="b">
        <v>0</v>
      </c>
      <c r="J11" s="91" t="b">
        <v>0</v>
      </c>
      <c r="K11" s="91" t="b">
        <v>0</v>
      </c>
      <c r="L11" s="91" t="b">
        <v>0</v>
      </c>
    </row>
    <row r="12" spans="1:12" ht="15">
      <c r="A12" s="91" t="s">
        <v>510</v>
      </c>
      <c r="B12" s="91" t="s">
        <v>438</v>
      </c>
      <c r="C12" s="91">
        <v>2</v>
      </c>
      <c r="D12" s="133">
        <v>0.008304275742454653</v>
      </c>
      <c r="E12" s="133">
        <v>1.6595993124367443</v>
      </c>
      <c r="F12" s="91" t="s">
        <v>525</v>
      </c>
      <c r="G12" s="91" t="b">
        <v>1</v>
      </c>
      <c r="H12" s="91" t="b">
        <v>0</v>
      </c>
      <c r="I12" s="91" t="b">
        <v>0</v>
      </c>
      <c r="J12" s="91" t="b">
        <v>0</v>
      </c>
      <c r="K12" s="91" t="b">
        <v>0</v>
      </c>
      <c r="L12" s="91" t="b">
        <v>0</v>
      </c>
    </row>
    <row r="13" spans="1:12" ht="15">
      <c r="A13" s="91" t="s">
        <v>438</v>
      </c>
      <c r="B13" s="91" t="s">
        <v>511</v>
      </c>
      <c r="C13" s="91">
        <v>2</v>
      </c>
      <c r="D13" s="133">
        <v>0.008304275742454653</v>
      </c>
      <c r="E13" s="133">
        <v>1.6595993124367443</v>
      </c>
      <c r="F13" s="91" t="s">
        <v>525</v>
      </c>
      <c r="G13" s="91" t="b">
        <v>0</v>
      </c>
      <c r="H13" s="91" t="b">
        <v>0</v>
      </c>
      <c r="I13" s="91" t="b">
        <v>0</v>
      </c>
      <c r="J13" s="91" t="b">
        <v>0</v>
      </c>
      <c r="K13" s="91" t="b">
        <v>0</v>
      </c>
      <c r="L13" s="91" t="b">
        <v>0</v>
      </c>
    </row>
    <row r="14" spans="1:12" ht="15">
      <c r="A14" s="91" t="s">
        <v>511</v>
      </c>
      <c r="B14" s="91" t="s">
        <v>440</v>
      </c>
      <c r="C14" s="91">
        <v>2</v>
      </c>
      <c r="D14" s="133">
        <v>0.008304275742454653</v>
      </c>
      <c r="E14" s="133">
        <v>1.6595993124367443</v>
      </c>
      <c r="F14" s="91" t="s">
        <v>525</v>
      </c>
      <c r="G14" s="91" t="b">
        <v>0</v>
      </c>
      <c r="H14" s="91" t="b">
        <v>0</v>
      </c>
      <c r="I14" s="91" t="b">
        <v>0</v>
      </c>
      <c r="J14" s="91" t="b">
        <v>0</v>
      </c>
      <c r="K14" s="91" t="b">
        <v>0</v>
      </c>
      <c r="L14" s="91" t="b">
        <v>0</v>
      </c>
    </row>
    <row r="15" spans="1:12" ht="15">
      <c r="A15" s="91" t="s">
        <v>440</v>
      </c>
      <c r="B15" s="91" t="s">
        <v>512</v>
      </c>
      <c r="C15" s="91">
        <v>2</v>
      </c>
      <c r="D15" s="133">
        <v>0.008304275742454653</v>
      </c>
      <c r="E15" s="133">
        <v>1.6595993124367443</v>
      </c>
      <c r="F15" s="91" t="s">
        <v>525</v>
      </c>
      <c r="G15" s="91" t="b">
        <v>0</v>
      </c>
      <c r="H15" s="91" t="b">
        <v>0</v>
      </c>
      <c r="I15" s="91" t="b">
        <v>0</v>
      </c>
      <c r="J15" s="91" t="b">
        <v>0</v>
      </c>
      <c r="K15" s="91" t="b">
        <v>0</v>
      </c>
      <c r="L15" s="91" t="b">
        <v>0</v>
      </c>
    </row>
    <row r="16" spans="1:12" ht="15">
      <c r="A16" s="91" t="s">
        <v>512</v>
      </c>
      <c r="B16" s="91" t="s">
        <v>513</v>
      </c>
      <c r="C16" s="91">
        <v>2</v>
      </c>
      <c r="D16" s="133">
        <v>0.008304275742454653</v>
      </c>
      <c r="E16" s="133">
        <v>1.8356905714924256</v>
      </c>
      <c r="F16" s="91" t="s">
        <v>525</v>
      </c>
      <c r="G16" s="91" t="b">
        <v>0</v>
      </c>
      <c r="H16" s="91" t="b">
        <v>0</v>
      </c>
      <c r="I16" s="91" t="b">
        <v>0</v>
      </c>
      <c r="J16" s="91" t="b">
        <v>0</v>
      </c>
      <c r="K16" s="91" t="b">
        <v>0</v>
      </c>
      <c r="L16" s="91" t="b">
        <v>0</v>
      </c>
    </row>
    <row r="17" spans="1:12" ht="15">
      <c r="A17" s="91" t="s">
        <v>513</v>
      </c>
      <c r="B17" s="91" t="s">
        <v>514</v>
      </c>
      <c r="C17" s="91">
        <v>2</v>
      </c>
      <c r="D17" s="133">
        <v>0.008304275742454653</v>
      </c>
      <c r="E17" s="133">
        <v>1.8356905714924256</v>
      </c>
      <c r="F17" s="91" t="s">
        <v>525</v>
      </c>
      <c r="G17" s="91" t="b">
        <v>0</v>
      </c>
      <c r="H17" s="91" t="b">
        <v>0</v>
      </c>
      <c r="I17" s="91" t="b">
        <v>0</v>
      </c>
      <c r="J17" s="91" t="b">
        <v>0</v>
      </c>
      <c r="K17" s="91" t="b">
        <v>0</v>
      </c>
      <c r="L17" s="91" t="b">
        <v>0</v>
      </c>
    </row>
    <row r="18" spans="1:12" ht="15">
      <c r="A18" s="91" t="s">
        <v>514</v>
      </c>
      <c r="B18" s="91" t="s">
        <v>515</v>
      </c>
      <c r="C18" s="91">
        <v>2</v>
      </c>
      <c r="D18" s="133">
        <v>0.008304275742454653</v>
      </c>
      <c r="E18" s="133">
        <v>1.8356905714924256</v>
      </c>
      <c r="F18" s="91" t="s">
        <v>525</v>
      </c>
      <c r="G18" s="91" t="b">
        <v>0</v>
      </c>
      <c r="H18" s="91" t="b">
        <v>0</v>
      </c>
      <c r="I18" s="91" t="b">
        <v>0</v>
      </c>
      <c r="J18" s="91" t="b">
        <v>1</v>
      </c>
      <c r="K18" s="91" t="b">
        <v>0</v>
      </c>
      <c r="L18" s="91" t="b">
        <v>0</v>
      </c>
    </row>
    <row r="19" spans="1:12" ht="15">
      <c r="A19" s="91" t="s">
        <v>515</v>
      </c>
      <c r="B19" s="91" t="s">
        <v>516</v>
      </c>
      <c r="C19" s="91">
        <v>2</v>
      </c>
      <c r="D19" s="133">
        <v>0.008304275742454653</v>
      </c>
      <c r="E19" s="133">
        <v>1.8356905714924256</v>
      </c>
      <c r="F19" s="91" t="s">
        <v>525</v>
      </c>
      <c r="G19" s="91" t="b">
        <v>1</v>
      </c>
      <c r="H19" s="91" t="b">
        <v>0</v>
      </c>
      <c r="I19" s="91" t="b">
        <v>0</v>
      </c>
      <c r="J19" s="91" t="b">
        <v>1</v>
      </c>
      <c r="K19" s="91" t="b">
        <v>0</v>
      </c>
      <c r="L19" s="91" t="b">
        <v>0</v>
      </c>
    </row>
    <row r="20" spans="1:12" ht="15">
      <c r="A20" s="91" t="s">
        <v>516</v>
      </c>
      <c r="B20" s="91" t="s">
        <v>517</v>
      </c>
      <c r="C20" s="91">
        <v>2</v>
      </c>
      <c r="D20" s="133">
        <v>0.008304275742454653</v>
      </c>
      <c r="E20" s="133">
        <v>1.8356905714924256</v>
      </c>
      <c r="F20" s="91" t="s">
        <v>525</v>
      </c>
      <c r="G20" s="91" t="b">
        <v>1</v>
      </c>
      <c r="H20" s="91" t="b">
        <v>0</v>
      </c>
      <c r="I20" s="91" t="b">
        <v>0</v>
      </c>
      <c r="J20" s="91" t="b">
        <v>0</v>
      </c>
      <c r="K20" s="91" t="b">
        <v>0</v>
      </c>
      <c r="L20" s="91" t="b">
        <v>0</v>
      </c>
    </row>
    <row r="21" spans="1:12" ht="15">
      <c r="A21" s="91" t="s">
        <v>517</v>
      </c>
      <c r="B21" s="91" t="s">
        <v>518</v>
      </c>
      <c r="C21" s="91">
        <v>2</v>
      </c>
      <c r="D21" s="133">
        <v>0.008304275742454653</v>
      </c>
      <c r="E21" s="133">
        <v>1.8356905714924256</v>
      </c>
      <c r="F21" s="91" t="s">
        <v>525</v>
      </c>
      <c r="G21" s="91" t="b">
        <v>0</v>
      </c>
      <c r="H21" s="91" t="b">
        <v>0</v>
      </c>
      <c r="I21" s="91" t="b">
        <v>0</v>
      </c>
      <c r="J21" s="91" t="b">
        <v>0</v>
      </c>
      <c r="K21" s="91" t="b">
        <v>0</v>
      </c>
      <c r="L21" s="91" t="b">
        <v>0</v>
      </c>
    </row>
    <row r="22" spans="1:12" ht="15">
      <c r="A22" s="91" t="s">
        <v>436</v>
      </c>
      <c r="B22" s="91" t="s">
        <v>437</v>
      </c>
      <c r="C22" s="91">
        <v>3</v>
      </c>
      <c r="D22" s="133">
        <v>0.008557599658013823</v>
      </c>
      <c r="E22" s="133">
        <v>1.6092385759550858</v>
      </c>
      <c r="F22" s="91" t="s">
        <v>395</v>
      </c>
      <c r="G22" s="91" t="b">
        <v>0</v>
      </c>
      <c r="H22" s="91" t="b">
        <v>0</v>
      </c>
      <c r="I22" s="91" t="b">
        <v>0</v>
      </c>
      <c r="J22" s="91" t="b">
        <v>0</v>
      </c>
      <c r="K22" s="91" t="b">
        <v>0</v>
      </c>
      <c r="L22" s="91" t="b">
        <v>0</v>
      </c>
    </row>
    <row r="23" spans="1:12" ht="15">
      <c r="A23" s="91" t="s">
        <v>441</v>
      </c>
      <c r="B23" s="91" t="s">
        <v>442</v>
      </c>
      <c r="C23" s="91">
        <v>2</v>
      </c>
      <c r="D23" s="133">
        <v>0.008435163478298847</v>
      </c>
      <c r="E23" s="133">
        <v>1.785329835010767</v>
      </c>
      <c r="F23" s="91" t="s">
        <v>395</v>
      </c>
      <c r="G23" s="91" t="b">
        <v>0</v>
      </c>
      <c r="H23" s="91" t="b">
        <v>0</v>
      </c>
      <c r="I23" s="91" t="b">
        <v>0</v>
      </c>
      <c r="J23" s="91" t="b">
        <v>0</v>
      </c>
      <c r="K23" s="91" t="b">
        <v>0</v>
      </c>
      <c r="L23" s="91" t="b">
        <v>0</v>
      </c>
    </row>
    <row r="24" spans="1:12" ht="15">
      <c r="A24" s="91" t="s">
        <v>442</v>
      </c>
      <c r="B24" s="91" t="s">
        <v>436</v>
      </c>
      <c r="C24" s="91">
        <v>2</v>
      </c>
      <c r="D24" s="133">
        <v>0.008435163478298847</v>
      </c>
      <c r="E24" s="133">
        <v>1.785329835010767</v>
      </c>
      <c r="F24" s="91" t="s">
        <v>395</v>
      </c>
      <c r="G24" s="91" t="b">
        <v>0</v>
      </c>
      <c r="H24" s="91" t="b">
        <v>0</v>
      </c>
      <c r="I24" s="91" t="b">
        <v>0</v>
      </c>
      <c r="J24" s="91" t="b">
        <v>0</v>
      </c>
      <c r="K24" s="91" t="b">
        <v>0</v>
      </c>
      <c r="L24" s="91" t="b">
        <v>0</v>
      </c>
    </row>
    <row r="25" spans="1:12" ht="15">
      <c r="A25" s="91" t="s">
        <v>437</v>
      </c>
      <c r="B25" s="91" t="s">
        <v>443</v>
      </c>
      <c r="C25" s="91">
        <v>2</v>
      </c>
      <c r="D25" s="133">
        <v>0.008435163478298847</v>
      </c>
      <c r="E25" s="133">
        <v>1.6092385759550858</v>
      </c>
      <c r="F25" s="91" t="s">
        <v>395</v>
      </c>
      <c r="G25" s="91" t="b">
        <v>0</v>
      </c>
      <c r="H25" s="91" t="b">
        <v>0</v>
      </c>
      <c r="I25" s="91" t="b">
        <v>0</v>
      </c>
      <c r="J25" s="91" t="b">
        <v>0</v>
      </c>
      <c r="K25" s="91" t="b">
        <v>0</v>
      </c>
      <c r="L25" s="91" t="b">
        <v>0</v>
      </c>
    </row>
    <row r="26" spans="1:12" ht="15">
      <c r="A26" s="91" t="s">
        <v>443</v>
      </c>
      <c r="B26" s="91" t="s">
        <v>444</v>
      </c>
      <c r="C26" s="91">
        <v>2</v>
      </c>
      <c r="D26" s="133">
        <v>0.008435163478298847</v>
      </c>
      <c r="E26" s="133">
        <v>1.785329835010767</v>
      </c>
      <c r="F26" s="91" t="s">
        <v>395</v>
      </c>
      <c r="G26" s="91" t="b">
        <v>0</v>
      </c>
      <c r="H26" s="91" t="b">
        <v>0</v>
      </c>
      <c r="I26" s="91" t="b">
        <v>0</v>
      </c>
      <c r="J26" s="91" t="b">
        <v>0</v>
      </c>
      <c r="K26" s="91" t="b">
        <v>0</v>
      </c>
      <c r="L26" s="91" t="b">
        <v>0</v>
      </c>
    </row>
    <row r="27" spans="1:12" ht="15">
      <c r="A27" s="91" t="s">
        <v>444</v>
      </c>
      <c r="B27" s="91" t="s">
        <v>445</v>
      </c>
      <c r="C27" s="91">
        <v>2</v>
      </c>
      <c r="D27" s="133">
        <v>0.008435163478298847</v>
      </c>
      <c r="E27" s="133">
        <v>1.785329835010767</v>
      </c>
      <c r="F27" s="91" t="s">
        <v>395</v>
      </c>
      <c r="G27" s="91" t="b">
        <v>0</v>
      </c>
      <c r="H27" s="91" t="b">
        <v>0</v>
      </c>
      <c r="I27" s="91" t="b">
        <v>0</v>
      </c>
      <c r="J27" s="91" t="b">
        <v>0</v>
      </c>
      <c r="K27" s="91" t="b">
        <v>0</v>
      </c>
      <c r="L27" s="91" t="b">
        <v>0</v>
      </c>
    </row>
    <row r="28" spans="1:12" ht="15">
      <c r="A28" s="91" t="s">
        <v>445</v>
      </c>
      <c r="B28" s="91" t="s">
        <v>503</v>
      </c>
      <c r="C28" s="91">
        <v>2</v>
      </c>
      <c r="D28" s="133">
        <v>0.008435163478298847</v>
      </c>
      <c r="E28" s="133">
        <v>1.785329835010767</v>
      </c>
      <c r="F28" s="91" t="s">
        <v>395</v>
      </c>
      <c r="G28" s="91" t="b">
        <v>0</v>
      </c>
      <c r="H28" s="91" t="b">
        <v>0</v>
      </c>
      <c r="I28" s="91" t="b">
        <v>0</v>
      </c>
      <c r="J28" s="91" t="b">
        <v>0</v>
      </c>
      <c r="K28" s="91" t="b">
        <v>0</v>
      </c>
      <c r="L28" s="91" t="b">
        <v>0</v>
      </c>
    </row>
    <row r="29" spans="1:12" ht="15">
      <c r="A29" s="91" t="s">
        <v>503</v>
      </c>
      <c r="B29" s="91" t="s">
        <v>504</v>
      </c>
      <c r="C29" s="91">
        <v>2</v>
      </c>
      <c r="D29" s="133">
        <v>0.008435163478298847</v>
      </c>
      <c r="E29" s="133">
        <v>1.785329835010767</v>
      </c>
      <c r="F29" s="91" t="s">
        <v>395</v>
      </c>
      <c r="G29" s="91" t="b">
        <v>0</v>
      </c>
      <c r="H29" s="91" t="b">
        <v>0</v>
      </c>
      <c r="I29" s="91" t="b">
        <v>0</v>
      </c>
      <c r="J29" s="91" t="b">
        <v>0</v>
      </c>
      <c r="K29" s="91" t="b">
        <v>0</v>
      </c>
      <c r="L29" s="91" t="b">
        <v>0</v>
      </c>
    </row>
    <row r="30" spans="1:12" ht="15">
      <c r="A30" s="91" t="s">
        <v>504</v>
      </c>
      <c r="B30" s="91" t="s">
        <v>505</v>
      </c>
      <c r="C30" s="91">
        <v>2</v>
      </c>
      <c r="D30" s="133">
        <v>0.008435163478298847</v>
      </c>
      <c r="E30" s="133">
        <v>1.785329835010767</v>
      </c>
      <c r="F30" s="91" t="s">
        <v>395</v>
      </c>
      <c r="G30" s="91" t="b">
        <v>0</v>
      </c>
      <c r="H30" s="91" t="b">
        <v>0</v>
      </c>
      <c r="I30" s="91" t="b">
        <v>0</v>
      </c>
      <c r="J30" s="91" t="b">
        <v>1</v>
      </c>
      <c r="K30" s="91" t="b">
        <v>0</v>
      </c>
      <c r="L30" s="91" t="b">
        <v>0</v>
      </c>
    </row>
    <row r="31" spans="1:12" ht="15">
      <c r="A31" s="91" t="s">
        <v>505</v>
      </c>
      <c r="B31" s="91" t="s">
        <v>506</v>
      </c>
      <c r="C31" s="91">
        <v>2</v>
      </c>
      <c r="D31" s="133">
        <v>0.008435163478298847</v>
      </c>
      <c r="E31" s="133">
        <v>1.785329835010767</v>
      </c>
      <c r="F31" s="91" t="s">
        <v>395</v>
      </c>
      <c r="G31" s="91" t="b">
        <v>1</v>
      </c>
      <c r="H31" s="91" t="b">
        <v>0</v>
      </c>
      <c r="I31" s="91" t="b">
        <v>0</v>
      </c>
      <c r="J31" s="91" t="b">
        <v>0</v>
      </c>
      <c r="K31" s="91" t="b">
        <v>0</v>
      </c>
      <c r="L31" s="91" t="b">
        <v>0</v>
      </c>
    </row>
    <row r="32" spans="1:12" ht="15">
      <c r="A32" s="91" t="s">
        <v>510</v>
      </c>
      <c r="B32" s="91" t="s">
        <v>438</v>
      </c>
      <c r="C32" s="91">
        <v>2</v>
      </c>
      <c r="D32" s="133">
        <v>0.008435163478298847</v>
      </c>
      <c r="E32" s="133">
        <v>1.785329835010767</v>
      </c>
      <c r="F32" s="91" t="s">
        <v>395</v>
      </c>
      <c r="G32" s="91" t="b">
        <v>1</v>
      </c>
      <c r="H32" s="91" t="b">
        <v>0</v>
      </c>
      <c r="I32" s="91" t="b">
        <v>0</v>
      </c>
      <c r="J32" s="91" t="b">
        <v>0</v>
      </c>
      <c r="K32" s="91" t="b">
        <v>0</v>
      </c>
      <c r="L32" s="91" t="b">
        <v>0</v>
      </c>
    </row>
    <row r="33" spans="1:12" ht="15">
      <c r="A33" s="91" t="s">
        <v>438</v>
      </c>
      <c r="B33" s="91" t="s">
        <v>511</v>
      </c>
      <c r="C33" s="91">
        <v>2</v>
      </c>
      <c r="D33" s="133">
        <v>0.008435163478298847</v>
      </c>
      <c r="E33" s="133">
        <v>1.785329835010767</v>
      </c>
      <c r="F33" s="91" t="s">
        <v>395</v>
      </c>
      <c r="G33" s="91" t="b">
        <v>0</v>
      </c>
      <c r="H33" s="91" t="b">
        <v>0</v>
      </c>
      <c r="I33" s="91" t="b">
        <v>0</v>
      </c>
      <c r="J33" s="91" t="b">
        <v>0</v>
      </c>
      <c r="K33" s="91" t="b">
        <v>0</v>
      </c>
      <c r="L33" s="91" t="b">
        <v>0</v>
      </c>
    </row>
    <row r="34" spans="1:12" ht="15">
      <c r="A34" s="91" t="s">
        <v>511</v>
      </c>
      <c r="B34" s="91" t="s">
        <v>440</v>
      </c>
      <c r="C34" s="91">
        <v>2</v>
      </c>
      <c r="D34" s="133">
        <v>0.008435163478298847</v>
      </c>
      <c r="E34" s="133">
        <v>1.6092385759550858</v>
      </c>
      <c r="F34" s="91" t="s">
        <v>395</v>
      </c>
      <c r="G34" s="91" t="b">
        <v>0</v>
      </c>
      <c r="H34" s="91" t="b">
        <v>0</v>
      </c>
      <c r="I34" s="91" t="b">
        <v>0</v>
      </c>
      <c r="J34" s="91" t="b">
        <v>0</v>
      </c>
      <c r="K34" s="91" t="b">
        <v>0</v>
      </c>
      <c r="L34" s="91" t="b">
        <v>0</v>
      </c>
    </row>
    <row r="35" spans="1:12" ht="15">
      <c r="A35" s="91" t="s">
        <v>440</v>
      </c>
      <c r="B35" s="91" t="s">
        <v>512</v>
      </c>
      <c r="C35" s="91">
        <v>2</v>
      </c>
      <c r="D35" s="133">
        <v>0.008435163478298847</v>
      </c>
      <c r="E35" s="133">
        <v>1.6092385759550858</v>
      </c>
      <c r="F35" s="91" t="s">
        <v>395</v>
      </c>
      <c r="G35" s="91" t="b">
        <v>0</v>
      </c>
      <c r="H35" s="91" t="b">
        <v>0</v>
      </c>
      <c r="I35" s="91" t="b">
        <v>0</v>
      </c>
      <c r="J35" s="91" t="b">
        <v>0</v>
      </c>
      <c r="K35" s="91" t="b">
        <v>0</v>
      </c>
      <c r="L35" s="91" t="b">
        <v>0</v>
      </c>
    </row>
    <row r="36" spans="1:12" ht="15">
      <c r="A36" s="91" t="s">
        <v>512</v>
      </c>
      <c r="B36" s="91" t="s">
        <v>513</v>
      </c>
      <c r="C36" s="91">
        <v>2</v>
      </c>
      <c r="D36" s="133">
        <v>0.008435163478298847</v>
      </c>
      <c r="E36" s="133">
        <v>1.785329835010767</v>
      </c>
      <c r="F36" s="91" t="s">
        <v>395</v>
      </c>
      <c r="G36" s="91" t="b">
        <v>0</v>
      </c>
      <c r="H36" s="91" t="b">
        <v>0</v>
      </c>
      <c r="I36" s="91" t="b">
        <v>0</v>
      </c>
      <c r="J36" s="91" t="b">
        <v>0</v>
      </c>
      <c r="K36" s="91" t="b">
        <v>0</v>
      </c>
      <c r="L36" s="91" t="b">
        <v>0</v>
      </c>
    </row>
    <row r="37" spans="1:12" ht="15">
      <c r="A37" s="91" t="s">
        <v>513</v>
      </c>
      <c r="B37" s="91" t="s">
        <v>514</v>
      </c>
      <c r="C37" s="91">
        <v>2</v>
      </c>
      <c r="D37" s="133">
        <v>0.008435163478298847</v>
      </c>
      <c r="E37" s="133">
        <v>1.785329835010767</v>
      </c>
      <c r="F37" s="91" t="s">
        <v>395</v>
      </c>
      <c r="G37" s="91" t="b">
        <v>0</v>
      </c>
      <c r="H37" s="91" t="b">
        <v>0</v>
      </c>
      <c r="I37" s="91" t="b">
        <v>0</v>
      </c>
      <c r="J37" s="91" t="b">
        <v>0</v>
      </c>
      <c r="K37" s="91" t="b">
        <v>0</v>
      </c>
      <c r="L37" s="91" t="b">
        <v>0</v>
      </c>
    </row>
    <row r="38" spans="1:12" ht="15">
      <c r="A38" s="91" t="s">
        <v>514</v>
      </c>
      <c r="B38" s="91" t="s">
        <v>515</v>
      </c>
      <c r="C38" s="91">
        <v>2</v>
      </c>
      <c r="D38" s="133">
        <v>0.008435163478298847</v>
      </c>
      <c r="E38" s="133">
        <v>1.785329835010767</v>
      </c>
      <c r="F38" s="91" t="s">
        <v>395</v>
      </c>
      <c r="G38" s="91" t="b">
        <v>0</v>
      </c>
      <c r="H38" s="91" t="b">
        <v>0</v>
      </c>
      <c r="I38" s="91" t="b">
        <v>0</v>
      </c>
      <c r="J38" s="91" t="b">
        <v>1</v>
      </c>
      <c r="K38" s="91" t="b">
        <v>0</v>
      </c>
      <c r="L38" s="91" t="b">
        <v>0</v>
      </c>
    </row>
    <row r="39" spans="1:12" ht="15">
      <c r="A39" s="91" t="s">
        <v>515</v>
      </c>
      <c r="B39" s="91" t="s">
        <v>516</v>
      </c>
      <c r="C39" s="91">
        <v>2</v>
      </c>
      <c r="D39" s="133">
        <v>0.008435163478298847</v>
      </c>
      <c r="E39" s="133">
        <v>1.785329835010767</v>
      </c>
      <c r="F39" s="91" t="s">
        <v>395</v>
      </c>
      <c r="G39" s="91" t="b">
        <v>1</v>
      </c>
      <c r="H39" s="91" t="b">
        <v>0</v>
      </c>
      <c r="I39" s="91" t="b">
        <v>0</v>
      </c>
      <c r="J39" s="91" t="b">
        <v>1</v>
      </c>
      <c r="K39" s="91" t="b">
        <v>0</v>
      </c>
      <c r="L39" s="91" t="b">
        <v>0</v>
      </c>
    </row>
    <row r="40" spans="1:12" ht="15">
      <c r="A40" s="91" t="s">
        <v>516</v>
      </c>
      <c r="B40" s="91" t="s">
        <v>517</v>
      </c>
      <c r="C40" s="91">
        <v>2</v>
      </c>
      <c r="D40" s="133">
        <v>0.008435163478298847</v>
      </c>
      <c r="E40" s="133">
        <v>1.785329835010767</v>
      </c>
      <c r="F40" s="91" t="s">
        <v>395</v>
      </c>
      <c r="G40" s="91" t="b">
        <v>1</v>
      </c>
      <c r="H40" s="91" t="b">
        <v>0</v>
      </c>
      <c r="I40" s="91" t="b">
        <v>0</v>
      </c>
      <c r="J40" s="91" t="b">
        <v>0</v>
      </c>
      <c r="K40" s="91" t="b">
        <v>0</v>
      </c>
      <c r="L40" s="91" t="b">
        <v>0</v>
      </c>
    </row>
    <row r="41" spans="1:12" ht="15">
      <c r="A41" s="91" t="s">
        <v>517</v>
      </c>
      <c r="B41" s="91" t="s">
        <v>518</v>
      </c>
      <c r="C41" s="91">
        <v>2</v>
      </c>
      <c r="D41" s="133">
        <v>0.008435163478298847</v>
      </c>
      <c r="E41" s="133">
        <v>1.785329835010767</v>
      </c>
      <c r="F41" s="91" t="s">
        <v>395</v>
      </c>
      <c r="G41" s="91" t="b">
        <v>0</v>
      </c>
      <c r="H41" s="91" t="b">
        <v>0</v>
      </c>
      <c r="I41" s="91" t="b">
        <v>0</v>
      </c>
      <c r="J41" s="91" t="b">
        <v>0</v>
      </c>
      <c r="K41" s="91" t="b">
        <v>0</v>
      </c>
      <c r="L4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394</v>
      </c>
      <c r="BB2" s="13" t="s">
        <v>400</v>
      </c>
      <c r="BC2" s="13" t="s">
        <v>401</v>
      </c>
      <c r="BD2" s="67" t="s">
        <v>538</v>
      </c>
      <c r="BE2" s="67" t="s">
        <v>539</v>
      </c>
      <c r="BF2" s="67" t="s">
        <v>540</v>
      </c>
      <c r="BG2" s="67" t="s">
        <v>541</v>
      </c>
      <c r="BH2" s="67" t="s">
        <v>542</v>
      </c>
      <c r="BI2" s="67" t="s">
        <v>543</v>
      </c>
      <c r="BJ2" s="67" t="s">
        <v>544</v>
      </c>
      <c r="BK2" s="67" t="s">
        <v>545</v>
      </c>
      <c r="BL2" s="67" t="s">
        <v>546</v>
      </c>
    </row>
    <row r="3" spans="1:64" ht="15" customHeight="1">
      <c r="A3" s="84" t="s">
        <v>212</v>
      </c>
      <c r="B3" s="84" t="s">
        <v>216</v>
      </c>
      <c r="C3" s="53"/>
      <c r="D3" s="54"/>
      <c r="E3" s="65"/>
      <c r="F3" s="55"/>
      <c r="G3" s="53"/>
      <c r="H3" s="57"/>
      <c r="I3" s="56"/>
      <c r="J3" s="56"/>
      <c r="K3" s="36" t="s">
        <v>65</v>
      </c>
      <c r="L3" s="62">
        <v>3</v>
      </c>
      <c r="M3" s="62"/>
      <c r="N3" s="63"/>
      <c r="O3" s="85" t="s">
        <v>221</v>
      </c>
      <c r="P3" s="87">
        <v>43643.85444444444</v>
      </c>
      <c r="Q3" s="85" t="s">
        <v>222</v>
      </c>
      <c r="R3" s="85"/>
      <c r="S3" s="85"/>
      <c r="T3" s="85" t="s">
        <v>235</v>
      </c>
      <c r="U3" s="90" t="s">
        <v>240</v>
      </c>
      <c r="V3" s="90" t="s">
        <v>240</v>
      </c>
      <c r="W3" s="87">
        <v>43643.85444444444</v>
      </c>
      <c r="X3" s="90" t="s">
        <v>248</v>
      </c>
      <c r="Y3" s="85"/>
      <c r="Z3" s="85"/>
      <c r="AA3" s="91" t="s">
        <v>256</v>
      </c>
      <c r="AB3" s="85"/>
      <c r="AC3" s="85" t="b">
        <v>0</v>
      </c>
      <c r="AD3" s="85">
        <v>1</v>
      </c>
      <c r="AE3" s="91" t="s">
        <v>264</v>
      </c>
      <c r="AF3" s="85" t="b">
        <v>0</v>
      </c>
      <c r="AG3" s="85" t="s">
        <v>265</v>
      </c>
      <c r="AH3" s="85"/>
      <c r="AI3" s="91" t="s">
        <v>264</v>
      </c>
      <c r="AJ3" s="85" t="b">
        <v>0</v>
      </c>
      <c r="AK3" s="85">
        <v>0</v>
      </c>
      <c r="AL3" s="91" t="s">
        <v>264</v>
      </c>
      <c r="AM3" s="85" t="s">
        <v>266</v>
      </c>
      <c r="AN3" s="85" t="b">
        <v>0</v>
      </c>
      <c r="AO3" s="91" t="s">
        <v>256</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212</v>
      </c>
      <c r="B4" s="84" t="s">
        <v>217</v>
      </c>
      <c r="C4" s="53"/>
      <c r="D4" s="54"/>
      <c r="E4" s="65"/>
      <c r="F4" s="55"/>
      <c r="G4" s="53"/>
      <c r="H4" s="57"/>
      <c r="I4" s="56"/>
      <c r="J4" s="56"/>
      <c r="K4" s="36" t="s">
        <v>65</v>
      </c>
      <c r="L4" s="83">
        <v>4</v>
      </c>
      <c r="M4" s="83"/>
      <c r="N4" s="63"/>
      <c r="O4" s="86" t="s">
        <v>221</v>
      </c>
      <c r="P4" s="88">
        <v>43643.85444444444</v>
      </c>
      <c r="Q4" s="86" t="s">
        <v>222</v>
      </c>
      <c r="R4" s="86"/>
      <c r="S4" s="86"/>
      <c r="T4" s="86" t="s">
        <v>235</v>
      </c>
      <c r="U4" s="89" t="s">
        <v>240</v>
      </c>
      <c r="V4" s="89" t="s">
        <v>240</v>
      </c>
      <c r="W4" s="88">
        <v>43643.85444444444</v>
      </c>
      <c r="X4" s="89" t="s">
        <v>248</v>
      </c>
      <c r="Y4" s="86"/>
      <c r="Z4" s="86"/>
      <c r="AA4" s="92" t="s">
        <v>256</v>
      </c>
      <c r="AB4" s="86"/>
      <c r="AC4" s="86" t="b">
        <v>0</v>
      </c>
      <c r="AD4" s="86">
        <v>1</v>
      </c>
      <c r="AE4" s="92" t="s">
        <v>264</v>
      </c>
      <c r="AF4" s="86" t="b">
        <v>0</v>
      </c>
      <c r="AG4" s="86" t="s">
        <v>265</v>
      </c>
      <c r="AH4" s="86"/>
      <c r="AI4" s="92" t="s">
        <v>264</v>
      </c>
      <c r="AJ4" s="86" t="b">
        <v>0</v>
      </c>
      <c r="AK4" s="86">
        <v>0</v>
      </c>
      <c r="AL4" s="92" t="s">
        <v>264</v>
      </c>
      <c r="AM4" s="86" t="s">
        <v>266</v>
      </c>
      <c r="AN4" s="86" t="b">
        <v>0</v>
      </c>
      <c r="AO4" s="92" t="s">
        <v>256</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212</v>
      </c>
      <c r="B5" s="84" t="s">
        <v>218</v>
      </c>
      <c r="C5" s="53"/>
      <c r="D5" s="54"/>
      <c r="E5" s="65"/>
      <c r="F5" s="55"/>
      <c r="G5" s="53"/>
      <c r="H5" s="57"/>
      <c r="I5" s="56"/>
      <c r="J5" s="56"/>
      <c r="K5" s="36" t="s">
        <v>65</v>
      </c>
      <c r="L5" s="83">
        <v>5</v>
      </c>
      <c r="M5" s="83"/>
      <c r="N5" s="63"/>
      <c r="O5" s="86" t="s">
        <v>221</v>
      </c>
      <c r="P5" s="88">
        <v>43643.85444444444</v>
      </c>
      <c r="Q5" s="86" t="s">
        <v>222</v>
      </c>
      <c r="R5" s="86"/>
      <c r="S5" s="86"/>
      <c r="T5" s="86" t="s">
        <v>235</v>
      </c>
      <c r="U5" s="89" t="s">
        <v>240</v>
      </c>
      <c r="V5" s="89" t="s">
        <v>240</v>
      </c>
      <c r="W5" s="88">
        <v>43643.85444444444</v>
      </c>
      <c r="X5" s="89" t="s">
        <v>248</v>
      </c>
      <c r="Y5" s="86"/>
      <c r="Z5" s="86"/>
      <c r="AA5" s="92" t="s">
        <v>256</v>
      </c>
      <c r="AB5" s="86"/>
      <c r="AC5" s="86" t="b">
        <v>0</v>
      </c>
      <c r="AD5" s="86">
        <v>1</v>
      </c>
      <c r="AE5" s="92" t="s">
        <v>264</v>
      </c>
      <c r="AF5" s="86" t="b">
        <v>0</v>
      </c>
      <c r="AG5" s="86" t="s">
        <v>265</v>
      </c>
      <c r="AH5" s="86"/>
      <c r="AI5" s="92" t="s">
        <v>264</v>
      </c>
      <c r="AJ5" s="86" t="b">
        <v>0</v>
      </c>
      <c r="AK5" s="86">
        <v>0</v>
      </c>
      <c r="AL5" s="92" t="s">
        <v>264</v>
      </c>
      <c r="AM5" s="86" t="s">
        <v>266</v>
      </c>
      <c r="AN5" s="86" t="b">
        <v>0</v>
      </c>
      <c r="AO5" s="92" t="s">
        <v>256</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c r="BE5" s="52"/>
      <c r="BF5" s="51"/>
      <c r="BG5" s="52"/>
      <c r="BH5" s="51"/>
      <c r="BI5" s="52"/>
      <c r="BJ5" s="51"/>
      <c r="BK5" s="52"/>
      <c r="BL5" s="51"/>
    </row>
    <row r="6" spans="1:64" ht="15">
      <c r="A6" s="84" t="s">
        <v>212</v>
      </c>
      <c r="B6" s="84" t="s">
        <v>214</v>
      </c>
      <c r="C6" s="53"/>
      <c r="D6" s="54"/>
      <c r="E6" s="65"/>
      <c r="F6" s="55"/>
      <c r="G6" s="53"/>
      <c r="H6" s="57"/>
      <c r="I6" s="56"/>
      <c r="J6" s="56"/>
      <c r="K6" s="36" t="s">
        <v>65</v>
      </c>
      <c r="L6" s="83">
        <v>6</v>
      </c>
      <c r="M6" s="83"/>
      <c r="N6" s="63"/>
      <c r="O6" s="86" t="s">
        <v>221</v>
      </c>
      <c r="P6" s="88">
        <v>43643.85444444444</v>
      </c>
      <c r="Q6" s="86" t="s">
        <v>222</v>
      </c>
      <c r="R6" s="86"/>
      <c r="S6" s="86"/>
      <c r="T6" s="86" t="s">
        <v>235</v>
      </c>
      <c r="U6" s="89" t="s">
        <v>240</v>
      </c>
      <c r="V6" s="89" t="s">
        <v>240</v>
      </c>
      <c r="W6" s="88">
        <v>43643.85444444444</v>
      </c>
      <c r="X6" s="89" t="s">
        <v>248</v>
      </c>
      <c r="Y6" s="86"/>
      <c r="Z6" s="86"/>
      <c r="AA6" s="92" t="s">
        <v>256</v>
      </c>
      <c r="AB6" s="86"/>
      <c r="AC6" s="86" t="b">
        <v>0</v>
      </c>
      <c r="AD6" s="86">
        <v>1</v>
      </c>
      <c r="AE6" s="92" t="s">
        <v>264</v>
      </c>
      <c r="AF6" s="86" t="b">
        <v>0</v>
      </c>
      <c r="AG6" s="86" t="s">
        <v>265</v>
      </c>
      <c r="AH6" s="86"/>
      <c r="AI6" s="92" t="s">
        <v>264</v>
      </c>
      <c r="AJ6" s="86" t="b">
        <v>0</v>
      </c>
      <c r="AK6" s="86">
        <v>0</v>
      </c>
      <c r="AL6" s="92" t="s">
        <v>264</v>
      </c>
      <c r="AM6" s="86" t="s">
        <v>266</v>
      </c>
      <c r="AN6" s="86" t="b">
        <v>0</v>
      </c>
      <c r="AO6" s="92" t="s">
        <v>256</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1</v>
      </c>
      <c r="BD6" s="51">
        <v>2</v>
      </c>
      <c r="BE6" s="52">
        <v>7.407407407407407</v>
      </c>
      <c r="BF6" s="51">
        <v>1</v>
      </c>
      <c r="BG6" s="52">
        <v>3.7037037037037037</v>
      </c>
      <c r="BH6" s="51">
        <v>0</v>
      </c>
      <c r="BI6" s="52">
        <v>0</v>
      </c>
      <c r="BJ6" s="51">
        <v>24</v>
      </c>
      <c r="BK6" s="52">
        <v>88.88888888888889</v>
      </c>
      <c r="BL6" s="51">
        <v>27</v>
      </c>
    </row>
    <row r="7" spans="1:64" ht="15">
      <c r="A7" s="84" t="s">
        <v>213</v>
      </c>
      <c r="B7" s="84" t="s">
        <v>214</v>
      </c>
      <c r="C7" s="53"/>
      <c r="D7" s="54"/>
      <c r="E7" s="65"/>
      <c r="F7" s="55"/>
      <c r="G7" s="53"/>
      <c r="H7" s="57"/>
      <c r="I7" s="56"/>
      <c r="J7" s="56"/>
      <c r="K7" s="36" t="s">
        <v>65</v>
      </c>
      <c r="L7" s="83">
        <v>7</v>
      </c>
      <c r="M7" s="83"/>
      <c r="N7" s="63"/>
      <c r="O7" s="86" t="s">
        <v>221</v>
      </c>
      <c r="P7" s="88">
        <v>43644.845358796294</v>
      </c>
      <c r="Q7" s="86" t="s">
        <v>223</v>
      </c>
      <c r="R7" s="86"/>
      <c r="S7" s="86"/>
      <c r="T7" s="86"/>
      <c r="U7" s="86"/>
      <c r="V7" s="89" t="s">
        <v>245</v>
      </c>
      <c r="W7" s="88">
        <v>43644.845358796294</v>
      </c>
      <c r="X7" s="89" t="s">
        <v>249</v>
      </c>
      <c r="Y7" s="86"/>
      <c r="Z7" s="86"/>
      <c r="AA7" s="92" t="s">
        <v>257</v>
      </c>
      <c r="AB7" s="86"/>
      <c r="AC7" s="86" t="b">
        <v>0</v>
      </c>
      <c r="AD7" s="86">
        <v>0</v>
      </c>
      <c r="AE7" s="92" t="s">
        <v>264</v>
      </c>
      <c r="AF7" s="86" t="b">
        <v>0</v>
      </c>
      <c r="AG7" s="86" t="s">
        <v>265</v>
      </c>
      <c r="AH7" s="86"/>
      <c r="AI7" s="92" t="s">
        <v>264</v>
      </c>
      <c r="AJ7" s="86" t="b">
        <v>0</v>
      </c>
      <c r="AK7" s="86">
        <v>1</v>
      </c>
      <c r="AL7" s="92" t="s">
        <v>260</v>
      </c>
      <c r="AM7" s="86" t="s">
        <v>267</v>
      </c>
      <c r="AN7" s="86" t="b">
        <v>0</v>
      </c>
      <c r="AO7" s="92" t="s">
        <v>260</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3</v>
      </c>
      <c r="BE7" s="52">
        <v>15</v>
      </c>
      <c r="BF7" s="51">
        <v>0</v>
      </c>
      <c r="BG7" s="52">
        <v>0</v>
      </c>
      <c r="BH7" s="51">
        <v>0</v>
      </c>
      <c r="BI7" s="52">
        <v>0</v>
      </c>
      <c r="BJ7" s="51">
        <v>17</v>
      </c>
      <c r="BK7" s="52">
        <v>85</v>
      </c>
      <c r="BL7" s="51">
        <v>20</v>
      </c>
    </row>
    <row r="8" spans="1:64" ht="15">
      <c r="A8" s="84" t="s">
        <v>214</v>
      </c>
      <c r="B8" s="84" t="s">
        <v>219</v>
      </c>
      <c r="C8" s="53"/>
      <c r="D8" s="54"/>
      <c r="E8" s="65"/>
      <c r="F8" s="55"/>
      <c r="G8" s="53"/>
      <c r="H8" s="57"/>
      <c r="I8" s="56"/>
      <c r="J8" s="56"/>
      <c r="K8" s="36" t="s">
        <v>65</v>
      </c>
      <c r="L8" s="83">
        <v>8</v>
      </c>
      <c r="M8" s="83"/>
      <c r="N8" s="63"/>
      <c r="O8" s="86" t="s">
        <v>221</v>
      </c>
      <c r="P8" s="88">
        <v>43643.55538194445</v>
      </c>
      <c r="Q8" s="86" t="s">
        <v>224</v>
      </c>
      <c r="R8" s="89" t="s">
        <v>230</v>
      </c>
      <c r="S8" s="86" t="s">
        <v>233</v>
      </c>
      <c r="T8" s="86"/>
      <c r="U8" s="86"/>
      <c r="V8" s="89" t="s">
        <v>246</v>
      </c>
      <c r="W8" s="88">
        <v>43643.55538194445</v>
      </c>
      <c r="X8" s="89" t="s">
        <v>250</v>
      </c>
      <c r="Y8" s="86"/>
      <c r="Z8" s="86"/>
      <c r="AA8" s="92" t="s">
        <v>258</v>
      </c>
      <c r="AB8" s="86"/>
      <c r="AC8" s="86" t="b">
        <v>0</v>
      </c>
      <c r="AD8" s="86">
        <v>1</v>
      </c>
      <c r="AE8" s="92" t="s">
        <v>264</v>
      </c>
      <c r="AF8" s="86" t="b">
        <v>0</v>
      </c>
      <c r="AG8" s="86" t="s">
        <v>265</v>
      </c>
      <c r="AH8" s="86"/>
      <c r="AI8" s="92" t="s">
        <v>264</v>
      </c>
      <c r="AJ8" s="86" t="b">
        <v>0</v>
      </c>
      <c r="AK8" s="86">
        <v>1</v>
      </c>
      <c r="AL8" s="92" t="s">
        <v>264</v>
      </c>
      <c r="AM8" s="86" t="s">
        <v>268</v>
      </c>
      <c r="AN8" s="86" t="b">
        <v>0</v>
      </c>
      <c r="AO8" s="92" t="s">
        <v>258</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214</v>
      </c>
      <c r="B9" s="84" t="s">
        <v>220</v>
      </c>
      <c r="C9" s="53"/>
      <c r="D9" s="54"/>
      <c r="E9" s="65"/>
      <c r="F9" s="55"/>
      <c r="G9" s="53"/>
      <c r="H9" s="57"/>
      <c r="I9" s="56"/>
      <c r="J9" s="56"/>
      <c r="K9" s="36" t="s">
        <v>65</v>
      </c>
      <c r="L9" s="83">
        <v>9</v>
      </c>
      <c r="M9" s="83"/>
      <c r="N9" s="63"/>
      <c r="O9" s="86" t="s">
        <v>221</v>
      </c>
      <c r="P9" s="88">
        <v>43643.55538194445</v>
      </c>
      <c r="Q9" s="86" t="s">
        <v>224</v>
      </c>
      <c r="R9" s="89" t="s">
        <v>230</v>
      </c>
      <c r="S9" s="86" t="s">
        <v>233</v>
      </c>
      <c r="T9" s="86"/>
      <c r="U9" s="86"/>
      <c r="V9" s="89" t="s">
        <v>246</v>
      </c>
      <c r="W9" s="88">
        <v>43643.55538194445</v>
      </c>
      <c r="X9" s="89" t="s">
        <v>250</v>
      </c>
      <c r="Y9" s="86"/>
      <c r="Z9" s="86"/>
      <c r="AA9" s="92" t="s">
        <v>258</v>
      </c>
      <c r="AB9" s="86"/>
      <c r="AC9" s="86" t="b">
        <v>0</v>
      </c>
      <c r="AD9" s="86">
        <v>1</v>
      </c>
      <c r="AE9" s="92" t="s">
        <v>264</v>
      </c>
      <c r="AF9" s="86" t="b">
        <v>0</v>
      </c>
      <c r="AG9" s="86" t="s">
        <v>265</v>
      </c>
      <c r="AH9" s="86"/>
      <c r="AI9" s="92" t="s">
        <v>264</v>
      </c>
      <c r="AJ9" s="86" t="b">
        <v>0</v>
      </c>
      <c r="AK9" s="86">
        <v>1</v>
      </c>
      <c r="AL9" s="92" t="s">
        <v>264</v>
      </c>
      <c r="AM9" s="86" t="s">
        <v>268</v>
      </c>
      <c r="AN9" s="86" t="b">
        <v>0</v>
      </c>
      <c r="AO9" s="92" t="s">
        <v>258</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3</v>
      </c>
      <c r="BE9" s="52">
        <v>8.333333333333334</v>
      </c>
      <c r="BF9" s="51">
        <v>0</v>
      </c>
      <c r="BG9" s="52">
        <v>0</v>
      </c>
      <c r="BH9" s="51">
        <v>0</v>
      </c>
      <c r="BI9" s="52">
        <v>0</v>
      </c>
      <c r="BJ9" s="51">
        <v>33</v>
      </c>
      <c r="BK9" s="52">
        <v>91.66666666666667</v>
      </c>
      <c r="BL9" s="51">
        <v>36</v>
      </c>
    </row>
    <row r="10" spans="1:64" ht="15">
      <c r="A10" s="84" t="s">
        <v>214</v>
      </c>
      <c r="B10" s="84" t="s">
        <v>214</v>
      </c>
      <c r="C10" s="53"/>
      <c r="D10" s="54"/>
      <c r="E10" s="65"/>
      <c r="F10" s="55"/>
      <c r="G10" s="53"/>
      <c r="H10" s="57"/>
      <c r="I10" s="56"/>
      <c r="J10" s="56"/>
      <c r="K10" s="36" t="s">
        <v>65</v>
      </c>
      <c r="L10" s="83">
        <v>10</v>
      </c>
      <c r="M10" s="83"/>
      <c r="N10" s="63"/>
      <c r="O10" s="86" t="s">
        <v>176</v>
      </c>
      <c r="P10" s="88">
        <v>43602.59994212963</v>
      </c>
      <c r="Q10" s="86" t="s">
        <v>225</v>
      </c>
      <c r="R10" s="86"/>
      <c r="S10" s="86"/>
      <c r="T10" s="86" t="s">
        <v>236</v>
      </c>
      <c r="U10" s="89" t="s">
        <v>241</v>
      </c>
      <c r="V10" s="89" t="s">
        <v>241</v>
      </c>
      <c r="W10" s="88">
        <v>43602.59994212963</v>
      </c>
      <c r="X10" s="89" t="s">
        <v>251</v>
      </c>
      <c r="Y10" s="86"/>
      <c r="Z10" s="86"/>
      <c r="AA10" s="92" t="s">
        <v>259</v>
      </c>
      <c r="AB10" s="86"/>
      <c r="AC10" s="86" t="b">
        <v>0</v>
      </c>
      <c r="AD10" s="86">
        <v>13</v>
      </c>
      <c r="AE10" s="92" t="s">
        <v>264</v>
      </c>
      <c r="AF10" s="86" t="b">
        <v>0</v>
      </c>
      <c r="AG10" s="86" t="s">
        <v>265</v>
      </c>
      <c r="AH10" s="86"/>
      <c r="AI10" s="92" t="s">
        <v>264</v>
      </c>
      <c r="AJ10" s="86" t="b">
        <v>0</v>
      </c>
      <c r="AK10" s="86">
        <v>4</v>
      </c>
      <c r="AL10" s="92" t="s">
        <v>264</v>
      </c>
      <c r="AM10" s="86" t="s">
        <v>268</v>
      </c>
      <c r="AN10" s="86" t="b">
        <v>0</v>
      </c>
      <c r="AO10" s="92" t="s">
        <v>259</v>
      </c>
      <c r="AP10" s="86" t="s">
        <v>270</v>
      </c>
      <c r="AQ10" s="86">
        <v>0</v>
      </c>
      <c r="AR10" s="86">
        <v>0</v>
      </c>
      <c r="AS10" s="86"/>
      <c r="AT10" s="86"/>
      <c r="AU10" s="86"/>
      <c r="AV10" s="86"/>
      <c r="AW10" s="86"/>
      <c r="AX10" s="86"/>
      <c r="AY10" s="86"/>
      <c r="AZ10" s="86"/>
      <c r="BA10">
        <v>4</v>
      </c>
      <c r="BB10" s="85" t="str">
        <f>REPLACE(INDEX(GroupVertices[Group],MATCH(Edges24[[#This Row],[Vertex 1]],GroupVertices[Vertex],0)),1,1,"")</f>
        <v>1</v>
      </c>
      <c r="BC10" s="85" t="str">
        <f>REPLACE(INDEX(GroupVertices[Group],MATCH(Edges24[[#This Row],[Vertex 2]],GroupVertices[Vertex],0)),1,1,"")</f>
        <v>1</v>
      </c>
      <c r="BD10" s="51">
        <v>1</v>
      </c>
      <c r="BE10" s="52">
        <v>3.7037037037037037</v>
      </c>
      <c r="BF10" s="51">
        <v>0</v>
      </c>
      <c r="BG10" s="52">
        <v>0</v>
      </c>
      <c r="BH10" s="51">
        <v>0</v>
      </c>
      <c r="BI10" s="52">
        <v>0</v>
      </c>
      <c r="BJ10" s="51">
        <v>26</v>
      </c>
      <c r="BK10" s="52">
        <v>96.29629629629629</v>
      </c>
      <c r="BL10" s="51">
        <v>27</v>
      </c>
    </row>
    <row r="11" spans="1:64" ht="15">
      <c r="A11" s="84" t="s">
        <v>214</v>
      </c>
      <c r="B11" s="84" t="s">
        <v>214</v>
      </c>
      <c r="C11" s="53"/>
      <c r="D11" s="54"/>
      <c r="E11" s="65"/>
      <c r="F11" s="55"/>
      <c r="G11" s="53"/>
      <c r="H11" s="57"/>
      <c r="I11" s="56"/>
      <c r="J11" s="56"/>
      <c r="K11" s="36" t="s">
        <v>65</v>
      </c>
      <c r="L11" s="83">
        <v>11</v>
      </c>
      <c r="M11" s="83"/>
      <c r="N11" s="63"/>
      <c r="O11" s="86" t="s">
        <v>176</v>
      </c>
      <c r="P11" s="88">
        <v>43644.84273148148</v>
      </c>
      <c r="Q11" s="86" t="s">
        <v>226</v>
      </c>
      <c r="R11" s="89" t="s">
        <v>231</v>
      </c>
      <c r="S11" s="86" t="s">
        <v>234</v>
      </c>
      <c r="T11" s="86" t="s">
        <v>237</v>
      </c>
      <c r="U11" s="89" t="s">
        <v>242</v>
      </c>
      <c r="V11" s="89" t="s">
        <v>242</v>
      </c>
      <c r="W11" s="88">
        <v>43644.84273148148</v>
      </c>
      <c r="X11" s="89" t="s">
        <v>252</v>
      </c>
      <c r="Y11" s="86"/>
      <c r="Z11" s="86"/>
      <c r="AA11" s="92" t="s">
        <v>260</v>
      </c>
      <c r="AB11" s="86"/>
      <c r="AC11" s="86" t="b">
        <v>0</v>
      </c>
      <c r="AD11" s="86">
        <v>2</v>
      </c>
      <c r="AE11" s="92" t="s">
        <v>264</v>
      </c>
      <c r="AF11" s="86" t="b">
        <v>0</v>
      </c>
      <c r="AG11" s="86" t="s">
        <v>265</v>
      </c>
      <c r="AH11" s="86"/>
      <c r="AI11" s="92" t="s">
        <v>264</v>
      </c>
      <c r="AJ11" s="86" t="b">
        <v>0</v>
      </c>
      <c r="AK11" s="86">
        <v>1</v>
      </c>
      <c r="AL11" s="92" t="s">
        <v>264</v>
      </c>
      <c r="AM11" s="86" t="s">
        <v>268</v>
      </c>
      <c r="AN11" s="86" t="b">
        <v>0</v>
      </c>
      <c r="AO11" s="92" t="s">
        <v>260</v>
      </c>
      <c r="AP11" s="86" t="s">
        <v>176</v>
      </c>
      <c r="AQ11" s="86">
        <v>0</v>
      </c>
      <c r="AR11" s="86">
        <v>0</v>
      </c>
      <c r="AS11" s="86"/>
      <c r="AT11" s="86"/>
      <c r="AU11" s="86"/>
      <c r="AV11" s="86"/>
      <c r="AW11" s="86"/>
      <c r="AX11" s="86"/>
      <c r="AY11" s="86"/>
      <c r="AZ11" s="86"/>
      <c r="BA11">
        <v>4</v>
      </c>
      <c r="BB11" s="85" t="str">
        <f>REPLACE(INDEX(GroupVertices[Group],MATCH(Edges24[[#This Row],[Vertex 1]],GroupVertices[Vertex],0)),1,1,"")</f>
        <v>1</v>
      </c>
      <c r="BC11" s="85" t="str">
        <f>REPLACE(INDEX(GroupVertices[Group],MATCH(Edges24[[#This Row],[Vertex 2]],GroupVertices[Vertex],0)),1,1,"")</f>
        <v>1</v>
      </c>
      <c r="BD11" s="51">
        <v>4</v>
      </c>
      <c r="BE11" s="52">
        <v>11.428571428571429</v>
      </c>
      <c r="BF11" s="51">
        <v>0</v>
      </c>
      <c r="BG11" s="52">
        <v>0</v>
      </c>
      <c r="BH11" s="51">
        <v>0</v>
      </c>
      <c r="BI11" s="52">
        <v>0</v>
      </c>
      <c r="BJ11" s="51">
        <v>31</v>
      </c>
      <c r="BK11" s="52">
        <v>88.57142857142857</v>
      </c>
      <c r="BL11" s="51">
        <v>35</v>
      </c>
    </row>
    <row r="12" spans="1:64" ht="15">
      <c r="A12" s="84" t="s">
        <v>214</v>
      </c>
      <c r="B12" s="84" t="s">
        <v>214</v>
      </c>
      <c r="C12" s="53"/>
      <c r="D12" s="54"/>
      <c r="E12" s="65"/>
      <c r="F12" s="55"/>
      <c r="G12" s="53"/>
      <c r="H12" s="57"/>
      <c r="I12" s="56"/>
      <c r="J12" s="56"/>
      <c r="K12" s="36" t="s">
        <v>65</v>
      </c>
      <c r="L12" s="83">
        <v>12</v>
      </c>
      <c r="M12" s="83"/>
      <c r="N12" s="63"/>
      <c r="O12" s="86" t="s">
        <v>176</v>
      </c>
      <c r="P12" s="88">
        <v>43648.80567129629</v>
      </c>
      <c r="Q12" s="86" t="s">
        <v>227</v>
      </c>
      <c r="R12" s="86"/>
      <c r="S12" s="86"/>
      <c r="T12" s="86" t="s">
        <v>238</v>
      </c>
      <c r="U12" s="89" t="s">
        <v>243</v>
      </c>
      <c r="V12" s="89" t="s">
        <v>243</v>
      </c>
      <c r="W12" s="88">
        <v>43648.80567129629</v>
      </c>
      <c r="X12" s="89" t="s">
        <v>253</v>
      </c>
      <c r="Y12" s="86"/>
      <c r="Z12" s="86"/>
      <c r="AA12" s="92" t="s">
        <v>261</v>
      </c>
      <c r="AB12" s="86"/>
      <c r="AC12" s="86" t="b">
        <v>0</v>
      </c>
      <c r="AD12" s="86">
        <v>5</v>
      </c>
      <c r="AE12" s="92" t="s">
        <v>264</v>
      </c>
      <c r="AF12" s="86" t="b">
        <v>0</v>
      </c>
      <c r="AG12" s="86" t="s">
        <v>265</v>
      </c>
      <c r="AH12" s="86"/>
      <c r="AI12" s="92" t="s">
        <v>264</v>
      </c>
      <c r="AJ12" s="86" t="b">
        <v>0</v>
      </c>
      <c r="AK12" s="86">
        <v>0</v>
      </c>
      <c r="AL12" s="92" t="s">
        <v>264</v>
      </c>
      <c r="AM12" s="86" t="s">
        <v>268</v>
      </c>
      <c r="AN12" s="86" t="b">
        <v>0</v>
      </c>
      <c r="AO12" s="92" t="s">
        <v>261</v>
      </c>
      <c r="AP12" s="86" t="s">
        <v>176</v>
      </c>
      <c r="AQ12" s="86">
        <v>0</v>
      </c>
      <c r="AR12" s="86">
        <v>0</v>
      </c>
      <c r="AS12" s="86"/>
      <c r="AT12" s="86"/>
      <c r="AU12" s="86"/>
      <c r="AV12" s="86"/>
      <c r="AW12" s="86"/>
      <c r="AX12" s="86"/>
      <c r="AY12" s="86"/>
      <c r="AZ12" s="86"/>
      <c r="BA12">
        <v>4</v>
      </c>
      <c r="BB12" s="85" t="str">
        <f>REPLACE(INDEX(GroupVertices[Group],MATCH(Edges24[[#This Row],[Vertex 1]],GroupVertices[Vertex],0)),1,1,"")</f>
        <v>1</v>
      </c>
      <c r="BC12" s="85" t="str">
        <f>REPLACE(INDEX(GroupVertices[Group],MATCH(Edges24[[#This Row],[Vertex 2]],GroupVertices[Vertex],0)),1,1,"")</f>
        <v>1</v>
      </c>
      <c r="BD12" s="51">
        <v>0</v>
      </c>
      <c r="BE12" s="52">
        <v>0</v>
      </c>
      <c r="BF12" s="51">
        <v>0</v>
      </c>
      <c r="BG12" s="52">
        <v>0</v>
      </c>
      <c r="BH12" s="51">
        <v>0</v>
      </c>
      <c r="BI12" s="52">
        <v>0</v>
      </c>
      <c r="BJ12" s="51">
        <v>21</v>
      </c>
      <c r="BK12" s="52">
        <v>100</v>
      </c>
      <c r="BL12" s="51">
        <v>21</v>
      </c>
    </row>
    <row r="13" spans="1:64" ht="15">
      <c r="A13" s="84" t="s">
        <v>214</v>
      </c>
      <c r="B13" s="84" t="s">
        <v>214</v>
      </c>
      <c r="C13" s="53"/>
      <c r="D13" s="54"/>
      <c r="E13" s="65"/>
      <c r="F13" s="55"/>
      <c r="G13" s="53"/>
      <c r="H13" s="57"/>
      <c r="I13" s="56"/>
      <c r="J13" s="56"/>
      <c r="K13" s="36" t="s">
        <v>65</v>
      </c>
      <c r="L13" s="83">
        <v>13</v>
      </c>
      <c r="M13" s="83"/>
      <c r="N13" s="63"/>
      <c r="O13" s="86" t="s">
        <v>176</v>
      </c>
      <c r="P13" s="88">
        <v>43654.50001157408</v>
      </c>
      <c r="Q13" s="86" t="s">
        <v>228</v>
      </c>
      <c r="R13" s="89" t="s">
        <v>232</v>
      </c>
      <c r="S13" s="86" t="s">
        <v>234</v>
      </c>
      <c r="T13" s="86" t="s">
        <v>237</v>
      </c>
      <c r="U13" s="89" t="s">
        <v>244</v>
      </c>
      <c r="V13" s="89" t="s">
        <v>244</v>
      </c>
      <c r="W13" s="88">
        <v>43654.50001157408</v>
      </c>
      <c r="X13" s="89" t="s">
        <v>254</v>
      </c>
      <c r="Y13" s="86"/>
      <c r="Z13" s="86"/>
      <c r="AA13" s="92" t="s">
        <v>262</v>
      </c>
      <c r="AB13" s="86"/>
      <c r="AC13" s="86" t="b">
        <v>0</v>
      </c>
      <c r="AD13" s="86">
        <v>0</v>
      </c>
      <c r="AE13" s="92" t="s">
        <v>264</v>
      </c>
      <c r="AF13" s="86" t="b">
        <v>0</v>
      </c>
      <c r="AG13" s="86" t="s">
        <v>265</v>
      </c>
      <c r="AH13" s="86"/>
      <c r="AI13" s="92" t="s">
        <v>264</v>
      </c>
      <c r="AJ13" s="86" t="b">
        <v>0</v>
      </c>
      <c r="AK13" s="86">
        <v>0</v>
      </c>
      <c r="AL13" s="92" t="s">
        <v>264</v>
      </c>
      <c r="AM13" s="86" t="s">
        <v>269</v>
      </c>
      <c r="AN13" s="86" t="b">
        <v>0</v>
      </c>
      <c r="AO13" s="92" t="s">
        <v>262</v>
      </c>
      <c r="AP13" s="86" t="s">
        <v>176</v>
      </c>
      <c r="AQ13" s="86">
        <v>0</v>
      </c>
      <c r="AR13" s="86">
        <v>0</v>
      </c>
      <c r="AS13" s="86"/>
      <c r="AT13" s="86"/>
      <c r="AU13" s="86"/>
      <c r="AV13" s="86"/>
      <c r="AW13" s="86"/>
      <c r="AX13" s="86"/>
      <c r="AY13" s="86"/>
      <c r="AZ13" s="86"/>
      <c r="BA13">
        <v>4</v>
      </c>
      <c r="BB13" s="85" t="str">
        <f>REPLACE(INDEX(GroupVertices[Group],MATCH(Edges24[[#This Row],[Vertex 1]],GroupVertices[Vertex],0)),1,1,"")</f>
        <v>1</v>
      </c>
      <c r="BC13" s="85" t="str">
        <f>REPLACE(INDEX(GroupVertices[Group],MATCH(Edges24[[#This Row],[Vertex 2]],GroupVertices[Vertex],0)),1,1,"")</f>
        <v>1</v>
      </c>
      <c r="BD13" s="51">
        <v>2</v>
      </c>
      <c r="BE13" s="52">
        <v>5.128205128205129</v>
      </c>
      <c r="BF13" s="51">
        <v>0</v>
      </c>
      <c r="BG13" s="52">
        <v>0</v>
      </c>
      <c r="BH13" s="51">
        <v>0</v>
      </c>
      <c r="BI13" s="52">
        <v>0</v>
      </c>
      <c r="BJ13" s="51">
        <v>37</v>
      </c>
      <c r="BK13" s="52">
        <v>94.87179487179488</v>
      </c>
      <c r="BL13" s="51">
        <v>39</v>
      </c>
    </row>
    <row r="14" spans="1:64" ht="15">
      <c r="A14" s="84" t="s">
        <v>215</v>
      </c>
      <c r="B14" s="84" t="s">
        <v>214</v>
      </c>
      <c r="C14" s="53"/>
      <c r="D14" s="54"/>
      <c r="E14" s="65"/>
      <c r="F14" s="55"/>
      <c r="G14" s="53"/>
      <c r="H14" s="57"/>
      <c r="I14" s="56"/>
      <c r="J14" s="56"/>
      <c r="K14" s="36" t="s">
        <v>65</v>
      </c>
      <c r="L14" s="83">
        <v>14</v>
      </c>
      <c r="M14" s="83"/>
      <c r="N14" s="63"/>
      <c r="O14" s="86" t="s">
        <v>221</v>
      </c>
      <c r="P14" s="88">
        <v>43655.80877314815</v>
      </c>
      <c r="Q14" s="86" t="s">
        <v>229</v>
      </c>
      <c r="R14" s="86"/>
      <c r="S14" s="86"/>
      <c r="T14" s="86" t="s">
        <v>239</v>
      </c>
      <c r="U14" s="86"/>
      <c r="V14" s="89" t="s">
        <v>247</v>
      </c>
      <c r="W14" s="88">
        <v>43655.80877314815</v>
      </c>
      <c r="X14" s="89" t="s">
        <v>255</v>
      </c>
      <c r="Y14" s="86"/>
      <c r="Z14" s="86"/>
      <c r="AA14" s="92" t="s">
        <v>263</v>
      </c>
      <c r="AB14" s="86"/>
      <c r="AC14" s="86" t="b">
        <v>0</v>
      </c>
      <c r="AD14" s="86">
        <v>0</v>
      </c>
      <c r="AE14" s="92" t="s">
        <v>264</v>
      </c>
      <c r="AF14" s="86" t="b">
        <v>0</v>
      </c>
      <c r="AG14" s="86" t="s">
        <v>265</v>
      </c>
      <c r="AH14" s="86"/>
      <c r="AI14" s="92" t="s">
        <v>264</v>
      </c>
      <c r="AJ14" s="86" t="b">
        <v>0</v>
      </c>
      <c r="AK14" s="86">
        <v>4</v>
      </c>
      <c r="AL14" s="92" t="s">
        <v>259</v>
      </c>
      <c r="AM14" s="86" t="s">
        <v>268</v>
      </c>
      <c r="AN14" s="86" t="b">
        <v>0</v>
      </c>
      <c r="AO14" s="92" t="s">
        <v>259</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1</v>
      </c>
      <c r="BE14" s="52">
        <v>4</v>
      </c>
      <c r="BF14" s="51">
        <v>0</v>
      </c>
      <c r="BG14" s="52">
        <v>0</v>
      </c>
      <c r="BH14" s="51">
        <v>0</v>
      </c>
      <c r="BI14" s="52">
        <v>0</v>
      </c>
      <c r="BJ14" s="51">
        <v>24</v>
      </c>
      <c r="BK14" s="52">
        <v>96</v>
      </c>
      <c r="BL14"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8" r:id="rId1" display="https://opportunitynavigator.org/"/>
    <hyperlink ref="R9" r:id="rId2" display="https://opportunitynavigator.org/"/>
    <hyperlink ref="R11" r:id="rId3" display="https://socialdriver.bamboohr.com/jobs/view.php?id=10"/>
    <hyperlink ref="R13" r:id="rId4" display="https://socialdriver.bamboohr.com/jobs/view.php?id=18&amp;utm_source=twitter&amp;utm_medium=o"/>
    <hyperlink ref="U3" r:id="rId5" display="https://pbs.twimg.com/media/D-GFMBwWkAAidQm.jpg"/>
    <hyperlink ref="U4" r:id="rId6" display="https://pbs.twimg.com/media/D-GFMBwWkAAidQm.jpg"/>
    <hyperlink ref="U5" r:id="rId7" display="https://pbs.twimg.com/media/D-GFMBwWkAAidQm.jpg"/>
    <hyperlink ref="U6" r:id="rId8" display="https://pbs.twimg.com/media/D-GFMBwWkAAidQm.jpg"/>
    <hyperlink ref="U10" r:id="rId9" display="https://pbs.twimg.com/media/D6xoEjnX4AALLRG.jpg"/>
    <hyperlink ref="U11" r:id="rId10" display="https://pbs.twimg.com/media/D-LK65oXUAAwwlg.jpg"/>
    <hyperlink ref="U12" r:id="rId11" display="https://pbs.twimg.com/media/D-fk_LGWsAAcJs1.jpg"/>
    <hyperlink ref="U13" r:id="rId12" display="https://pbs.twimg.com/media/D-kAk4qWkAEMpLy.jpg"/>
    <hyperlink ref="V3" r:id="rId13" display="https://pbs.twimg.com/media/D-GFMBwWkAAidQm.jpg"/>
    <hyperlink ref="V4" r:id="rId14" display="https://pbs.twimg.com/media/D-GFMBwWkAAidQm.jpg"/>
    <hyperlink ref="V5" r:id="rId15" display="https://pbs.twimg.com/media/D-GFMBwWkAAidQm.jpg"/>
    <hyperlink ref="V6" r:id="rId16" display="https://pbs.twimg.com/media/D-GFMBwWkAAidQm.jpg"/>
    <hyperlink ref="V7" r:id="rId17" display="http://pbs.twimg.com/profile_images/789152069336858625/_G_bhk0k_normal.jpg"/>
    <hyperlink ref="V8" r:id="rId18" display="http://pbs.twimg.com/profile_images/1135648369630744576/LXsNAV-W_normal.png"/>
    <hyperlink ref="V9" r:id="rId19" display="http://pbs.twimg.com/profile_images/1135648369630744576/LXsNAV-W_normal.png"/>
    <hyperlink ref="V10" r:id="rId20" display="https://pbs.twimg.com/media/D6xoEjnX4AALLRG.jpg"/>
    <hyperlink ref="V11" r:id="rId21" display="https://pbs.twimg.com/media/D-LK65oXUAAwwlg.jpg"/>
    <hyperlink ref="V12" r:id="rId22" display="https://pbs.twimg.com/media/D-fk_LGWsAAcJs1.jpg"/>
    <hyperlink ref="V13" r:id="rId23" display="https://pbs.twimg.com/media/D-kAk4qWkAEMpLy.jpg"/>
    <hyperlink ref="V14" r:id="rId24" display="http://pbs.twimg.com/profile_images/1140701905770942471/3nnv94fY_normal.jpg"/>
    <hyperlink ref="X3" r:id="rId25" display="https://twitter.com/#!/farmercoop/status/1144342235489681408"/>
    <hyperlink ref="X4" r:id="rId26" display="https://twitter.com/#!/farmercoop/status/1144342235489681408"/>
    <hyperlink ref="X5" r:id="rId27" display="https://twitter.com/#!/farmercoop/status/1144342235489681408"/>
    <hyperlink ref="X6" r:id="rId28" display="https://twitter.com/#!/farmercoop/status/1144342235489681408"/>
    <hyperlink ref="X7" r:id="rId29" display="https://twitter.com/#!/jcoyledc/status/1144701329224474626"/>
    <hyperlink ref="X8" r:id="rId30" display="https://twitter.com/#!/socialdriver/status/1144233859699138561"/>
    <hyperlink ref="X9" r:id="rId31" display="https://twitter.com/#!/socialdriver/status/1144233859699138561"/>
    <hyperlink ref="X10" r:id="rId32" display="https://twitter.com/#!/socialdriver/status/1129392105539932160"/>
    <hyperlink ref="X11" r:id="rId33" display="https://twitter.com/#!/socialdriver/status/1144700380384813058"/>
    <hyperlink ref="X12" r:id="rId34" display="https://twitter.com/#!/socialdriver/status/1146136500154830849"/>
    <hyperlink ref="X13" r:id="rId35" display="https://twitter.com/#!/socialdriver/status/1148200060150116352"/>
    <hyperlink ref="X14" r:id="rId36" display="https://twitter.com/#!/harpsretreats/status/1148674339148980225"/>
  </hyperlinks>
  <printOptions/>
  <pageMargins left="0.7" right="0.7" top="0.75" bottom="0.75" header="0.3" footer="0.3"/>
  <pageSetup horizontalDpi="600" verticalDpi="600" orientation="portrait" r:id="rId40"/>
  <legacyDrawing r:id="rId38"/>
  <tableParts>
    <tablePart r:id="rId3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549</v>
      </c>
      <c r="B1" s="13" t="s">
        <v>34</v>
      </c>
    </row>
    <row r="2" spans="1:2" ht="15">
      <c r="A2" s="124" t="s">
        <v>214</v>
      </c>
      <c r="B2" s="85">
        <v>44</v>
      </c>
    </row>
    <row r="3" spans="1:2" ht="15">
      <c r="A3" s="124" t="s">
        <v>212</v>
      </c>
      <c r="B3" s="85">
        <v>36</v>
      </c>
    </row>
    <row r="4" spans="1:2" ht="15">
      <c r="A4" s="124" t="s">
        <v>219</v>
      </c>
      <c r="B4" s="85">
        <v>0</v>
      </c>
    </row>
    <row r="5" spans="1:2" ht="15">
      <c r="A5" s="124" t="s">
        <v>220</v>
      </c>
      <c r="B5" s="85">
        <v>0</v>
      </c>
    </row>
    <row r="6" spans="1:2" ht="15">
      <c r="A6" s="124" t="s">
        <v>215</v>
      </c>
      <c r="B6" s="85">
        <v>0</v>
      </c>
    </row>
    <row r="7" spans="1:2" ht="15">
      <c r="A7" s="124" t="s">
        <v>213</v>
      </c>
      <c r="B7" s="85">
        <v>0</v>
      </c>
    </row>
    <row r="8" spans="1:2" ht="15">
      <c r="A8" s="124" t="s">
        <v>217</v>
      </c>
      <c r="B8" s="85">
        <v>0</v>
      </c>
    </row>
    <row r="9" spans="1:2" ht="15">
      <c r="A9" s="124" t="s">
        <v>218</v>
      </c>
      <c r="B9" s="85">
        <v>0</v>
      </c>
    </row>
    <row r="10" spans="1:2" ht="15">
      <c r="A10" s="124" t="s">
        <v>216</v>
      </c>
      <c r="B10"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551</v>
      </c>
      <c r="B25" t="s">
        <v>550</v>
      </c>
    </row>
    <row r="26" spans="1:2" ht="15">
      <c r="A26" s="136">
        <v>43602.59994212963</v>
      </c>
      <c r="B26" s="3">
        <v>1</v>
      </c>
    </row>
    <row r="27" spans="1:2" ht="15">
      <c r="A27" s="136">
        <v>43643.55538194445</v>
      </c>
      <c r="B27" s="3">
        <v>2</v>
      </c>
    </row>
    <row r="28" spans="1:2" ht="15">
      <c r="A28" s="136">
        <v>43643.85444444444</v>
      </c>
      <c r="B28" s="3">
        <v>4</v>
      </c>
    </row>
    <row r="29" spans="1:2" ht="15">
      <c r="A29" s="136">
        <v>43644.84273148148</v>
      </c>
      <c r="B29" s="3">
        <v>1</v>
      </c>
    </row>
    <row r="30" spans="1:2" ht="15">
      <c r="A30" s="136">
        <v>43644.845358796294</v>
      </c>
      <c r="B30" s="3">
        <v>1</v>
      </c>
    </row>
    <row r="31" spans="1:2" ht="15">
      <c r="A31" s="136">
        <v>43648.80567129629</v>
      </c>
      <c r="B31" s="3">
        <v>1</v>
      </c>
    </row>
    <row r="32" spans="1:2" ht="15">
      <c r="A32" s="136">
        <v>43654.50001157408</v>
      </c>
      <c r="B32" s="3">
        <v>1</v>
      </c>
    </row>
    <row r="33" spans="1:2" ht="15">
      <c r="A33" s="136">
        <v>43655.80877314815</v>
      </c>
      <c r="B33" s="3">
        <v>1</v>
      </c>
    </row>
    <row r="34" spans="1:2" ht="15">
      <c r="A34" s="136" t="s">
        <v>552</v>
      </c>
      <c r="B34"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192</v>
      </c>
      <c r="AT2" s="13" t="s">
        <v>286</v>
      </c>
      <c r="AU2" s="13" t="s">
        <v>287</v>
      </c>
      <c r="AV2" s="13" t="s">
        <v>288</v>
      </c>
      <c r="AW2" s="13" t="s">
        <v>289</v>
      </c>
      <c r="AX2" s="13" t="s">
        <v>290</v>
      </c>
      <c r="AY2" s="13" t="s">
        <v>291</v>
      </c>
      <c r="AZ2" s="13" t="s">
        <v>399</v>
      </c>
      <c r="BA2" s="130" t="s">
        <v>480</v>
      </c>
      <c r="BB2" s="130" t="s">
        <v>482</v>
      </c>
      <c r="BC2" s="130" t="s">
        <v>483</v>
      </c>
      <c r="BD2" s="130" t="s">
        <v>484</v>
      </c>
      <c r="BE2" s="130" t="s">
        <v>486</v>
      </c>
      <c r="BF2" s="130" t="s">
        <v>488</v>
      </c>
      <c r="BG2" s="130" t="s">
        <v>489</v>
      </c>
      <c r="BH2" s="130" t="s">
        <v>494</v>
      </c>
      <c r="BI2" s="130" t="s">
        <v>496</v>
      </c>
      <c r="BJ2" s="130" t="s">
        <v>501</v>
      </c>
      <c r="BK2" s="130" t="s">
        <v>538</v>
      </c>
      <c r="BL2" s="130" t="s">
        <v>539</v>
      </c>
      <c r="BM2" s="130" t="s">
        <v>540</v>
      </c>
      <c r="BN2" s="130" t="s">
        <v>541</v>
      </c>
      <c r="BO2" s="130" t="s">
        <v>542</v>
      </c>
      <c r="BP2" s="130" t="s">
        <v>543</v>
      </c>
      <c r="BQ2" s="130" t="s">
        <v>544</v>
      </c>
      <c r="BR2" s="130" t="s">
        <v>545</v>
      </c>
      <c r="BS2" s="130" t="s">
        <v>547</v>
      </c>
      <c r="BT2" s="3"/>
      <c r="BU2" s="3"/>
    </row>
    <row r="3" spans="1:73" ht="15" customHeight="1">
      <c r="A3" s="50" t="s">
        <v>212</v>
      </c>
      <c r="B3" s="53"/>
      <c r="C3" s="53" t="s">
        <v>64</v>
      </c>
      <c r="D3" s="54">
        <v>214.30754248735587</v>
      </c>
      <c r="E3" s="55"/>
      <c r="F3" s="112" t="s">
        <v>331</v>
      </c>
      <c r="G3" s="53"/>
      <c r="H3" s="57" t="s">
        <v>212</v>
      </c>
      <c r="I3" s="56"/>
      <c r="J3" s="56"/>
      <c r="K3" s="114" t="s">
        <v>347</v>
      </c>
      <c r="L3" s="59">
        <v>8181.181818181818</v>
      </c>
      <c r="M3" s="60">
        <v>8762.9306640625</v>
      </c>
      <c r="N3" s="60">
        <v>2676.202880859375</v>
      </c>
      <c r="O3" s="58"/>
      <c r="P3" s="61"/>
      <c r="Q3" s="61"/>
      <c r="R3" s="51"/>
      <c r="S3" s="51">
        <v>0</v>
      </c>
      <c r="T3" s="51">
        <v>4</v>
      </c>
      <c r="U3" s="52">
        <v>36</v>
      </c>
      <c r="V3" s="52">
        <v>0.083333</v>
      </c>
      <c r="W3" s="52">
        <v>0.154096</v>
      </c>
      <c r="X3" s="52">
        <v>2.064189</v>
      </c>
      <c r="Y3" s="52">
        <v>0</v>
      </c>
      <c r="Z3" s="52">
        <v>0</v>
      </c>
      <c r="AA3" s="62">
        <v>3</v>
      </c>
      <c r="AB3" s="62"/>
      <c r="AC3" s="63"/>
      <c r="AD3" s="85" t="s">
        <v>292</v>
      </c>
      <c r="AE3" s="85">
        <v>878</v>
      </c>
      <c r="AF3" s="85">
        <v>1995</v>
      </c>
      <c r="AG3" s="85">
        <v>1810</v>
      </c>
      <c r="AH3" s="85">
        <v>524</v>
      </c>
      <c r="AI3" s="85"/>
      <c r="AJ3" s="85" t="s">
        <v>301</v>
      </c>
      <c r="AK3" s="85" t="s">
        <v>310</v>
      </c>
      <c r="AL3" s="90" t="s">
        <v>313</v>
      </c>
      <c r="AM3" s="85"/>
      <c r="AN3" s="87">
        <v>40268.81130787037</v>
      </c>
      <c r="AO3" s="90" t="s">
        <v>320</v>
      </c>
      <c r="AP3" s="85" t="b">
        <v>0</v>
      </c>
      <c r="AQ3" s="85" t="b">
        <v>0</v>
      </c>
      <c r="AR3" s="85" t="b">
        <v>0</v>
      </c>
      <c r="AS3" s="85" t="s">
        <v>265</v>
      </c>
      <c r="AT3" s="85">
        <v>66</v>
      </c>
      <c r="AU3" s="90" t="s">
        <v>327</v>
      </c>
      <c r="AV3" s="85" t="b">
        <v>0</v>
      </c>
      <c r="AW3" s="85" t="s">
        <v>337</v>
      </c>
      <c r="AX3" s="90" t="s">
        <v>338</v>
      </c>
      <c r="AY3" s="85" t="s">
        <v>66</v>
      </c>
      <c r="AZ3" s="85" t="str">
        <f>REPLACE(INDEX(GroupVertices[Group],MATCH(Vertices[[#This Row],[Vertex]],GroupVertices[Vertex],0)),1,1,"")</f>
        <v>2</v>
      </c>
      <c r="BA3" s="51"/>
      <c r="BB3" s="51"/>
      <c r="BC3" s="51"/>
      <c r="BD3" s="51"/>
      <c r="BE3" s="51" t="s">
        <v>235</v>
      </c>
      <c r="BF3" s="51" t="s">
        <v>235</v>
      </c>
      <c r="BG3" s="131" t="s">
        <v>490</v>
      </c>
      <c r="BH3" s="131" t="s">
        <v>490</v>
      </c>
      <c r="BI3" s="131" t="s">
        <v>497</v>
      </c>
      <c r="BJ3" s="131" t="s">
        <v>497</v>
      </c>
      <c r="BK3" s="131">
        <v>2</v>
      </c>
      <c r="BL3" s="134">
        <v>7.407407407407407</v>
      </c>
      <c r="BM3" s="131">
        <v>1</v>
      </c>
      <c r="BN3" s="134">
        <v>3.7037037037037037</v>
      </c>
      <c r="BO3" s="131">
        <v>0</v>
      </c>
      <c r="BP3" s="134">
        <v>0</v>
      </c>
      <c r="BQ3" s="131">
        <v>24</v>
      </c>
      <c r="BR3" s="134">
        <v>88.88888888888889</v>
      </c>
      <c r="BS3" s="131">
        <v>27</v>
      </c>
      <c r="BT3" s="3"/>
      <c r="BU3" s="3"/>
    </row>
    <row r="4" spans="1:76" ht="15">
      <c r="A4" s="14" t="s">
        <v>216</v>
      </c>
      <c r="B4" s="15"/>
      <c r="C4" s="15" t="s">
        <v>64</v>
      </c>
      <c r="D4" s="93">
        <v>1000</v>
      </c>
      <c r="E4" s="81"/>
      <c r="F4" s="112" t="s">
        <v>332</v>
      </c>
      <c r="G4" s="15"/>
      <c r="H4" s="16" t="s">
        <v>216</v>
      </c>
      <c r="I4" s="66"/>
      <c r="J4" s="66"/>
      <c r="K4" s="114" t="s">
        <v>348</v>
      </c>
      <c r="L4" s="94">
        <v>1</v>
      </c>
      <c r="M4" s="95">
        <v>8762.9306640625</v>
      </c>
      <c r="N4" s="95">
        <v>7322.796875</v>
      </c>
      <c r="O4" s="77"/>
      <c r="P4" s="96"/>
      <c r="Q4" s="96"/>
      <c r="R4" s="97"/>
      <c r="S4" s="51">
        <v>1</v>
      </c>
      <c r="T4" s="51">
        <v>0</v>
      </c>
      <c r="U4" s="52">
        <v>0</v>
      </c>
      <c r="V4" s="52">
        <v>0.052632</v>
      </c>
      <c r="W4" s="52">
        <v>0.052986</v>
      </c>
      <c r="X4" s="52">
        <v>0.588635</v>
      </c>
      <c r="Y4" s="52">
        <v>0</v>
      </c>
      <c r="Z4" s="52">
        <v>0</v>
      </c>
      <c r="AA4" s="82">
        <v>4</v>
      </c>
      <c r="AB4" s="82"/>
      <c r="AC4" s="98"/>
      <c r="AD4" s="85" t="s">
        <v>293</v>
      </c>
      <c r="AE4" s="85">
        <v>1716</v>
      </c>
      <c r="AF4" s="85">
        <v>31841</v>
      </c>
      <c r="AG4" s="85">
        <v>20057</v>
      </c>
      <c r="AH4" s="85">
        <v>767</v>
      </c>
      <c r="AI4" s="85"/>
      <c r="AJ4" s="85" t="s">
        <v>302</v>
      </c>
      <c r="AK4" s="85" t="s">
        <v>310</v>
      </c>
      <c r="AL4" s="90" t="s">
        <v>314</v>
      </c>
      <c r="AM4" s="85"/>
      <c r="AN4" s="87">
        <v>39968.77049768518</v>
      </c>
      <c r="AO4" s="90" t="s">
        <v>321</v>
      </c>
      <c r="AP4" s="85" t="b">
        <v>0</v>
      </c>
      <c r="AQ4" s="85" t="b">
        <v>0</v>
      </c>
      <c r="AR4" s="85" t="b">
        <v>1</v>
      </c>
      <c r="AS4" s="85" t="s">
        <v>265</v>
      </c>
      <c r="AT4" s="85">
        <v>608</v>
      </c>
      <c r="AU4" s="90" t="s">
        <v>328</v>
      </c>
      <c r="AV4" s="85" t="b">
        <v>1</v>
      </c>
      <c r="AW4" s="85" t="s">
        <v>337</v>
      </c>
      <c r="AX4" s="90" t="s">
        <v>339</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217</v>
      </c>
      <c r="B5" s="15"/>
      <c r="C5" s="15" t="s">
        <v>64</v>
      </c>
      <c r="D5" s="93">
        <v>174.76756824678793</v>
      </c>
      <c r="E5" s="81"/>
      <c r="F5" s="112" t="s">
        <v>333</v>
      </c>
      <c r="G5" s="15"/>
      <c r="H5" s="16" t="s">
        <v>217</v>
      </c>
      <c r="I5" s="66"/>
      <c r="J5" s="66"/>
      <c r="K5" s="114" t="s">
        <v>349</v>
      </c>
      <c r="L5" s="94">
        <v>1</v>
      </c>
      <c r="M5" s="95">
        <v>6680.61865234375</v>
      </c>
      <c r="N5" s="95">
        <v>7322.796875</v>
      </c>
      <c r="O5" s="77"/>
      <c r="P5" s="96"/>
      <c r="Q5" s="96"/>
      <c r="R5" s="97"/>
      <c r="S5" s="51">
        <v>1</v>
      </c>
      <c r="T5" s="51">
        <v>0</v>
      </c>
      <c r="U5" s="52">
        <v>0</v>
      </c>
      <c r="V5" s="52">
        <v>0.052632</v>
      </c>
      <c r="W5" s="52">
        <v>0.052986</v>
      </c>
      <c r="X5" s="52">
        <v>0.588635</v>
      </c>
      <c r="Y5" s="52">
        <v>0</v>
      </c>
      <c r="Z5" s="52">
        <v>0</v>
      </c>
      <c r="AA5" s="82">
        <v>5</v>
      </c>
      <c r="AB5" s="82"/>
      <c r="AC5" s="98"/>
      <c r="AD5" s="85" t="s">
        <v>294</v>
      </c>
      <c r="AE5" s="85">
        <v>219</v>
      </c>
      <c r="AF5" s="85">
        <v>493</v>
      </c>
      <c r="AG5" s="85">
        <v>567</v>
      </c>
      <c r="AH5" s="85">
        <v>371</v>
      </c>
      <c r="AI5" s="85"/>
      <c r="AJ5" s="85" t="s">
        <v>303</v>
      </c>
      <c r="AK5" s="85"/>
      <c r="AL5" s="90" t="s">
        <v>315</v>
      </c>
      <c r="AM5" s="85"/>
      <c r="AN5" s="87">
        <v>42066.801469907405</v>
      </c>
      <c r="AO5" s="90" t="s">
        <v>322</v>
      </c>
      <c r="AP5" s="85" t="b">
        <v>0</v>
      </c>
      <c r="AQ5" s="85" t="b">
        <v>0</v>
      </c>
      <c r="AR5" s="85" t="b">
        <v>1</v>
      </c>
      <c r="AS5" s="85" t="s">
        <v>265</v>
      </c>
      <c r="AT5" s="85">
        <v>37</v>
      </c>
      <c r="AU5" s="90" t="s">
        <v>328</v>
      </c>
      <c r="AV5" s="85" t="b">
        <v>0</v>
      </c>
      <c r="AW5" s="85" t="s">
        <v>337</v>
      </c>
      <c r="AX5" s="90" t="s">
        <v>340</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218</v>
      </c>
      <c r="B6" s="15"/>
      <c r="C6" s="15" t="s">
        <v>64</v>
      </c>
      <c r="D6" s="93">
        <v>1000</v>
      </c>
      <c r="E6" s="81"/>
      <c r="F6" s="112" t="s">
        <v>334</v>
      </c>
      <c r="G6" s="15"/>
      <c r="H6" s="16" t="s">
        <v>218</v>
      </c>
      <c r="I6" s="66"/>
      <c r="J6" s="66"/>
      <c r="K6" s="114" t="s">
        <v>350</v>
      </c>
      <c r="L6" s="94">
        <v>1</v>
      </c>
      <c r="M6" s="95">
        <v>6680.61865234375</v>
      </c>
      <c r="N6" s="95">
        <v>2676.202880859375</v>
      </c>
      <c r="O6" s="77"/>
      <c r="P6" s="96"/>
      <c r="Q6" s="96"/>
      <c r="R6" s="97"/>
      <c r="S6" s="51">
        <v>1</v>
      </c>
      <c r="T6" s="51">
        <v>0</v>
      </c>
      <c r="U6" s="52">
        <v>0</v>
      </c>
      <c r="V6" s="52">
        <v>0.052632</v>
      </c>
      <c r="W6" s="52">
        <v>0.052986</v>
      </c>
      <c r="X6" s="52">
        <v>0.588635</v>
      </c>
      <c r="Y6" s="52">
        <v>0</v>
      </c>
      <c r="Z6" s="52">
        <v>0</v>
      </c>
      <c r="AA6" s="82">
        <v>6</v>
      </c>
      <c r="AB6" s="82"/>
      <c r="AC6" s="98"/>
      <c r="AD6" s="85" t="s">
        <v>295</v>
      </c>
      <c r="AE6" s="85">
        <v>830</v>
      </c>
      <c r="AF6" s="85">
        <v>279858</v>
      </c>
      <c r="AG6" s="85">
        <v>50968</v>
      </c>
      <c r="AH6" s="85">
        <v>472</v>
      </c>
      <c r="AI6" s="85"/>
      <c r="AJ6" s="85" t="s">
        <v>304</v>
      </c>
      <c r="AK6" s="85"/>
      <c r="AL6" s="90" t="s">
        <v>316</v>
      </c>
      <c r="AM6" s="85"/>
      <c r="AN6" s="87">
        <v>42695.60320601852</v>
      </c>
      <c r="AO6" s="90" t="s">
        <v>323</v>
      </c>
      <c r="AP6" s="85" t="b">
        <v>1</v>
      </c>
      <c r="AQ6" s="85" t="b">
        <v>0</v>
      </c>
      <c r="AR6" s="85" t="b">
        <v>1</v>
      </c>
      <c r="AS6" s="85"/>
      <c r="AT6" s="85">
        <v>4986</v>
      </c>
      <c r="AU6" s="85"/>
      <c r="AV6" s="85" t="b">
        <v>1</v>
      </c>
      <c r="AW6" s="85" t="s">
        <v>337</v>
      </c>
      <c r="AX6" s="90" t="s">
        <v>341</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264.5617441020325</v>
      </c>
      <c r="E7" s="81"/>
      <c r="F7" s="112" t="s">
        <v>246</v>
      </c>
      <c r="G7" s="15"/>
      <c r="H7" s="16" t="s">
        <v>214</v>
      </c>
      <c r="I7" s="66"/>
      <c r="J7" s="66"/>
      <c r="K7" s="114" t="s">
        <v>351</v>
      </c>
      <c r="L7" s="94">
        <v>9999</v>
      </c>
      <c r="M7" s="95">
        <v>2819.73095703125</v>
      </c>
      <c r="N7" s="95">
        <v>4999.5</v>
      </c>
      <c r="O7" s="77"/>
      <c r="P7" s="96"/>
      <c r="Q7" s="96"/>
      <c r="R7" s="97"/>
      <c r="S7" s="51">
        <v>4</v>
      </c>
      <c r="T7" s="51">
        <v>3</v>
      </c>
      <c r="U7" s="52">
        <v>44</v>
      </c>
      <c r="V7" s="52">
        <v>0.090909</v>
      </c>
      <c r="W7" s="52">
        <v>0.289192</v>
      </c>
      <c r="X7" s="52">
        <v>2.916623</v>
      </c>
      <c r="Y7" s="52">
        <v>0</v>
      </c>
      <c r="Z7" s="52">
        <v>0</v>
      </c>
      <c r="AA7" s="82">
        <v>7</v>
      </c>
      <c r="AB7" s="82"/>
      <c r="AC7" s="98"/>
      <c r="AD7" s="85" t="s">
        <v>296</v>
      </c>
      <c r="AE7" s="85">
        <v>3115</v>
      </c>
      <c r="AF7" s="85">
        <v>3904</v>
      </c>
      <c r="AG7" s="85">
        <v>5521</v>
      </c>
      <c r="AH7" s="85">
        <v>3705</v>
      </c>
      <c r="AI7" s="85"/>
      <c r="AJ7" s="85" t="s">
        <v>305</v>
      </c>
      <c r="AK7" s="85" t="s">
        <v>310</v>
      </c>
      <c r="AL7" s="90" t="s">
        <v>317</v>
      </c>
      <c r="AM7" s="85"/>
      <c r="AN7" s="87">
        <v>40696.81831018518</v>
      </c>
      <c r="AO7" s="90" t="s">
        <v>324</v>
      </c>
      <c r="AP7" s="85" t="b">
        <v>0</v>
      </c>
      <c r="AQ7" s="85" t="b">
        <v>0</v>
      </c>
      <c r="AR7" s="85" t="b">
        <v>1</v>
      </c>
      <c r="AS7" s="85"/>
      <c r="AT7" s="85">
        <v>396</v>
      </c>
      <c r="AU7" s="90" t="s">
        <v>329</v>
      </c>
      <c r="AV7" s="85" t="b">
        <v>0</v>
      </c>
      <c r="AW7" s="85" t="s">
        <v>337</v>
      </c>
      <c r="AX7" s="90" t="s">
        <v>342</v>
      </c>
      <c r="AY7" s="85" t="s">
        <v>66</v>
      </c>
      <c r="AZ7" s="85" t="str">
        <f>REPLACE(INDEX(GroupVertices[Group],MATCH(Vertices[[#This Row],[Vertex]],GroupVertices[Vertex],0)),1,1,"")</f>
        <v>1</v>
      </c>
      <c r="BA7" s="51" t="s">
        <v>481</v>
      </c>
      <c r="BB7" s="51" t="s">
        <v>481</v>
      </c>
      <c r="BC7" s="51" t="s">
        <v>422</v>
      </c>
      <c r="BD7" s="51" t="s">
        <v>485</v>
      </c>
      <c r="BE7" s="51" t="s">
        <v>487</v>
      </c>
      <c r="BF7" s="51" t="s">
        <v>487</v>
      </c>
      <c r="BG7" s="131" t="s">
        <v>491</v>
      </c>
      <c r="BH7" s="131" t="s">
        <v>495</v>
      </c>
      <c r="BI7" s="131" t="s">
        <v>498</v>
      </c>
      <c r="BJ7" s="131" t="s">
        <v>498</v>
      </c>
      <c r="BK7" s="131">
        <v>10</v>
      </c>
      <c r="BL7" s="134">
        <v>6.329113924050633</v>
      </c>
      <c r="BM7" s="131">
        <v>0</v>
      </c>
      <c r="BN7" s="134">
        <v>0</v>
      </c>
      <c r="BO7" s="131">
        <v>0</v>
      </c>
      <c r="BP7" s="134">
        <v>0</v>
      </c>
      <c r="BQ7" s="131">
        <v>148</v>
      </c>
      <c r="BR7" s="134">
        <v>93.67088607594937</v>
      </c>
      <c r="BS7" s="131">
        <v>158</v>
      </c>
      <c r="BT7" s="2"/>
      <c r="BU7" s="3"/>
      <c r="BV7" s="3"/>
      <c r="BW7" s="3"/>
      <c r="BX7" s="3"/>
    </row>
    <row r="8" spans="1:76" ht="15">
      <c r="A8" s="14" t="s">
        <v>213</v>
      </c>
      <c r="B8" s="15"/>
      <c r="C8" s="15" t="s">
        <v>64</v>
      </c>
      <c r="D8" s="93">
        <v>170.31866302264945</v>
      </c>
      <c r="E8" s="81"/>
      <c r="F8" s="112" t="s">
        <v>245</v>
      </c>
      <c r="G8" s="15"/>
      <c r="H8" s="16" t="s">
        <v>213</v>
      </c>
      <c r="I8" s="66"/>
      <c r="J8" s="66"/>
      <c r="K8" s="114" t="s">
        <v>352</v>
      </c>
      <c r="L8" s="94">
        <v>1</v>
      </c>
      <c r="M8" s="95">
        <v>308.6111145019531</v>
      </c>
      <c r="N8" s="95">
        <v>7222.17626953125</v>
      </c>
      <c r="O8" s="77"/>
      <c r="P8" s="96"/>
      <c r="Q8" s="96"/>
      <c r="R8" s="97"/>
      <c r="S8" s="51">
        <v>0</v>
      </c>
      <c r="T8" s="51">
        <v>1</v>
      </c>
      <c r="U8" s="52">
        <v>0</v>
      </c>
      <c r="V8" s="52">
        <v>0.055556</v>
      </c>
      <c r="W8" s="52">
        <v>0.099439</v>
      </c>
      <c r="X8" s="52">
        <v>0.563183</v>
      </c>
      <c r="Y8" s="52">
        <v>0</v>
      </c>
      <c r="Z8" s="52">
        <v>0</v>
      </c>
      <c r="AA8" s="82">
        <v>8</v>
      </c>
      <c r="AB8" s="82"/>
      <c r="AC8" s="98"/>
      <c r="AD8" s="85" t="s">
        <v>297</v>
      </c>
      <c r="AE8" s="85">
        <v>769</v>
      </c>
      <c r="AF8" s="85">
        <v>324</v>
      </c>
      <c r="AG8" s="85">
        <v>3503</v>
      </c>
      <c r="AH8" s="85">
        <v>9332</v>
      </c>
      <c r="AI8" s="85"/>
      <c r="AJ8" s="85" t="s">
        <v>306</v>
      </c>
      <c r="AK8" s="85" t="s">
        <v>311</v>
      </c>
      <c r="AL8" s="85"/>
      <c r="AM8" s="85"/>
      <c r="AN8" s="87">
        <v>39709.62243055556</v>
      </c>
      <c r="AO8" s="85"/>
      <c r="AP8" s="85" t="b">
        <v>1</v>
      </c>
      <c r="AQ8" s="85" t="b">
        <v>0</v>
      </c>
      <c r="AR8" s="85" t="b">
        <v>0</v>
      </c>
      <c r="AS8" s="85"/>
      <c r="AT8" s="85">
        <v>17</v>
      </c>
      <c r="AU8" s="90" t="s">
        <v>328</v>
      </c>
      <c r="AV8" s="85" t="b">
        <v>0</v>
      </c>
      <c r="AW8" s="85" t="s">
        <v>337</v>
      </c>
      <c r="AX8" s="90" t="s">
        <v>343</v>
      </c>
      <c r="AY8" s="85" t="s">
        <v>66</v>
      </c>
      <c r="AZ8" s="85" t="str">
        <f>REPLACE(INDEX(GroupVertices[Group],MATCH(Vertices[[#This Row],[Vertex]],GroupVertices[Vertex],0)),1,1,"")</f>
        <v>1</v>
      </c>
      <c r="BA8" s="51"/>
      <c r="BB8" s="51"/>
      <c r="BC8" s="51"/>
      <c r="BD8" s="51"/>
      <c r="BE8" s="51"/>
      <c r="BF8" s="51"/>
      <c r="BG8" s="131" t="s">
        <v>492</v>
      </c>
      <c r="BH8" s="131" t="s">
        <v>492</v>
      </c>
      <c r="BI8" s="131" t="s">
        <v>499</v>
      </c>
      <c r="BJ8" s="131" t="s">
        <v>499</v>
      </c>
      <c r="BK8" s="131">
        <v>3</v>
      </c>
      <c r="BL8" s="134">
        <v>15</v>
      </c>
      <c r="BM8" s="131">
        <v>0</v>
      </c>
      <c r="BN8" s="134">
        <v>0</v>
      </c>
      <c r="BO8" s="131">
        <v>0</v>
      </c>
      <c r="BP8" s="134">
        <v>0</v>
      </c>
      <c r="BQ8" s="131">
        <v>17</v>
      </c>
      <c r="BR8" s="134">
        <v>85</v>
      </c>
      <c r="BS8" s="131">
        <v>20</v>
      </c>
      <c r="BT8" s="2"/>
      <c r="BU8" s="3"/>
      <c r="BV8" s="3"/>
      <c r="BW8" s="3"/>
      <c r="BX8" s="3"/>
    </row>
    <row r="9" spans="1:76" ht="15">
      <c r="A9" s="14" t="s">
        <v>219</v>
      </c>
      <c r="B9" s="15"/>
      <c r="C9" s="15" t="s">
        <v>64</v>
      </c>
      <c r="D9" s="93">
        <v>215.75541105142463</v>
      </c>
      <c r="E9" s="81"/>
      <c r="F9" s="112" t="s">
        <v>335</v>
      </c>
      <c r="G9" s="15"/>
      <c r="H9" s="16" t="s">
        <v>219</v>
      </c>
      <c r="I9" s="66"/>
      <c r="J9" s="66"/>
      <c r="K9" s="114" t="s">
        <v>353</v>
      </c>
      <c r="L9" s="94">
        <v>1</v>
      </c>
      <c r="M9" s="95">
        <v>4075.30078125</v>
      </c>
      <c r="N9" s="95">
        <v>9393.1787109375</v>
      </c>
      <c r="O9" s="77"/>
      <c r="P9" s="96"/>
      <c r="Q9" s="96"/>
      <c r="R9" s="97"/>
      <c r="S9" s="51">
        <v>1</v>
      </c>
      <c r="T9" s="51">
        <v>0</v>
      </c>
      <c r="U9" s="52">
        <v>0</v>
      </c>
      <c r="V9" s="52">
        <v>0.055556</v>
      </c>
      <c r="W9" s="52">
        <v>0.099439</v>
      </c>
      <c r="X9" s="52">
        <v>0.563183</v>
      </c>
      <c r="Y9" s="52">
        <v>0</v>
      </c>
      <c r="Z9" s="52">
        <v>0</v>
      </c>
      <c r="AA9" s="82">
        <v>9</v>
      </c>
      <c r="AB9" s="82"/>
      <c r="AC9" s="98"/>
      <c r="AD9" s="85" t="s">
        <v>298</v>
      </c>
      <c r="AE9" s="85">
        <v>1331</v>
      </c>
      <c r="AF9" s="85">
        <v>2050</v>
      </c>
      <c r="AG9" s="85">
        <v>4369</v>
      </c>
      <c r="AH9" s="85">
        <v>1051</v>
      </c>
      <c r="AI9" s="85"/>
      <c r="AJ9" s="85" t="s">
        <v>307</v>
      </c>
      <c r="AK9" s="85"/>
      <c r="AL9" s="90" t="s">
        <v>318</v>
      </c>
      <c r="AM9" s="85"/>
      <c r="AN9" s="87">
        <v>41803.695381944446</v>
      </c>
      <c r="AO9" s="90" t="s">
        <v>325</v>
      </c>
      <c r="AP9" s="85" t="b">
        <v>0</v>
      </c>
      <c r="AQ9" s="85" t="b">
        <v>0</v>
      </c>
      <c r="AR9" s="85" t="b">
        <v>0</v>
      </c>
      <c r="AS9" s="85" t="s">
        <v>265</v>
      </c>
      <c r="AT9" s="85">
        <v>84</v>
      </c>
      <c r="AU9" s="90" t="s">
        <v>328</v>
      </c>
      <c r="AV9" s="85" t="b">
        <v>0</v>
      </c>
      <c r="AW9" s="85" t="s">
        <v>337</v>
      </c>
      <c r="AX9" s="90" t="s">
        <v>344</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220</v>
      </c>
      <c r="B10" s="15"/>
      <c r="C10" s="15" t="s">
        <v>64</v>
      </c>
      <c r="D10" s="93">
        <v>663.5416705934094</v>
      </c>
      <c r="E10" s="81"/>
      <c r="F10" s="112" t="s">
        <v>336</v>
      </c>
      <c r="G10" s="15"/>
      <c r="H10" s="16" t="s">
        <v>220</v>
      </c>
      <c r="I10" s="66"/>
      <c r="J10" s="66"/>
      <c r="K10" s="114" t="s">
        <v>354</v>
      </c>
      <c r="L10" s="94">
        <v>1</v>
      </c>
      <c r="M10" s="95">
        <v>5444.5498046875</v>
      </c>
      <c r="N10" s="95">
        <v>2776.8232421875</v>
      </c>
      <c r="O10" s="77"/>
      <c r="P10" s="96"/>
      <c r="Q10" s="96"/>
      <c r="R10" s="97"/>
      <c r="S10" s="51">
        <v>1</v>
      </c>
      <c r="T10" s="51">
        <v>0</v>
      </c>
      <c r="U10" s="52">
        <v>0</v>
      </c>
      <c r="V10" s="52">
        <v>0.055556</v>
      </c>
      <c r="W10" s="52">
        <v>0.099439</v>
      </c>
      <c r="X10" s="52">
        <v>0.563183</v>
      </c>
      <c r="Y10" s="52">
        <v>0</v>
      </c>
      <c r="Z10" s="52">
        <v>0</v>
      </c>
      <c r="AA10" s="82">
        <v>10</v>
      </c>
      <c r="AB10" s="82"/>
      <c r="AC10" s="98"/>
      <c r="AD10" s="85" t="s">
        <v>299</v>
      </c>
      <c r="AE10" s="85">
        <v>3562</v>
      </c>
      <c r="AF10" s="85">
        <v>19060</v>
      </c>
      <c r="AG10" s="85">
        <v>6994</v>
      </c>
      <c r="AH10" s="85">
        <v>1155</v>
      </c>
      <c r="AI10" s="85"/>
      <c r="AJ10" s="85" t="s">
        <v>308</v>
      </c>
      <c r="AK10" s="85"/>
      <c r="AL10" s="90" t="s">
        <v>319</v>
      </c>
      <c r="AM10" s="85"/>
      <c r="AN10" s="87">
        <v>40087.6862962963</v>
      </c>
      <c r="AO10" s="90" t="s">
        <v>326</v>
      </c>
      <c r="AP10" s="85" t="b">
        <v>0</v>
      </c>
      <c r="AQ10" s="85" t="b">
        <v>0</v>
      </c>
      <c r="AR10" s="85" t="b">
        <v>1</v>
      </c>
      <c r="AS10" s="85" t="s">
        <v>265</v>
      </c>
      <c r="AT10" s="85">
        <v>821</v>
      </c>
      <c r="AU10" s="90" t="s">
        <v>330</v>
      </c>
      <c r="AV10" s="85" t="b">
        <v>0</v>
      </c>
      <c r="AW10" s="85" t="s">
        <v>337</v>
      </c>
      <c r="AX10" s="90" t="s">
        <v>345</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99" t="s">
        <v>215</v>
      </c>
      <c r="B11" s="100"/>
      <c r="C11" s="100" t="s">
        <v>64</v>
      </c>
      <c r="D11" s="101">
        <v>162</v>
      </c>
      <c r="E11" s="102"/>
      <c r="F11" s="113" t="s">
        <v>247</v>
      </c>
      <c r="G11" s="100"/>
      <c r="H11" s="103" t="s">
        <v>215</v>
      </c>
      <c r="I11" s="104"/>
      <c r="J11" s="104"/>
      <c r="K11" s="115" t="s">
        <v>355</v>
      </c>
      <c r="L11" s="105">
        <v>1</v>
      </c>
      <c r="M11" s="106">
        <v>1564.1612548828125</v>
      </c>
      <c r="N11" s="106">
        <v>547.0040893554688</v>
      </c>
      <c r="O11" s="107"/>
      <c r="P11" s="108"/>
      <c r="Q11" s="108"/>
      <c r="R11" s="109"/>
      <c r="S11" s="51">
        <v>0</v>
      </c>
      <c r="T11" s="51">
        <v>1</v>
      </c>
      <c r="U11" s="52">
        <v>0</v>
      </c>
      <c r="V11" s="52">
        <v>0.055556</v>
      </c>
      <c r="W11" s="52">
        <v>0.099439</v>
      </c>
      <c r="X11" s="52">
        <v>0.563183</v>
      </c>
      <c r="Y11" s="52">
        <v>0</v>
      </c>
      <c r="Z11" s="52">
        <v>0</v>
      </c>
      <c r="AA11" s="110">
        <v>11</v>
      </c>
      <c r="AB11" s="110"/>
      <c r="AC11" s="111"/>
      <c r="AD11" s="85" t="s">
        <v>300</v>
      </c>
      <c r="AE11" s="85">
        <v>68</v>
      </c>
      <c r="AF11" s="85">
        <v>8</v>
      </c>
      <c r="AG11" s="85">
        <v>27</v>
      </c>
      <c r="AH11" s="85">
        <v>40</v>
      </c>
      <c r="AI11" s="85"/>
      <c r="AJ11" s="85" t="s">
        <v>309</v>
      </c>
      <c r="AK11" s="85" t="s">
        <v>312</v>
      </c>
      <c r="AL11" s="85"/>
      <c r="AM11" s="85"/>
      <c r="AN11" s="87">
        <v>43633.80873842593</v>
      </c>
      <c r="AO11" s="85"/>
      <c r="AP11" s="85" t="b">
        <v>1</v>
      </c>
      <c r="AQ11" s="85" t="b">
        <v>0</v>
      </c>
      <c r="AR11" s="85" t="b">
        <v>0</v>
      </c>
      <c r="AS11" s="85"/>
      <c r="AT11" s="85">
        <v>0</v>
      </c>
      <c r="AU11" s="85"/>
      <c r="AV11" s="85" t="b">
        <v>0</v>
      </c>
      <c r="AW11" s="85" t="s">
        <v>337</v>
      </c>
      <c r="AX11" s="90" t="s">
        <v>346</v>
      </c>
      <c r="AY11" s="85" t="s">
        <v>66</v>
      </c>
      <c r="AZ11" s="85" t="str">
        <f>REPLACE(INDEX(GroupVertices[Group],MATCH(Vertices[[#This Row],[Vertex]],GroupVertices[Vertex],0)),1,1,"")</f>
        <v>1</v>
      </c>
      <c r="BA11" s="51"/>
      <c r="BB11" s="51"/>
      <c r="BC11" s="51"/>
      <c r="BD11" s="51"/>
      <c r="BE11" s="51" t="s">
        <v>239</v>
      </c>
      <c r="BF11" s="51" t="s">
        <v>239</v>
      </c>
      <c r="BG11" s="131" t="s">
        <v>493</v>
      </c>
      <c r="BH11" s="131" t="s">
        <v>493</v>
      </c>
      <c r="BI11" s="131" t="s">
        <v>500</v>
      </c>
      <c r="BJ11" s="131" t="s">
        <v>500</v>
      </c>
      <c r="BK11" s="131">
        <v>1</v>
      </c>
      <c r="BL11" s="134">
        <v>4</v>
      </c>
      <c r="BM11" s="131">
        <v>0</v>
      </c>
      <c r="BN11" s="134">
        <v>0</v>
      </c>
      <c r="BO11" s="131">
        <v>0</v>
      </c>
      <c r="BP11" s="134">
        <v>0</v>
      </c>
      <c r="BQ11" s="131">
        <v>24</v>
      </c>
      <c r="BR11" s="134">
        <v>96</v>
      </c>
      <c r="BS11" s="131">
        <v>25</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3" r:id="rId1" display="http://t.co/XBH8SHS7Hf"/>
    <hyperlink ref="AL4" r:id="rId2" display="https://t.co/4rZgz9gmFD"/>
    <hyperlink ref="AL5" r:id="rId3" display="http://t.co/yKXqxMETMN"/>
    <hyperlink ref="AL6" r:id="rId4" display="https://t.co/A2aCI9Z3fA"/>
    <hyperlink ref="AL7" r:id="rId5" display="https://t.co/rO671IVecy"/>
    <hyperlink ref="AL9" r:id="rId6" display="http://t.co/DeEYxgTWvM"/>
    <hyperlink ref="AL10" r:id="rId7" display="http://t.co/TexqrxdPP9"/>
    <hyperlink ref="AO3" r:id="rId8" display="https://pbs.twimg.com/profile_banners/128315927/1480520521"/>
    <hyperlink ref="AO4" r:id="rId9" display="https://pbs.twimg.com/profile_banners/44682276/1544449788"/>
    <hyperlink ref="AO5" r:id="rId10" display="https://pbs.twimg.com/profile_banners/3060233989/1543418893"/>
    <hyperlink ref="AO6" r:id="rId11" display="https://pbs.twimg.com/profile_banners/800707492346925056/1559070285"/>
    <hyperlink ref="AO7" r:id="rId12" display="https://pbs.twimg.com/profile_banners/309849736/1531919350"/>
    <hyperlink ref="AO9" r:id="rId13" display="https://pbs.twimg.com/profile_banners/2565591320/1531251253"/>
    <hyperlink ref="AO10" r:id="rId14" display="https://pbs.twimg.com/profile_banners/78944015/1398953113"/>
    <hyperlink ref="AU3" r:id="rId15" display="http://abs.twimg.com/images/themes/theme6/bg.gif"/>
    <hyperlink ref="AU4" r:id="rId16" display="http://abs.twimg.com/images/themes/theme1/bg.png"/>
    <hyperlink ref="AU5" r:id="rId17" display="http://abs.twimg.com/images/themes/theme1/bg.png"/>
    <hyperlink ref="AU7" r:id="rId18" display="http://abs.twimg.com/images/themes/theme14/bg.gif"/>
    <hyperlink ref="AU8" r:id="rId19" display="http://abs.twimg.com/images/themes/theme1/bg.png"/>
    <hyperlink ref="AU9" r:id="rId20" display="http://abs.twimg.com/images/themes/theme1/bg.png"/>
    <hyperlink ref="AU10" r:id="rId21" display="http://abs.twimg.com/images/themes/theme2/bg.gif"/>
    <hyperlink ref="F3" r:id="rId22" display="http://pbs.twimg.com/profile_images/803986519245684736/Ko_dlmIo_normal.jpg"/>
    <hyperlink ref="F4" r:id="rId23" display="http://pbs.twimg.com/profile_images/1047099755279605760/LZLZ5X67_normal.jpg"/>
    <hyperlink ref="F5" r:id="rId24" display="http://pbs.twimg.com/profile_images/572841091250933760/RSS8fdz5_normal.png"/>
    <hyperlink ref="F6" r:id="rId25" display="http://pbs.twimg.com/profile_images/1145722925456220161/_Cgq3Dw4_normal.jpg"/>
    <hyperlink ref="F7" r:id="rId26" display="http://pbs.twimg.com/profile_images/1135648369630744576/LXsNAV-W_normal.png"/>
    <hyperlink ref="F8" r:id="rId27" display="http://pbs.twimg.com/profile_images/789152069336858625/_G_bhk0k_normal.jpg"/>
    <hyperlink ref="F9" r:id="rId28" display="http://pbs.twimg.com/profile_images/509819357770182657/RBST73YK_normal.jpeg"/>
    <hyperlink ref="F10" r:id="rId29" display="http://pbs.twimg.com/profile_images/898606447294111744/eR9ZH3u0_normal.jpg"/>
    <hyperlink ref="F11" r:id="rId30" display="http://pbs.twimg.com/profile_images/1140701905770942471/3nnv94fY_normal.jpg"/>
    <hyperlink ref="AX3" r:id="rId31" display="https://twitter.com/farmercoop"/>
    <hyperlink ref="AX4" r:id="rId32" display="https://twitter.com/bizroundtable"/>
    <hyperlink ref="AX5" r:id="rId33" display="https://twitter.com/gpsimpact"/>
    <hyperlink ref="AX6" r:id="rId34" display="https://twitter.com/axios"/>
    <hyperlink ref="AX7" r:id="rId35" display="https://twitter.com/socialdriver"/>
    <hyperlink ref="AX8" r:id="rId36" display="https://twitter.com/jcoyledc"/>
    <hyperlink ref="AX9" r:id="rId37" display="https://twitter.com/gradsoflife"/>
    <hyperlink ref="AX10" r:id="rId38" display="https://twitter.com/fsgtweets"/>
    <hyperlink ref="AX11" r:id="rId39" display="https://twitter.com/harpsretreats"/>
  </hyperlinks>
  <printOptions/>
  <pageMargins left="0.7" right="0.7" top="0.75" bottom="0.75" header="0.3" footer="0.3"/>
  <pageSetup horizontalDpi="600" verticalDpi="600" orientation="portrait" r:id="rId43"/>
  <legacyDrawing r:id="rId41"/>
  <tableParts>
    <tablePart r:id="rId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416</v>
      </c>
      <c r="Z2" s="13" t="s">
        <v>421</v>
      </c>
      <c r="AA2" s="13" t="s">
        <v>427</v>
      </c>
      <c r="AB2" s="13" t="s">
        <v>447</v>
      </c>
      <c r="AC2" s="13" t="s">
        <v>462</v>
      </c>
      <c r="AD2" s="13" t="s">
        <v>470</v>
      </c>
      <c r="AE2" s="13" t="s">
        <v>471</v>
      </c>
      <c r="AF2" s="13" t="s">
        <v>477</v>
      </c>
      <c r="AG2" s="67" t="s">
        <v>538</v>
      </c>
      <c r="AH2" s="67" t="s">
        <v>539</v>
      </c>
      <c r="AI2" s="67" t="s">
        <v>540</v>
      </c>
      <c r="AJ2" s="67" t="s">
        <v>541</v>
      </c>
      <c r="AK2" s="67" t="s">
        <v>542</v>
      </c>
      <c r="AL2" s="67" t="s">
        <v>543</v>
      </c>
      <c r="AM2" s="67" t="s">
        <v>544</v>
      </c>
      <c r="AN2" s="67" t="s">
        <v>545</v>
      </c>
      <c r="AO2" s="67" t="s">
        <v>548</v>
      </c>
    </row>
    <row r="3" spans="1:41" ht="15">
      <c r="A3" s="125" t="s">
        <v>395</v>
      </c>
      <c r="B3" s="126" t="s">
        <v>397</v>
      </c>
      <c r="C3" s="126" t="s">
        <v>56</v>
      </c>
      <c r="D3" s="117"/>
      <c r="E3" s="116"/>
      <c r="F3" s="118" t="s">
        <v>555</v>
      </c>
      <c r="G3" s="119"/>
      <c r="H3" s="119"/>
      <c r="I3" s="120">
        <v>3</v>
      </c>
      <c r="J3" s="121"/>
      <c r="K3" s="51">
        <v>5</v>
      </c>
      <c r="L3" s="51">
        <v>4</v>
      </c>
      <c r="M3" s="51">
        <v>4</v>
      </c>
      <c r="N3" s="51">
        <v>8</v>
      </c>
      <c r="O3" s="51">
        <v>4</v>
      </c>
      <c r="P3" s="52">
        <v>0</v>
      </c>
      <c r="Q3" s="52">
        <v>0</v>
      </c>
      <c r="R3" s="51">
        <v>1</v>
      </c>
      <c r="S3" s="51">
        <v>0</v>
      </c>
      <c r="T3" s="51">
        <v>5</v>
      </c>
      <c r="U3" s="51">
        <v>8</v>
      </c>
      <c r="V3" s="51">
        <v>2</v>
      </c>
      <c r="W3" s="52">
        <v>1.28</v>
      </c>
      <c r="X3" s="52">
        <v>0.2</v>
      </c>
      <c r="Y3" s="85" t="s">
        <v>417</v>
      </c>
      <c r="Z3" s="85" t="s">
        <v>422</v>
      </c>
      <c r="AA3" s="85" t="s">
        <v>428</v>
      </c>
      <c r="AB3" s="91" t="s">
        <v>448</v>
      </c>
      <c r="AC3" s="91" t="s">
        <v>463</v>
      </c>
      <c r="AD3" s="91"/>
      <c r="AE3" s="91" t="s">
        <v>472</v>
      </c>
      <c r="AF3" s="91" t="s">
        <v>478</v>
      </c>
      <c r="AG3" s="131">
        <v>14</v>
      </c>
      <c r="AH3" s="134">
        <v>6.896551724137931</v>
      </c>
      <c r="AI3" s="131">
        <v>0</v>
      </c>
      <c r="AJ3" s="134">
        <v>0</v>
      </c>
      <c r="AK3" s="131">
        <v>0</v>
      </c>
      <c r="AL3" s="134">
        <v>0</v>
      </c>
      <c r="AM3" s="131">
        <v>189</v>
      </c>
      <c r="AN3" s="134">
        <v>93.10344827586206</v>
      </c>
      <c r="AO3" s="131">
        <v>203</v>
      </c>
    </row>
    <row r="4" spans="1:41" ht="15">
      <c r="A4" s="125" t="s">
        <v>396</v>
      </c>
      <c r="B4" s="126" t="s">
        <v>398</v>
      </c>
      <c r="C4" s="126" t="s">
        <v>56</v>
      </c>
      <c r="D4" s="122"/>
      <c r="E4" s="100"/>
      <c r="F4" s="103" t="s">
        <v>396</v>
      </c>
      <c r="G4" s="107"/>
      <c r="H4" s="107"/>
      <c r="I4" s="123">
        <v>4</v>
      </c>
      <c r="J4" s="110"/>
      <c r="K4" s="51">
        <v>4</v>
      </c>
      <c r="L4" s="51">
        <v>3</v>
      </c>
      <c r="M4" s="51">
        <v>0</v>
      </c>
      <c r="N4" s="51">
        <v>3</v>
      </c>
      <c r="O4" s="51">
        <v>0</v>
      </c>
      <c r="P4" s="52">
        <v>0</v>
      </c>
      <c r="Q4" s="52">
        <v>0</v>
      </c>
      <c r="R4" s="51">
        <v>1</v>
      </c>
      <c r="S4" s="51">
        <v>0</v>
      </c>
      <c r="T4" s="51">
        <v>4</v>
      </c>
      <c r="U4" s="51">
        <v>3</v>
      </c>
      <c r="V4" s="51">
        <v>2</v>
      </c>
      <c r="W4" s="52">
        <v>1.125</v>
      </c>
      <c r="X4" s="52">
        <v>0.25</v>
      </c>
      <c r="Y4" s="85"/>
      <c r="Z4" s="85"/>
      <c r="AA4" s="85" t="s">
        <v>235</v>
      </c>
      <c r="AB4" s="91" t="s">
        <v>264</v>
      </c>
      <c r="AC4" s="91" t="s">
        <v>264</v>
      </c>
      <c r="AD4" s="91"/>
      <c r="AE4" s="91" t="s">
        <v>473</v>
      </c>
      <c r="AF4" s="91" t="s">
        <v>479</v>
      </c>
      <c r="AG4" s="131">
        <v>2</v>
      </c>
      <c r="AH4" s="134">
        <v>7.407407407407407</v>
      </c>
      <c r="AI4" s="131">
        <v>1</v>
      </c>
      <c r="AJ4" s="134">
        <v>3.7037037037037037</v>
      </c>
      <c r="AK4" s="131">
        <v>0</v>
      </c>
      <c r="AL4" s="134">
        <v>0</v>
      </c>
      <c r="AM4" s="131">
        <v>24</v>
      </c>
      <c r="AN4" s="134">
        <v>88.88888888888889</v>
      </c>
      <c r="AO4" s="131">
        <v>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395</v>
      </c>
      <c r="B2" s="91" t="s">
        <v>215</v>
      </c>
      <c r="C2" s="85">
        <f>VLOOKUP(GroupVertices[[#This Row],[Vertex]],Vertices[],MATCH("ID",Vertices[[#Headers],[Vertex]:[Vertex Content Word Count]],0),FALSE)</f>
        <v>11</v>
      </c>
    </row>
    <row r="3" spans="1:3" ht="15">
      <c r="A3" s="85" t="s">
        <v>395</v>
      </c>
      <c r="B3" s="91" t="s">
        <v>214</v>
      </c>
      <c r="C3" s="85">
        <f>VLOOKUP(GroupVertices[[#This Row],[Vertex]],Vertices[],MATCH("ID",Vertices[[#Headers],[Vertex]:[Vertex Content Word Count]],0),FALSE)</f>
        <v>7</v>
      </c>
    </row>
    <row r="4" spans="1:3" ht="15">
      <c r="A4" s="85" t="s">
        <v>395</v>
      </c>
      <c r="B4" s="91" t="s">
        <v>220</v>
      </c>
      <c r="C4" s="85">
        <f>VLOOKUP(GroupVertices[[#This Row],[Vertex]],Vertices[],MATCH("ID",Vertices[[#Headers],[Vertex]:[Vertex Content Word Count]],0),FALSE)</f>
        <v>10</v>
      </c>
    </row>
    <row r="5" spans="1:3" ht="15">
      <c r="A5" s="85" t="s">
        <v>395</v>
      </c>
      <c r="B5" s="91" t="s">
        <v>219</v>
      </c>
      <c r="C5" s="85">
        <f>VLOOKUP(GroupVertices[[#This Row],[Vertex]],Vertices[],MATCH("ID",Vertices[[#Headers],[Vertex]:[Vertex Content Word Count]],0),FALSE)</f>
        <v>9</v>
      </c>
    </row>
    <row r="6" spans="1:3" ht="15">
      <c r="A6" s="85" t="s">
        <v>395</v>
      </c>
      <c r="B6" s="91" t="s">
        <v>213</v>
      </c>
      <c r="C6" s="85">
        <f>VLOOKUP(GroupVertices[[#This Row],[Vertex]],Vertices[],MATCH("ID",Vertices[[#Headers],[Vertex]:[Vertex Content Word Count]],0),FALSE)</f>
        <v>8</v>
      </c>
    </row>
    <row r="7" spans="1:3" ht="15">
      <c r="A7" s="85" t="s">
        <v>396</v>
      </c>
      <c r="B7" s="91" t="s">
        <v>212</v>
      </c>
      <c r="C7" s="85">
        <f>VLOOKUP(GroupVertices[[#This Row],[Vertex]],Vertices[],MATCH("ID",Vertices[[#Headers],[Vertex]:[Vertex Content Word Count]],0),FALSE)</f>
        <v>3</v>
      </c>
    </row>
    <row r="8" spans="1:3" ht="15">
      <c r="A8" s="85" t="s">
        <v>396</v>
      </c>
      <c r="B8" s="91" t="s">
        <v>218</v>
      </c>
      <c r="C8" s="85">
        <f>VLOOKUP(GroupVertices[[#This Row],[Vertex]],Vertices[],MATCH("ID",Vertices[[#Headers],[Vertex]:[Vertex Content Word Count]],0),FALSE)</f>
        <v>6</v>
      </c>
    </row>
    <row r="9" spans="1:3" ht="15">
      <c r="A9" s="85" t="s">
        <v>396</v>
      </c>
      <c r="B9" s="91" t="s">
        <v>217</v>
      </c>
      <c r="C9" s="85">
        <f>VLOOKUP(GroupVertices[[#This Row],[Vertex]],Vertices[],MATCH("ID",Vertices[[#Headers],[Vertex]:[Vertex Content Word Count]],0),FALSE)</f>
        <v>5</v>
      </c>
    </row>
    <row r="10" spans="1:3" ht="15">
      <c r="A10" s="85" t="s">
        <v>396</v>
      </c>
      <c r="B10" s="91" t="s">
        <v>216</v>
      </c>
      <c r="C10"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405</v>
      </c>
      <c r="B2" s="36" t="s">
        <v>356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0.052632</v>
      </c>
      <c r="M2" s="40">
        <f>COUNTIF(Vertices[Closeness Centrality],"&gt;= "&amp;L2)-COUNTIF(Vertices[Closeness Centrality],"&gt;="&amp;L3)</f>
        <v>3</v>
      </c>
      <c r="N2" s="39">
        <f>MIN(Vertices[Eigenvector Centrality])</f>
        <v>0.052986</v>
      </c>
      <c r="O2" s="40">
        <f>COUNTIF(Vertices[Eigenvector Centrality],"&gt;= "&amp;N2)-COUNTIF(Vertices[Eigenvector Centrality],"&gt;="&amp;N3)</f>
        <v>3</v>
      </c>
      <c r="P2" s="39">
        <f>MIN(Vertices[PageRank])</f>
        <v>0.563183</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0.8</v>
      </c>
      <c r="K3" s="42">
        <f>COUNTIF(Vertices[Betweenness Centrality],"&gt;= "&amp;J3)-COUNTIF(Vertices[Betweenness Centrality],"&gt;="&amp;J4)</f>
        <v>0</v>
      </c>
      <c r="L3" s="41">
        <f aca="true" t="shared" si="5" ref="L3:L26">L2+($L$57-$L$2)/BinDivisor</f>
        <v>0.05332794545454545</v>
      </c>
      <c r="M3" s="42">
        <f>COUNTIF(Vertices[Closeness Centrality],"&gt;= "&amp;L3)-COUNTIF(Vertices[Closeness Centrality],"&gt;="&amp;L4)</f>
        <v>0</v>
      </c>
      <c r="N3" s="41">
        <f aca="true" t="shared" si="6" ref="N3:N26">N2+($N$57-$N$2)/BinDivisor</f>
        <v>0.05728065454545454</v>
      </c>
      <c r="O3" s="42">
        <f>COUNTIF(Vertices[Eigenvector Centrality],"&gt;= "&amp;N3)-COUNTIF(Vertices[Eigenvector Centrality],"&gt;="&amp;N4)</f>
        <v>0</v>
      </c>
      <c r="P3" s="41">
        <f aca="true" t="shared" si="7" ref="P3:P26">P2+($P$57-$P$2)/BinDivisor</f>
        <v>0.6059728181818181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0.14545454545454545</v>
      </c>
      <c r="G4" s="40">
        <f>COUNTIF(Vertices[In-Degree],"&gt;= "&amp;F4)-COUNTIF(Vertices[In-Degree],"&gt;="&amp;F5)</f>
        <v>0</v>
      </c>
      <c r="H4" s="39">
        <f t="shared" si="3"/>
        <v>0.14545454545454545</v>
      </c>
      <c r="I4" s="40">
        <f>COUNTIF(Vertices[Out-Degree],"&gt;= "&amp;H4)-COUNTIF(Vertices[Out-Degree],"&gt;="&amp;H5)</f>
        <v>0</v>
      </c>
      <c r="J4" s="39">
        <f t="shared" si="4"/>
        <v>1.6</v>
      </c>
      <c r="K4" s="40">
        <f>COUNTIF(Vertices[Betweenness Centrality],"&gt;= "&amp;J4)-COUNTIF(Vertices[Betweenness Centrality],"&gt;="&amp;J5)</f>
        <v>0</v>
      </c>
      <c r="L4" s="39">
        <f t="shared" si="5"/>
        <v>0.054023890909090905</v>
      </c>
      <c r="M4" s="40">
        <f>COUNTIF(Vertices[Closeness Centrality],"&gt;= "&amp;L4)-COUNTIF(Vertices[Closeness Centrality],"&gt;="&amp;L5)</f>
        <v>0</v>
      </c>
      <c r="N4" s="39">
        <f t="shared" si="6"/>
        <v>0.06157530909090909</v>
      </c>
      <c r="O4" s="40">
        <f>COUNTIF(Vertices[Eigenvector Centrality],"&gt;= "&amp;N4)-COUNTIF(Vertices[Eigenvector Centrality],"&gt;="&amp;N5)</f>
        <v>0</v>
      </c>
      <c r="P4" s="39">
        <f t="shared" si="7"/>
        <v>0.6487626363636363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0.21818181818181817</v>
      </c>
      <c r="I5" s="42">
        <f>COUNTIF(Vertices[Out-Degree],"&gt;= "&amp;H5)-COUNTIF(Vertices[Out-Degree],"&gt;="&amp;H6)</f>
        <v>0</v>
      </c>
      <c r="J5" s="41">
        <f t="shared" si="4"/>
        <v>2.4000000000000004</v>
      </c>
      <c r="K5" s="42">
        <f>COUNTIF(Vertices[Betweenness Centrality],"&gt;= "&amp;J5)-COUNTIF(Vertices[Betweenness Centrality],"&gt;="&amp;J6)</f>
        <v>0</v>
      </c>
      <c r="L5" s="41">
        <f t="shared" si="5"/>
        <v>0.05471983636363636</v>
      </c>
      <c r="M5" s="42">
        <f>COUNTIF(Vertices[Closeness Centrality],"&gt;= "&amp;L5)-COUNTIF(Vertices[Closeness Centrality],"&gt;="&amp;L6)</f>
        <v>0</v>
      </c>
      <c r="N5" s="41">
        <f t="shared" si="6"/>
        <v>0.06586996363636363</v>
      </c>
      <c r="O5" s="42">
        <f>COUNTIF(Vertices[Eigenvector Centrality],"&gt;= "&amp;N5)-COUNTIF(Vertices[Eigenvector Centrality],"&gt;="&amp;N6)</f>
        <v>0</v>
      </c>
      <c r="P5" s="41">
        <f t="shared" si="7"/>
        <v>0.6915524545454544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0.2909090909090909</v>
      </c>
      <c r="G6" s="40">
        <f>COUNTIF(Vertices[In-Degree],"&gt;= "&amp;F6)-COUNTIF(Vertices[In-Degree],"&gt;="&amp;F7)</f>
        <v>0</v>
      </c>
      <c r="H6" s="39">
        <f t="shared" si="3"/>
        <v>0.2909090909090909</v>
      </c>
      <c r="I6" s="40">
        <f>COUNTIF(Vertices[Out-Degree],"&gt;= "&amp;H6)-COUNTIF(Vertices[Out-Degree],"&gt;="&amp;H7)</f>
        <v>0</v>
      </c>
      <c r="J6" s="39">
        <f t="shared" si="4"/>
        <v>3.2</v>
      </c>
      <c r="K6" s="40">
        <f>COUNTIF(Vertices[Betweenness Centrality],"&gt;= "&amp;J6)-COUNTIF(Vertices[Betweenness Centrality],"&gt;="&amp;J7)</f>
        <v>0</v>
      </c>
      <c r="L6" s="39">
        <f t="shared" si="5"/>
        <v>0.05541578181818181</v>
      </c>
      <c r="M6" s="40">
        <f>COUNTIF(Vertices[Closeness Centrality],"&gt;= "&amp;L6)-COUNTIF(Vertices[Closeness Centrality],"&gt;="&amp;L7)</f>
        <v>4</v>
      </c>
      <c r="N6" s="39">
        <f t="shared" si="6"/>
        <v>0.07016461818181818</v>
      </c>
      <c r="O6" s="40">
        <f>COUNTIF(Vertices[Eigenvector Centrality],"&gt;= "&amp;N6)-COUNTIF(Vertices[Eigenvector Centrality],"&gt;="&amp;N7)</f>
        <v>0</v>
      </c>
      <c r="P6" s="39">
        <f t="shared" si="7"/>
        <v>0.7343422727272726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0.36363636363636365</v>
      </c>
      <c r="G7" s="42">
        <f>COUNTIF(Vertices[In-Degree],"&gt;= "&amp;F7)-COUNTIF(Vertices[In-Degree],"&gt;="&amp;F8)</f>
        <v>0</v>
      </c>
      <c r="H7" s="41">
        <f t="shared" si="3"/>
        <v>0.36363636363636365</v>
      </c>
      <c r="I7" s="42">
        <f>COUNTIF(Vertices[Out-Degree],"&gt;= "&amp;H7)-COUNTIF(Vertices[Out-Degree],"&gt;="&amp;H8)</f>
        <v>0</v>
      </c>
      <c r="J7" s="41">
        <f t="shared" si="4"/>
        <v>4</v>
      </c>
      <c r="K7" s="42">
        <f>COUNTIF(Vertices[Betweenness Centrality],"&gt;= "&amp;J7)-COUNTIF(Vertices[Betweenness Centrality],"&gt;="&amp;J8)</f>
        <v>0</v>
      </c>
      <c r="L7" s="41">
        <f t="shared" si="5"/>
        <v>0.056111727272727265</v>
      </c>
      <c r="M7" s="42">
        <f>COUNTIF(Vertices[Closeness Centrality],"&gt;= "&amp;L7)-COUNTIF(Vertices[Closeness Centrality],"&gt;="&amp;L8)</f>
        <v>0</v>
      </c>
      <c r="N7" s="41">
        <f t="shared" si="6"/>
        <v>0.07445927272727274</v>
      </c>
      <c r="O7" s="42">
        <f>COUNTIF(Vertices[Eigenvector Centrality],"&gt;= "&amp;N7)-COUNTIF(Vertices[Eigenvector Centrality],"&gt;="&amp;N8)</f>
        <v>0</v>
      </c>
      <c r="P7" s="41">
        <f t="shared" si="7"/>
        <v>0.7771320909090907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0.4363636363636364</v>
      </c>
      <c r="G8" s="40">
        <f>COUNTIF(Vertices[In-Degree],"&gt;= "&amp;F8)-COUNTIF(Vertices[In-Degree],"&gt;="&amp;F9)</f>
        <v>0</v>
      </c>
      <c r="H8" s="39">
        <f t="shared" si="3"/>
        <v>0.4363636363636364</v>
      </c>
      <c r="I8" s="40">
        <f>COUNTIF(Vertices[Out-Degree],"&gt;= "&amp;H8)-COUNTIF(Vertices[Out-Degree],"&gt;="&amp;H9)</f>
        <v>0</v>
      </c>
      <c r="J8" s="39">
        <f t="shared" si="4"/>
        <v>4.8</v>
      </c>
      <c r="K8" s="40">
        <f>COUNTIF(Vertices[Betweenness Centrality],"&gt;= "&amp;J8)-COUNTIF(Vertices[Betweenness Centrality],"&gt;="&amp;J9)</f>
        <v>0</v>
      </c>
      <c r="L8" s="39">
        <f t="shared" si="5"/>
        <v>0.05680767272727272</v>
      </c>
      <c r="M8" s="40">
        <f>COUNTIF(Vertices[Closeness Centrality],"&gt;= "&amp;L8)-COUNTIF(Vertices[Closeness Centrality],"&gt;="&amp;L9)</f>
        <v>0</v>
      </c>
      <c r="N8" s="39">
        <f t="shared" si="6"/>
        <v>0.07875392727272729</v>
      </c>
      <c r="O8" s="40">
        <f>COUNTIF(Vertices[Eigenvector Centrality],"&gt;= "&amp;N8)-COUNTIF(Vertices[Eigenvector Centrality],"&gt;="&amp;N9)</f>
        <v>0</v>
      </c>
      <c r="P8" s="39">
        <f t="shared" si="7"/>
        <v>0.8199219090909089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0.5090909090909091</v>
      </c>
      <c r="I9" s="42">
        <f>COUNTIF(Vertices[Out-Degree],"&gt;= "&amp;H9)-COUNTIF(Vertices[Out-Degree],"&gt;="&amp;H10)</f>
        <v>0</v>
      </c>
      <c r="J9" s="41">
        <f t="shared" si="4"/>
        <v>5.6</v>
      </c>
      <c r="K9" s="42">
        <f>COUNTIF(Vertices[Betweenness Centrality],"&gt;= "&amp;J9)-COUNTIF(Vertices[Betweenness Centrality],"&gt;="&amp;J10)</f>
        <v>0</v>
      </c>
      <c r="L9" s="41">
        <f t="shared" si="5"/>
        <v>0.05750361818181817</v>
      </c>
      <c r="M9" s="42">
        <f>COUNTIF(Vertices[Closeness Centrality],"&gt;= "&amp;L9)-COUNTIF(Vertices[Closeness Centrality],"&gt;="&amp;L10)</f>
        <v>0</v>
      </c>
      <c r="N9" s="41">
        <f t="shared" si="6"/>
        <v>0.08304858181818184</v>
      </c>
      <c r="O9" s="42">
        <f>COUNTIF(Vertices[Eigenvector Centrality],"&gt;= "&amp;N9)-COUNTIF(Vertices[Eigenvector Centrality],"&gt;="&amp;N10)</f>
        <v>0</v>
      </c>
      <c r="P9" s="41">
        <f t="shared" si="7"/>
        <v>0.862711727272727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406</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0.5818181818181819</v>
      </c>
      <c r="I10" s="40">
        <f>COUNTIF(Vertices[Out-Degree],"&gt;= "&amp;H10)-COUNTIF(Vertices[Out-Degree],"&gt;="&amp;H11)</f>
        <v>0</v>
      </c>
      <c r="J10" s="39">
        <f t="shared" si="4"/>
        <v>6.3999999999999995</v>
      </c>
      <c r="K10" s="40">
        <f>COUNTIF(Vertices[Betweenness Centrality],"&gt;= "&amp;J10)-COUNTIF(Vertices[Betweenness Centrality],"&gt;="&amp;J11)</f>
        <v>0</v>
      </c>
      <c r="L10" s="39">
        <f t="shared" si="5"/>
        <v>0.058199563636363624</v>
      </c>
      <c r="M10" s="40">
        <f>COUNTIF(Vertices[Closeness Centrality],"&gt;= "&amp;L10)-COUNTIF(Vertices[Closeness Centrality],"&gt;="&amp;L11)</f>
        <v>0</v>
      </c>
      <c r="N10" s="39">
        <f t="shared" si="6"/>
        <v>0.08734323636363639</v>
      </c>
      <c r="O10" s="40">
        <f>COUNTIF(Vertices[Eigenvector Centrality],"&gt;= "&amp;N10)-COUNTIF(Vertices[Eigenvector Centrality],"&gt;="&amp;N11)</f>
        <v>0</v>
      </c>
      <c r="P10" s="39">
        <f t="shared" si="7"/>
        <v>0.9055015454545452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0.6545454545454547</v>
      </c>
      <c r="I11" s="42">
        <f>COUNTIF(Vertices[Out-Degree],"&gt;= "&amp;H11)-COUNTIF(Vertices[Out-Degree],"&gt;="&amp;H12)</f>
        <v>0</v>
      </c>
      <c r="J11" s="41">
        <f t="shared" si="4"/>
        <v>7.199999999999999</v>
      </c>
      <c r="K11" s="42">
        <f>COUNTIF(Vertices[Betweenness Centrality],"&gt;= "&amp;J11)-COUNTIF(Vertices[Betweenness Centrality],"&gt;="&amp;J12)</f>
        <v>0</v>
      </c>
      <c r="L11" s="41">
        <f t="shared" si="5"/>
        <v>0.05889550909090908</v>
      </c>
      <c r="M11" s="42">
        <f>COUNTIF(Vertices[Closeness Centrality],"&gt;= "&amp;L11)-COUNTIF(Vertices[Closeness Centrality],"&gt;="&amp;L12)</f>
        <v>0</v>
      </c>
      <c r="N11" s="41">
        <f t="shared" si="6"/>
        <v>0.09163789090909094</v>
      </c>
      <c r="O11" s="42">
        <f>COUNTIF(Vertices[Eigenvector Centrality],"&gt;= "&amp;N11)-COUNTIF(Vertices[Eigenvector Centrality],"&gt;="&amp;N12)</f>
        <v>0</v>
      </c>
      <c r="P11" s="41">
        <f t="shared" si="7"/>
        <v>0.9482913636363633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8</v>
      </c>
      <c r="D12" s="34">
        <f t="shared" si="1"/>
        <v>0</v>
      </c>
      <c r="E12" s="3">
        <f>COUNTIF(Vertices[Degree],"&gt;= "&amp;D12)-COUNTIF(Vertices[Degree],"&gt;="&amp;D13)</f>
        <v>0</v>
      </c>
      <c r="F12" s="39">
        <f t="shared" si="2"/>
        <v>0.7272727272727274</v>
      </c>
      <c r="G12" s="40">
        <f>COUNTIF(Vertices[In-Degree],"&gt;= "&amp;F12)-COUNTIF(Vertices[In-Degree],"&gt;="&amp;F13)</f>
        <v>0</v>
      </c>
      <c r="H12" s="39">
        <f t="shared" si="3"/>
        <v>0.7272727272727274</v>
      </c>
      <c r="I12" s="40">
        <f>COUNTIF(Vertices[Out-Degree],"&gt;= "&amp;H12)-COUNTIF(Vertices[Out-Degree],"&gt;="&amp;H13)</f>
        <v>0</v>
      </c>
      <c r="J12" s="39">
        <f t="shared" si="4"/>
        <v>7.999999999999999</v>
      </c>
      <c r="K12" s="40">
        <f>COUNTIF(Vertices[Betweenness Centrality],"&gt;= "&amp;J12)-COUNTIF(Vertices[Betweenness Centrality],"&gt;="&amp;J13)</f>
        <v>0</v>
      </c>
      <c r="L12" s="39">
        <f t="shared" si="5"/>
        <v>0.05959145454545453</v>
      </c>
      <c r="M12" s="40">
        <f>COUNTIF(Vertices[Closeness Centrality],"&gt;= "&amp;L12)-COUNTIF(Vertices[Closeness Centrality],"&gt;="&amp;L13)</f>
        <v>0</v>
      </c>
      <c r="N12" s="39">
        <f t="shared" si="6"/>
        <v>0.09593254545454549</v>
      </c>
      <c r="O12" s="40">
        <f>COUNTIF(Vertices[Eigenvector Centrality],"&gt;= "&amp;N12)-COUNTIF(Vertices[Eigenvector Centrality],"&gt;="&amp;N13)</f>
        <v>4</v>
      </c>
      <c r="P12" s="39">
        <f t="shared" si="7"/>
        <v>0.9910811818181815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0.8000000000000002</v>
      </c>
      <c r="G13" s="42">
        <f>COUNTIF(Vertices[In-Degree],"&gt;= "&amp;F13)-COUNTIF(Vertices[In-Degree],"&gt;="&amp;F14)</f>
        <v>0</v>
      </c>
      <c r="H13" s="41">
        <f t="shared" si="3"/>
        <v>0.8000000000000002</v>
      </c>
      <c r="I13" s="42">
        <f>COUNTIF(Vertices[Out-Degree],"&gt;= "&amp;H13)-COUNTIF(Vertices[Out-Degree],"&gt;="&amp;H14)</f>
        <v>0</v>
      </c>
      <c r="J13" s="41">
        <f t="shared" si="4"/>
        <v>8.799999999999999</v>
      </c>
      <c r="K13" s="42">
        <f>COUNTIF(Vertices[Betweenness Centrality],"&gt;= "&amp;J13)-COUNTIF(Vertices[Betweenness Centrality],"&gt;="&amp;J14)</f>
        <v>0</v>
      </c>
      <c r="L13" s="41">
        <f t="shared" si="5"/>
        <v>0.060287399999999984</v>
      </c>
      <c r="M13" s="42">
        <f>COUNTIF(Vertices[Closeness Centrality],"&gt;= "&amp;L13)-COUNTIF(Vertices[Closeness Centrality],"&gt;="&amp;L14)</f>
        <v>0</v>
      </c>
      <c r="N13" s="41">
        <f t="shared" si="6"/>
        <v>0.10022720000000004</v>
      </c>
      <c r="O13" s="42">
        <f>COUNTIF(Vertices[Eigenvector Centrality],"&gt;= "&amp;N13)-COUNTIF(Vertices[Eigenvector Centrality],"&gt;="&amp;N14)</f>
        <v>0</v>
      </c>
      <c r="P13" s="41">
        <f t="shared" si="7"/>
        <v>1.0338709999999998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0.8727272727272729</v>
      </c>
      <c r="G14" s="40">
        <f>COUNTIF(Vertices[In-Degree],"&gt;= "&amp;F14)-COUNTIF(Vertices[In-Degree],"&gt;="&amp;F15)</f>
        <v>0</v>
      </c>
      <c r="H14" s="39">
        <f t="shared" si="3"/>
        <v>0.8727272727272729</v>
      </c>
      <c r="I14" s="40">
        <f>COUNTIF(Vertices[Out-Degree],"&gt;= "&amp;H14)-COUNTIF(Vertices[Out-Degree],"&gt;="&amp;H15)</f>
        <v>0</v>
      </c>
      <c r="J14" s="39">
        <f t="shared" si="4"/>
        <v>9.6</v>
      </c>
      <c r="K14" s="40">
        <f>COUNTIF(Vertices[Betweenness Centrality],"&gt;= "&amp;J14)-COUNTIF(Vertices[Betweenness Centrality],"&gt;="&amp;J15)</f>
        <v>0</v>
      </c>
      <c r="L14" s="39">
        <f t="shared" si="5"/>
        <v>0.06098334545454544</v>
      </c>
      <c r="M14" s="40">
        <f>COUNTIF(Vertices[Closeness Centrality],"&gt;= "&amp;L14)-COUNTIF(Vertices[Closeness Centrality],"&gt;="&amp;L15)</f>
        <v>0</v>
      </c>
      <c r="N14" s="39">
        <f t="shared" si="6"/>
        <v>0.1045218545454546</v>
      </c>
      <c r="O14" s="40">
        <f>COUNTIF(Vertices[Eigenvector Centrality],"&gt;= "&amp;N14)-COUNTIF(Vertices[Eigenvector Centrality],"&gt;="&amp;N15)</f>
        <v>0</v>
      </c>
      <c r="P14" s="39">
        <f t="shared" si="7"/>
        <v>1.076660818181818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0.9454545454545457</v>
      </c>
      <c r="G15" s="42">
        <f>COUNTIF(Vertices[In-Degree],"&gt;= "&amp;F15)-COUNTIF(Vertices[In-Degree],"&gt;="&amp;F16)</f>
        <v>5</v>
      </c>
      <c r="H15" s="41">
        <f t="shared" si="3"/>
        <v>0.9454545454545457</v>
      </c>
      <c r="I15" s="42">
        <f>COUNTIF(Vertices[Out-Degree],"&gt;= "&amp;H15)-COUNTIF(Vertices[Out-Degree],"&gt;="&amp;H16)</f>
        <v>2</v>
      </c>
      <c r="J15" s="41">
        <f t="shared" si="4"/>
        <v>10.4</v>
      </c>
      <c r="K15" s="42">
        <f>COUNTIF(Vertices[Betweenness Centrality],"&gt;= "&amp;J15)-COUNTIF(Vertices[Betweenness Centrality],"&gt;="&amp;J16)</f>
        <v>0</v>
      </c>
      <c r="L15" s="41">
        <f t="shared" si="5"/>
        <v>0.06167929090909089</v>
      </c>
      <c r="M15" s="42">
        <f>COUNTIF(Vertices[Closeness Centrality],"&gt;= "&amp;L15)-COUNTIF(Vertices[Closeness Centrality],"&gt;="&amp;L16)</f>
        <v>0</v>
      </c>
      <c r="N15" s="41">
        <f t="shared" si="6"/>
        <v>0.10881650909090915</v>
      </c>
      <c r="O15" s="42">
        <f>COUNTIF(Vertices[Eigenvector Centrality],"&gt;= "&amp;N15)-COUNTIF(Vertices[Eigenvector Centrality],"&gt;="&amp;N16)</f>
        <v>0</v>
      </c>
      <c r="P15" s="41">
        <f t="shared" si="7"/>
        <v>1.1194506363636363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1.0181818181818183</v>
      </c>
      <c r="G16" s="40">
        <f>COUNTIF(Vertices[In-Degree],"&gt;= "&amp;F16)-COUNTIF(Vertices[In-Degree],"&gt;="&amp;F17)</f>
        <v>0</v>
      </c>
      <c r="H16" s="39">
        <f t="shared" si="3"/>
        <v>1.0181818181818183</v>
      </c>
      <c r="I16" s="40">
        <f>COUNTIF(Vertices[Out-Degree],"&gt;= "&amp;H16)-COUNTIF(Vertices[Out-Degree],"&gt;="&amp;H17)</f>
        <v>0</v>
      </c>
      <c r="J16" s="39">
        <f t="shared" si="4"/>
        <v>11.200000000000001</v>
      </c>
      <c r="K16" s="40">
        <f>COUNTIF(Vertices[Betweenness Centrality],"&gt;= "&amp;J16)-COUNTIF(Vertices[Betweenness Centrality],"&gt;="&amp;J17)</f>
        <v>0</v>
      </c>
      <c r="L16" s="39">
        <f t="shared" si="5"/>
        <v>0.062375236363636344</v>
      </c>
      <c r="M16" s="40">
        <f>COUNTIF(Vertices[Closeness Centrality],"&gt;= "&amp;L16)-COUNTIF(Vertices[Closeness Centrality],"&gt;="&amp;L17)</f>
        <v>0</v>
      </c>
      <c r="N16" s="39">
        <f t="shared" si="6"/>
        <v>0.1131111636363637</v>
      </c>
      <c r="O16" s="40">
        <f>COUNTIF(Vertices[Eigenvector Centrality],"&gt;= "&amp;N16)-COUNTIF(Vertices[Eigenvector Centrality],"&gt;="&amp;N17)</f>
        <v>0</v>
      </c>
      <c r="P16" s="39">
        <f t="shared" si="7"/>
        <v>1.1622404545454545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1.090909090909091</v>
      </c>
      <c r="I17" s="42">
        <f>COUNTIF(Vertices[Out-Degree],"&gt;= "&amp;H17)-COUNTIF(Vertices[Out-Degree],"&gt;="&amp;H18)</f>
        <v>0</v>
      </c>
      <c r="J17" s="41">
        <f t="shared" si="4"/>
        <v>12.000000000000002</v>
      </c>
      <c r="K17" s="42">
        <f>COUNTIF(Vertices[Betweenness Centrality],"&gt;= "&amp;J17)-COUNTIF(Vertices[Betweenness Centrality],"&gt;="&amp;J18)</f>
        <v>0</v>
      </c>
      <c r="L17" s="41">
        <f t="shared" si="5"/>
        <v>0.0630711818181818</v>
      </c>
      <c r="M17" s="42">
        <f>COUNTIF(Vertices[Closeness Centrality],"&gt;= "&amp;L17)-COUNTIF(Vertices[Closeness Centrality],"&gt;="&amp;L18)</f>
        <v>0</v>
      </c>
      <c r="N17" s="41">
        <f t="shared" si="6"/>
        <v>0.11740581818181825</v>
      </c>
      <c r="O17" s="42">
        <f>COUNTIF(Vertices[Eigenvector Centrality],"&gt;= "&amp;N17)-COUNTIF(Vertices[Eigenvector Centrality],"&gt;="&amp;N18)</f>
        <v>0</v>
      </c>
      <c r="P17" s="41">
        <f t="shared" si="7"/>
        <v>1.2050302727272728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1.1636363636363638</v>
      </c>
      <c r="I18" s="40">
        <f>COUNTIF(Vertices[Out-Degree],"&gt;= "&amp;H18)-COUNTIF(Vertices[Out-Degree],"&gt;="&amp;H19)</f>
        <v>0</v>
      </c>
      <c r="J18" s="39">
        <f t="shared" si="4"/>
        <v>12.800000000000002</v>
      </c>
      <c r="K18" s="40">
        <f>COUNTIF(Vertices[Betweenness Centrality],"&gt;= "&amp;J18)-COUNTIF(Vertices[Betweenness Centrality],"&gt;="&amp;J19)</f>
        <v>0</v>
      </c>
      <c r="L18" s="39">
        <f t="shared" si="5"/>
        <v>0.06376712727272726</v>
      </c>
      <c r="M18" s="40">
        <f>COUNTIF(Vertices[Closeness Centrality],"&gt;= "&amp;L18)-COUNTIF(Vertices[Closeness Centrality],"&gt;="&amp;L19)</f>
        <v>0</v>
      </c>
      <c r="N18" s="39">
        <f t="shared" si="6"/>
        <v>0.1217004727272728</v>
      </c>
      <c r="O18" s="40">
        <f>COUNTIF(Vertices[Eigenvector Centrality],"&gt;= "&amp;N18)-COUNTIF(Vertices[Eigenvector Centrality],"&gt;="&amp;N19)</f>
        <v>0</v>
      </c>
      <c r="P18" s="39">
        <f t="shared" si="7"/>
        <v>1.247820090909091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1.2363636363636366</v>
      </c>
      <c r="G19" s="42">
        <f>COUNTIF(Vertices[In-Degree],"&gt;= "&amp;F19)-COUNTIF(Vertices[In-Degree],"&gt;="&amp;F20)</f>
        <v>0</v>
      </c>
      <c r="H19" s="41">
        <f t="shared" si="3"/>
        <v>1.2363636363636366</v>
      </c>
      <c r="I19" s="42">
        <f>COUNTIF(Vertices[Out-Degree],"&gt;= "&amp;H19)-COUNTIF(Vertices[Out-Degree],"&gt;="&amp;H20)</f>
        <v>0</v>
      </c>
      <c r="J19" s="41">
        <f t="shared" si="4"/>
        <v>13.600000000000003</v>
      </c>
      <c r="K19" s="42">
        <f>COUNTIF(Vertices[Betweenness Centrality],"&gt;= "&amp;J19)-COUNTIF(Vertices[Betweenness Centrality],"&gt;="&amp;J20)</f>
        <v>0</v>
      </c>
      <c r="L19" s="41">
        <f t="shared" si="5"/>
        <v>0.06446307272727272</v>
      </c>
      <c r="M19" s="42">
        <f>COUNTIF(Vertices[Closeness Centrality],"&gt;= "&amp;L19)-COUNTIF(Vertices[Closeness Centrality],"&gt;="&amp;L20)</f>
        <v>0</v>
      </c>
      <c r="N19" s="41">
        <f t="shared" si="6"/>
        <v>0.12599512727272735</v>
      </c>
      <c r="O19" s="42">
        <f>COUNTIF(Vertices[Eigenvector Centrality],"&gt;= "&amp;N19)-COUNTIF(Vertices[Eigenvector Centrality],"&gt;="&amp;N20)</f>
        <v>0</v>
      </c>
      <c r="P19" s="41">
        <f t="shared" si="7"/>
        <v>1.2906099090909093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1.3090909090909093</v>
      </c>
      <c r="G20" s="40">
        <f>COUNTIF(Vertices[In-Degree],"&gt;= "&amp;F20)-COUNTIF(Vertices[In-Degree],"&gt;="&amp;F21)</f>
        <v>0</v>
      </c>
      <c r="H20" s="39">
        <f t="shared" si="3"/>
        <v>1.3090909090909093</v>
      </c>
      <c r="I20" s="40">
        <f>COUNTIF(Vertices[Out-Degree],"&gt;= "&amp;H20)-COUNTIF(Vertices[Out-Degree],"&gt;="&amp;H21)</f>
        <v>0</v>
      </c>
      <c r="J20" s="39">
        <f t="shared" si="4"/>
        <v>14.400000000000004</v>
      </c>
      <c r="K20" s="40">
        <f>COUNTIF(Vertices[Betweenness Centrality],"&gt;= "&amp;J20)-COUNTIF(Vertices[Betweenness Centrality],"&gt;="&amp;J21)</f>
        <v>0</v>
      </c>
      <c r="L20" s="39">
        <f t="shared" si="5"/>
        <v>0.06515901818181818</v>
      </c>
      <c r="M20" s="40">
        <f>COUNTIF(Vertices[Closeness Centrality],"&gt;= "&amp;L20)-COUNTIF(Vertices[Closeness Centrality],"&gt;="&amp;L21)</f>
        <v>0</v>
      </c>
      <c r="N20" s="39">
        <f t="shared" si="6"/>
        <v>0.1302897818181819</v>
      </c>
      <c r="O20" s="40">
        <f>COUNTIF(Vertices[Eigenvector Centrality],"&gt;= "&amp;N20)-COUNTIF(Vertices[Eigenvector Centrality],"&gt;="&amp;N21)</f>
        <v>0</v>
      </c>
      <c r="P20" s="39">
        <f t="shared" si="7"/>
        <v>1.3333997272727276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1.381818181818182</v>
      </c>
      <c r="G21" s="42">
        <f>COUNTIF(Vertices[In-Degree],"&gt;= "&amp;F21)-COUNTIF(Vertices[In-Degree],"&gt;="&amp;F22)</f>
        <v>0</v>
      </c>
      <c r="H21" s="41">
        <f t="shared" si="3"/>
        <v>1.381818181818182</v>
      </c>
      <c r="I21" s="42">
        <f>COUNTIF(Vertices[Out-Degree],"&gt;= "&amp;H21)-COUNTIF(Vertices[Out-Degree],"&gt;="&amp;H22)</f>
        <v>0</v>
      </c>
      <c r="J21" s="41">
        <f t="shared" si="4"/>
        <v>15.200000000000005</v>
      </c>
      <c r="K21" s="42">
        <f>COUNTIF(Vertices[Betweenness Centrality],"&gt;= "&amp;J21)-COUNTIF(Vertices[Betweenness Centrality],"&gt;="&amp;J22)</f>
        <v>0</v>
      </c>
      <c r="L21" s="41">
        <f t="shared" si="5"/>
        <v>0.06585496363636364</v>
      </c>
      <c r="M21" s="42">
        <f>COUNTIF(Vertices[Closeness Centrality],"&gt;= "&amp;L21)-COUNTIF(Vertices[Closeness Centrality],"&gt;="&amp;L22)</f>
        <v>0</v>
      </c>
      <c r="N21" s="41">
        <f t="shared" si="6"/>
        <v>0.13458443636363646</v>
      </c>
      <c r="O21" s="42">
        <f>COUNTIF(Vertices[Eigenvector Centrality],"&gt;= "&amp;N21)-COUNTIF(Vertices[Eigenvector Centrality],"&gt;="&amp;N22)</f>
        <v>0</v>
      </c>
      <c r="P21" s="41">
        <f t="shared" si="7"/>
        <v>1.3761895454545459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9</v>
      </c>
      <c r="D22" s="34">
        <f t="shared" si="1"/>
        <v>0</v>
      </c>
      <c r="E22" s="3">
        <f>COUNTIF(Vertices[Degree],"&gt;= "&amp;D22)-COUNTIF(Vertices[Degree],"&gt;="&amp;D23)</f>
        <v>0</v>
      </c>
      <c r="F22" s="39">
        <f t="shared" si="2"/>
        <v>1.4545454545454548</v>
      </c>
      <c r="G22" s="40">
        <f>COUNTIF(Vertices[In-Degree],"&gt;= "&amp;F22)-COUNTIF(Vertices[In-Degree],"&gt;="&amp;F23)</f>
        <v>0</v>
      </c>
      <c r="H22" s="39">
        <f t="shared" si="3"/>
        <v>1.4545454545454548</v>
      </c>
      <c r="I22" s="40">
        <f>COUNTIF(Vertices[Out-Degree],"&gt;= "&amp;H22)-COUNTIF(Vertices[Out-Degree],"&gt;="&amp;H23)</f>
        <v>0</v>
      </c>
      <c r="J22" s="39">
        <f t="shared" si="4"/>
        <v>16.000000000000004</v>
      </c>
      <c r="K22" s="40">
        <f>COUNTIF(Vertices[Betweenness Centrality],"&gt;= "&amp;J22)-COUNTIF(Vertices[Betweenness Centrality],"&gt;="&amp;J23)</f>
        <v>0</v>
      </c>
      <c r="L22" s="39">
        <f t="shared" si="5"/>
        <v>0.0665509090909091</v>
      </c>
      <c r="M22" s="40">
        <f>COUNTIF(Vertices[Closeness Centrality],"&gt;= "&amp;L22)-COUNTIF(Vertices[Closeness Centrality],"&gt;="&amp;L23)</f>
        <v>0</v>
      </c>
      <c r="N22" s="39">
        <f t="shared" si="6"/>
        <v>0.138879090909091</v>
      </c>
      <c r="O22" s="40">
        <f>COUNTIF(Vertices[Eigenvector Centrality],"&gt;= "&amp;N22)-COUNTIF(Vertices[Eigenvector Centrality],"&gt;="&amp;N23)</f>
        <v>0</v>
      </c>
      <c r="P22" s="39">
        <f t="shared" si="7"/>
        <v>1.4189793636363641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12</v>
      </c>
      <c r="D23" s="34">
        <f t="shared" si="1"/>
        <v>0</v>
      </c>
      <c r="E23" s="3">
        <f>COUNTIF(Vertices[Degree],"&gt;= "&amp;D23)-COUNTIF(Vertices[Degree],"&gt;="&amp;D24)</f>
        <v>0</v>
      </c>
      <c r="F23" s="41">
        <f t="shared" si="2"/>
        <v>1.5272727272727276</v>
      </c>
      <c r="G23" s="42">
        <f>COUNTIF(Vertices[In-Degree],"&gt;= "&amp;F23)-COUNTIF(Vertices[In-Degree],"&gt;="&amp;F24)</f>
        <v>0</v>
      </c>
      <c r="H23" s="41">
        <f t="shared" si="3"/>
        <v>1.5272727272727276</v>
      </c>
      <c r="I23" s="42">
        <f>COUNTIF(Vertices[Out-Degree],"&gt;= "&amp;H23)-COUNTIF(Vertices[Out-Degree],"&gt;="&amp;H24)</f>
        <v>0</v>
      </c>
      <c r="J23" s="41">
        <f t="shared" si="4"/>
        <v>16.800000000000004</v>
      </c>
      <c r="K23" s="42">
        <f>COUNTIF(Vertices[Betweenness Centrality],"&gt;= "&amp;J23)-COUNTIF(Vertices[Betweenness Centrality],"&gt;="&amp;J24)</f>
        <v>0</v>
      </c>
      <c r="L23" s="41">
        <f t="shared" si="5"/>
        <v>0.06724685454545457</v>
      </c>
      <c r="M23" s="42">
        <f>COUNTIF(Vertices[Closeness Centrality],"&gt;= "&amp;L23)-COUNTIF(Vertices[Closeness Centrality],"&gt;="&amp;L24)</f>
        <v>0</v>
      </c>
      <c r="N23" s="41">
        <f t="shared" si="6"/>
        <v>0.14317374545454556</v>
      </c>
      <c r="O23" s="42">
        <f>COUNTIF(Vertices[Eigenvector Centrality],"&gt;= "&amp;N23)-COUNTIF(Vertices[Eigenvector Centrality],"&gt;="&amp;N24)</f>
        <v>0</v>
      </c>
      <c r="P23" s="41">
        <f t="shared" si="7"/>
        <v>1.4617691818181824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1.6000000000000003</v>
      </c>
      <c r="G24" s="40">
        <f>COUNTIF(Vertices[In-Degree],"&gt;= "&amp;F24)-COUNTIF(Vertices[In-Degree],"&gt;="&amp;F25)</f>
        <v>0</v>
      </c>
      <c r="H24" s="39">
        <f t="shared" si="3"/>
        <v>1.6000000000000003</v>
      </c>
      <c r="I24" s="40">
        <f>COUNTIF(Vertices[Out-Degree],"&gt;= "&amp;H24)-COUNTIF(Vertices[Out-Degree],"&gt;="&amp;H25)</f>
        <v>0</v>
      </c>
      <c r="J24" s="39">
        <f t="shared" si="4"/>
        <v>17.600000000000005</v>
      </c>
      <c r="K24" s="40">
        <f>COUNTIF(Vertices[Betweenness Centrality],"&gt;= "&amp;J24)-COUNTIF(Vertices[Betweenness Centrality],"&gt;="&amp;J25)</f>
        <v>0</v>
      </c>
      <c r="L24" s="39">
        <f t="shared" si="5"/>
        <v>0.06794280000000003</v>
      </c>
      <c r="M24" s="40">
        <f>COUNTIF(Vertices[Closeness Centrality],"&gt;= "&amp;L24)-COUNTIF(Vertices[Closeness Centrality],"&gt;="&amp;L25)</f>
        <v>0</v>
      </c>
      <c r="N24" s="39">
        <f t="shared" si="6"/>
        <v>0.1474684000000001</v>
      </c>
      <c r="O24" s="40">
        <f>COUNTIF(Vertices[Eigenvector Centrality],"&gt;= "&amp;N24)-COUNTIF(Vertices[Eigenvector Centrality],"&gt;="&amp;N25)</f>
        <v>0</v>
      </c>
      <c r="P24" s="39">
        <f t="shared" si="7"/>
        <v>1.5045590000000006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1.672727272727273</v>
      </c>
      <c r="G25" s="42">
        <f>COUNTIF(Vertices[In-Degree],"&gt;= "&amp;F25)-COUNTIF(Vertices[In-Degree],"&gt;="&amp;F26)</f>
        <v>0</v>
      </c>
      <c r="H25" s="41">
        <f t="shared" si="3"/>
        <v>1.672727272727273</v>
      </c>
      <c r="I25" s="42">
        <f>COUNTIF(Vertices[Out-Degree],"&gt;= "&amp;H25)-COUNTIF(Vertices[Out-Degree],"&gt;="&amp;H26)</f>
        <v>0</v>
      </c>
      <c r="J25" s="41">
        <f t="shared" si="4"/>
        <v>18.400000000000006</v>
      </c>
      <c r="K25" s="42">
        <f>COUNTIF(Vertices[Betweenness Centrality],"&gt;= "&amp;J25)-COUNTIF(Vertices[Betweenness Centrality],"&gt;="&amp;J26)</f>
        <v>0</v>
      </c>
      <c r="L25" s="41">
        <f t="shared" si="5"/>
        <v>0.06863874545454549</v>
      </c>
      <c r="M25" s="42">
        <f>COUNTIF(Vertices[Closeness Centrality],"&gt;= "&amp;L25)-COUNTIF(Vertices[Closeness Centrality],"&gt;="&amp;L26)</f>
        <v>0</v>
      </c>
      <c r="N25" s="41">
        <f t="shared" si="6"/>
        <v>0.15176305454545466</v>
      </c>
      <c r="O25" s="42">
        <f>COUNTIF(Vertices[Eigenvector Centrality],"&gt;= "&amp;N25)-COUNTIF(Vertices[Eigenvector Centrality],"&gt;="&amp;N26)</f>
        <v>1</v>
      </c>
      <c r="P25" s="41">
        <f t="shared" si="7"/>
        <v>1.547348818181819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1.876543</v>
      </c>
      <c r="D26" s="34">
        <f t="shared" si="1"/>
        <v>0</v>
      </c>
      <c r="E26" s="3">
        <f>COUNTIF(Vertices[Degree],"&gt;= "&amp;D26)-COUNTIF(Vertices[Degree],"&gt;="&amp;D28)</f>
        <v>0</v>
      </c>
      <c r="F26" s="39">
        <f t="shared" si="2"/>
        <v>1.7454545454545458</v>
      </c>
      <c r="G26" s="40">
        <f>COUNTIF(Vertices[In-Degree],"&gt;= "&amp;F26)-COUNTIF(Vertices[In-Degree],"&gt;="&amp;F28)</f>
        <v>0</v>
      </c>
      <c r="H26" s="39">
        <f t="shared" si="3"/>
        <v>1.7454545454545458</v>
      </c>
      <c r="I26" s="40">
        <f>COUNTIF(Vertices[Out-Degree],"&gt;= "&amp;H26)-COUNTIF(Vertices[Out-Degree],"&gt;="&amp;H28)</f>
        <v>0</v>
      </c>
      <c r="J26" s="39">
        <f t="shared" si="4"/>
        <v>19.200000000000006</v>
      </c>
      <c r="K26" s="40">
        <f>COUNTIF(Vertices[Betweenness Centrality],"&gt;= "&amp;J26)-COUNTIF(Vertices[Betweenness Centrality],"&gt;="&amp;J28)</f>
        <v>0</v>
      </c>
      <c r="L26" s="39">
        <f t="shared" si="5"/>
        <v>0.06933469090909095</v>
      </c>
      <c r="M26" s="40">
        <f>COUNTIF(Vertices[Closeness Centrality],"&gt;= "&amp;L26)-COUNTIF(Vertices[Closeness Centrality],"&gt;="&amp;L28)</f>
        <v>0</v>
      </c>
      <c r="N26" s="39">
        <f t="shared" si="6"/>
        <v>0.1560577090909092</v>
      </c>
      <c r="O26" s="40">
        <f>COUNTIF(Vertices[Eigenvector Centrality],"&gt;= "&amp;N26)-COUNTIF(Vertices[Eigenvector Centrality],"&gt;="&amp;N28)</f>
        <v>0</v>
      </c>
      <c r="P26" s="39">
        <f t="shared" si="7"/>
        <v>1.5901386363636372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0.1111111111111111</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1.8181818181818186</v>
      </c>
      <c r="I28" s="42">
        <f>COUNTIF(Vertices[Out-Degree],"&gt;= "&amp;H28)-COUNTIF(Vertices[Out-Degree],"&gt;="&amp;H40)</f>
        <v>0</v>
      </c>
      <c r="J28" s="41">
        <f>J26+($J$57-$J$2)/BinDivisor</f>
        <v>20.000000000000007</v>
      </c>
      <c r="K28" s="42">
        <f>COUNTIF(Vertices[Betweenness Centrality],"&gt;= "&amp;J28)-COUNTIF(Vertices[Betweenness Centrality],"&gt;="&amp;J40)</f>
        <v>0</v>
      </c>
      <c r="L28" s="41">
        <f>L26+($L$57-$L$2)/BinDivisor</f>
        <v>0.0700306363636364</v>
      </c>
      <c r="M28" s="42">
        <f>COUNTIF(Vertices[Closeness Centrality],"&gt;= "&amp;L28)-COUNTIF(Vertices[Closeness Centrality],"&gt;="&amp;L40)</f>
        <v>0</v>
      </c>
      <c r="N28" s="41">
        <f>N26+($N$57-$N$2)/BinDivisor</f>
        <v>0.16035236363636376</v>
      </c>
      <c r="O28" s="42">
        <f>COUNTIF(Vertices[Eigenvector Centrality],"&gt;= "&amp;N28)-COUNTIF(Vertices[Eigenvector Centrality],"&gt;="&amp;N40)</f>
        <v>0</v>
      </c>
      <c r="P28" s="41">
        <f>P26+($P$57-$P$2)/BinDivisor</f>
        <v>1.6329284545454554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407</v>
      </c>
      <c r="B29" s="36">
        <v>0.366319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408</v>
      </c>
      <c r="B31" s="36" t="s">
        <v>409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1.8909090909090913</v>
      </c>
      <c r="I40" s="40">
        <f>COUNTIF(Vertices[Out-Degree],"&gt;= "&amp;H40)-COUNTIF(Vertices[Out-Degree],"&gt;="&amp;H41)</f>
        <v>0</v>
      </c>
      <c r="J40" s="39">
        <f>J28+($J$57-$J$2)/BinDivisor</f>
        <v>20.800000000000008</v>
      </c>
      <c r="K40" s="40">
        <f>COUNTIF(Vertices[Betweenness Centrality],"&gt;= "&amp;J40)-COUNTIF(Vertices[Betweenness Centrality],"&gt;="&amp;J41)</f>
        <v>0</v>
      </c>
      <c r="L40" s="39">
        <f>L28+($L$57-$L$2)/BinDivisor</f>
        <v>0.07072658181818187</v>
      </c>
      <c r="M40" s="40">
        <f>COUNTIF(Vertices[Closeness Centrality],"&gt;= "&amp;L40)-COUNTIF(Vertices[Closeness Centrality],"&gt;="&amp;L41)</f>
        <v>0</v>
      </c>
      <c r="N40" s="39">
        <f>N28+($N$57-$N$2)/BinDivisor</f>
        <v>0.16464701818181832</v>
      </c>
      <c r="O40" s="40">
        <f>COUNTIF(Vertices[Eigenvector Centrality],"&gt;= "&amp;N40)-COUNTIF(Vertices[Eigenvector Centrality],"&gt;="&amp;N41)</f>
        <v>0</v>
      </c>
      <c r="P40" s="39">
        <f>P28+($P$57-$P$2)/BinDivisor</f>
        <v>1.6757182727272737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0</v>
      </c>
      <c r="H41" s="41">
        <f aca="true" t="shared" si="12" ref="H41:H56">H40+($H$57-$H$2)/BinDivisor</f>
        <v>1.963636363636364</v>
      </c>
      <c r="I41" s="42">
        <f>COUNTIF(Vertices[Out-Degree],"&gt;= "&amp;H41)-COUNTIF(Vertices[Out-Degree],"&gt;="&amp;H42)</f>
        <v>0</v>
      </c>
      <c r="J41" s="41">
        <f aca="true" t="shared" si="13" ref="J41:J56">J40+($J$57-$J$2)/BinDivisor</f>
        <v>21.60000000000001</v>
      </c>
      <c r="K41" s="42">
        <f>COUNTIF(Vertices[Betweenness Centrality],"&gt;= "&amp;J41)-COUNTIF(Vertices[Betweenness Centrality],"&gt;="&amp;J42)</f>
        <v>0</v>
      </c>
      <c r="L41" s="41">
        <f aca="true" t="shared" si="14" ref="L41:L56">L40+($L$57-$L$2)/BinDivisor</f>
        <v>0.07142252727272733</v>
      </c>
      <c r="M41" s="42">
        <f>COUNTIF(Vertices[Closeness Centrality],"&gt;= "&amp;L41)-COUNTIF(Vertices[Closeness Centrality],"&gt;="&amp;L42)</f>
        <v>0</v>
      </c>
      <c r="N41" s="41">
        <f aca="true" t="shared" si="15" ref="N41:N56">N40+($N$57-$N$2)/BinDivisor</f>
        <v>0.16894167272727287</v>
      </c>
      <c r="O41" s="42">
        <f>COUNTIF(Vertices[Eigenvector Centrality],"&gt;= "&amp;N41)-COUNTIF(Vertices[Eigenvector Centrality],"&gt;="&amp;N42)</f>
        <v>0</v>
      </c>
      <c r="P41" s="41">
        <f aca="true" t="shared" si="16" ref="P41:P56">P40+($P$57-$P$2)/BinDivisor</f>
        <v>1.718508090909092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2.0363636363636366</v>
      </c>
      <c r="I42" s="40">
        <f>COUNTIF(Vertices[Out-Degree],"&gt;= "&amp;H42)-COUNTIF(Vertices[Out-Degree],"&gt;="&amp;H43)</f>
        <v>0</v>
      </c>
      <c r="J42" s="39">
        <f t="shared" si="13"/>
        <v>22.40000000000001</v>
      </c>
      <c r="K42" s="40">
        <f>COUNTIF(Vertices[Betweenness Centrality],"&gt;= "&amp;J42)-COUNTIF(Vertices[Betweenness Centrality],"&gt;="&amp;J43)</f>
        <v>0</v>
      </c>
      <c r="L42" s="39">
        <f t="shared" si="14"/>
        <v>0.07211847272727279</v>
      </c>
      <c r="M42" s="40">
        <f>COUNTIF(Vertices[Closeness Centrality],"&gt;= "&amp;L42)-COUNTIF(Vertices[Closeness Centrality],"&gt;="&amp;L43)</f>
        <v>0</v>
      </c>
      <c r="N42" s="39">
        <f t="shared" si="15"/>
        <v>0.17323632727272742</v>
      </c>
      <c r="O42" s="40">
        <f>COUNTIF(Vertices[Eigenvector Centrality],"&gt;= "&amp;N42)-COUNTIF(Vertices[Eigenvector Centrality],"&gt;="&amp;N43)</f>
        <v>0</v>
      </c>
      <c r="P42" s="39">
        <f t="shared" si="16"/>
        <v>1.7612979090909102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2.1090909090909093</v>
      </c>
      <c r="I43" s="42">
        <f>COUNTIF(Vertices[Out-Degree],"&gt;= "&amp;H43)-COUNTIF(Vertices[Out-Degree],"&gt;="&amp;H44)</f>
        <v>0</v>
      </c>
      <c r="J43" s="41">
        <f t="shared" si="13"/>
        <v>23.20000000000001</v>
      </c>
      <c r="K43" s="42">
        <f>COUNTIF(Vertices[Betweenness Centrality],"&gt;= "&amp;J43)-COUNTIF(Vertices[Betweenness Centrality],"&gt;="&amp;J44)</f>
        <v>0</v>
      </c>
      <c r="L43" s="41">
        <f t="shared" si="14"/>
        <v>0.07281441818181825</v>
      </c>
      <c r="M43" s="42">
        <f>COUNTIF(Vertices[Closeness Centrality],"&gt;= "&amp;L43)-COUNTIF(Vertices[Closeness Centrality],"&gt;="&amp;L44)</f>
        <v>0</v>
      </c>
      <c r="N43" s="41">
        <f t="shared" si="15"/>
        <v>0.17753098181818197</v>
      </c>
      <c r="O43" s="42">
        <f>COUNTIF(Vertices[Eigenvector Centrality],"&gt;= "&amp;N43)-COUNTIF(Vertices[Eigenvector Centrality],"&gt;="&amp;N44)</f>
        <v>0</v>
      </c>
      <c r="P43" s="41">
        <f t="shared" si="16"/>
        <v>1.8040877272727285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2.181818181818182</v>
      </c>
      <c r="I44" s="40">
        <f>COUNTIF(Vertices[Out-Degree],"&gt;= "&amp;H44)-COUNTIF(Vertices[Out-Degree],"&gt;="&amp;H45)</f>
        <v>0</v>
      </c>
      <c r="J44" s="39">
        <f t="shared" si="13"/>
        <v>24.00000000000001</v>
      </c>
      <c r="K44" s="40">
        <f>COUNTIF(Vertices[Betweenness Centrality],"&gt;= "&amp;J44)-COUNTIF(Vertices[Betweenness Centrality],"&gt;="&amp;J45)</f>
        <v>0</v>
      </c>
      <c r="L44" s="39">
        <f t="shared" si="14"/>
        <v>0.07351036363636371</v>
      </c>
      <c r="M44" s="40">
        <f>COUNTIF(Vertices[Closeness Centrality],"&gt;= "&amp;L44)-COUNTIF(Vertices[Closeness Centrality],"&gt;="&amp;L45)</f>
        <v>0</v>
      </c>
      <c r="N44" s="39">
        <f t="shared" si="15"/>
        <v>0.18182563636363652</v>
      </c>
      <c r="O44" s="40">
        <f>COUNTIF(Vertices[Eigenvector Centrality],"&gt;= "&amp;N44)-COUNTIF(Vertices[Eigenvector Centrality],"&gt;="&amp;N45)</f>
        <v>0</v>
      </c>
      <c r="P44" s="39">
        <f t="shared" si="16"/>
        <v>1.8468775454545467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2.254545454545455</v>
      </c>
      <c r="I45" s="42">
        <f>COUNTIF(Vertices[Out-Degree],"&gt;= "&amp;H45)-COUNTIF(Vertices[Out-Degree],"&gt;="&amp;H46)</f>
        <v>0</v>
      </c>
      <c r="J45" s="41">
        <f t="shared" si="13"/>
        <v>24.80000000000001</v>
      </c>
      <c r="K45" s="42">
        <f>COUNTIF(Vertices[Betweenness Centrality],"&gt;= "&amp;J45)-COUNTIF(Vertices[Betweenness Centrality],"&gt;="&amp;J46)</f>
        <v>0</v>
      </c>
      <c r="L45" s="41">
        <f t="shared" si="14"/>
        <v>0.07420630909090917</v>
      </c>
      <c r="M45" s="42">
        <f>COUNTIF(Vertices[Closeness Centrality],"&gt;= "&amp;L45)-COUNTIF(Vertices[Closeness Centrality],"&gt;="&amp;L46)</f>
        <v>0</v>
      </c>
      <c r="N45" s="41">
        <f t="shared" si="15"/>
        <v>0.18612029090909107</v>
      </c>
      <c r="O45" s="42">
        <f>COUNTIF(Vertices[Eigenvector Centrality],"&gt;= "&amp;N45)-COUNTIF(Vertices[Eigenvector Centrality],"&gt;="&amp;N46)</f>
        <v>0</v>
      </c>
      <c r="P45" s="41">
        <f t="shared" si="16"/>
        <v>1.889667363636365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2.3272727272727276</v>
      </c>
      <c r="I46" s="40">
        <f>COUNTIF(Vertices[Out-Degree],"&gt;= "&amp;H46)-COUNTIF(Vertices[Out-Degree],"&gt;="&amp;H47)</f>
        <v>0</v>
      </c>
      <c r="J46" s="39">
        <f t="shared" si="13"/>
        <v>25.600000000000012</v>
      </c>
      <c r="K46" s="40">
        <f>COUNTIF(Vertices[Betweenness Centrality],"&gt;= "&amp;J46)-COUNTIF(Vertices[Betweenness Centrality],"&gt;="&amp;J47)</f>
        <v>0</v>
      </c>
      <c r="L46" s="39">
        <f t="shared" si="14"/>
        <v>0.07490225454545463</v>
      </c>
      <c r="M46" s="40">
        <f>COUNTIF(Vertices[Closeness Centrality],"&gt;= "&amp;L46)-COUNTIF(Vertices[Closeness Centrality],"&gt;="&amp;L47)</f>
        <v>0</v>
      </c>
      <c r="N46" s="39">
        <f t="shared" si="15"/>
        <v>0.19041494545454563</v>
      </c>
      <c r="O46" s="40">
        <f>COUNTIF(Vertices[Eigenvector Centrality],"&gt;= "&amp;N46)-COUNTIF(Vertices[Eigenvector Centrality],"&gt;="&amp;N47)</f>
        <v>0</v>
      </c>
      <c r="P46" s="39">
        <f t="shared" si="16"/>
        <v>1.9324571818181833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2.4000000000000004</v>
      </c>
      <c r="I47" s="42">
        <f>COUNTIF(Vertices[Out-Degree],"&gt;= "&amp;H47)-COUNTIF(Vertices[Out-Degree],"&gt;="&amp;H48)</f>
        <v>0</v>
      </c>
      <c r="J47" s="41">
        <f t="shared" si="13"/>
        <v>26.400000000000013</v>
      </c>
      <c r="K47" s="42">
        <f>COUNTIF(Vertices[Betweenness Centrality],"&gt;= "&amp;J47)-COUNTIF(Vertices[Betweenness Centrality],"&gt;="&amp;J48)</f>
        <v>0</v>
      </c>
      <c r="L47" s="41">
        <f t="shared" si="14"/>
        <v>0.07559820000000009</v>
      </c>
      <c r="M47" s="42">
        <f>COUNTIF(Vertices[Closeness Centrality],"&gt;= "&amp;L47)-COUNTIF(Vertices[Closeness Centrality],"&gt;="&amp;L48)</f>
        <v>0</v>
      </c>
      <c r="N47" s="41">
        <f t="shared" si="15"/>
        <v>0.19470960000000018</v>
      </c>
      <c r="O47" s="42">
        <f>COUNTIF(Vertices[Eigenvector Centrality],"&gt;= "&amp;N47)-COUNTIF(Vertices[Eigenvector Centrality],"&gt;="&amp;N48)</f>
        <v>0</v>
      </c>
      <c r="P47" s="41">
        <f t="shared" si="16"/>
        <v>1.9752470000000015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2.472727272727273</v>
      </c>
      <c r="I48" s="40">
        <f>COUNTIF(Vertices[Out-Degree],"&gt;= "&amp;H48)-COUNTIF(Vertices[Out-Degree],"&gt;="&amp;H49)</f>
        <v>0</v>
      </c>
      <c r="J48" s="39">
        <f t="shared" si="13"/>
        <v>27.200000000000014</v>
      </c>
      <c r="K48" s="40">
        <f>COUNTIF(Vertices[Betweenness Centrality],"&gt;= "&amp;J48)-COUNTIF(Vertices[Betweenness Centrality],"&gt;="&amp;J49)</f>
        <v>0</v>
      </c>
      <c r="L48" s="39">
        <f t="shared" si="14"/>
        <v>0.07629414545454555</v>
      </c>
      <c r="M48" s="40">
        <f>COUNTIF(Vertices[Closeness Centrality],"&gt;= "&amp;L48)-COUNTIF(Vertices[Closeness Centrality],"&gt;="&amp;L49)</f>
        <v>0</v>
      </c>
      <c r="N48" s="39">
        <f t="shared" si="15"/>
        <v>0.19900425454545473</v>
      </c>
      <c r="O48" s="40">
        <f>COUNTIF(Vertices[Eigenvector Centrality],"&gt;= "&amp;N48)-COUNTIF(Vertices[Eigenvector Centrality],"&gt;="&amp;N49)</f>
        <v>0</v>
      </c>
      <c r="P48" s="39">
        <f t="shared" si="16"/>
        <v>2.0180368181818196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2.545454545454546</v>
      </c>
      <c r="I49" s="42">
        <f>COUNTIF(Vertices[Out-Degree],"&gt;= "&amp;H49)-COUNTIF(Vertices[Out-Degree],"&gt;="&amp;H50)</f>
        <v>0</v>
      </c>
      <c r="J49" s="41">
        <f t="shared" si="13"/>
        <v>28.000000000000014</v>
      </c>
      <c r="K49" s="42">
        <f>COUNTIF(Vertices[Betweenness Centrality],"&gt;= "&amp;J49)-COUNTIF(Vertices[Betweenness Centrality],"&gt;="&amp;J50)</f>
        <v>0</v>
      </c>
      <c r="L49" s="41">
        <f t="shared" si="14"/>
        <v>0.07699009090909101</v>
      </c>
      <c r="M49" s="42">
        <f>COUNTIF(Vertices[Closeness Centrality],"&gt;= "&amp;L49)-COUNTIF(Vertices[Closeness Centrality],"&gt;="&amp;L50)</f>
        <v>0</v>
      </c>
      <c r="N49" s="41">
        <f t="shared" si="15"/>
        <v>0.20329890909090928</v>
      </c>
      <c r="O49" s="42">
        <f>COUNTIF(Vertices[Eigenvector Centrality],"&gt;= "&amp;N49)-COUNTIF(Vertices[Eigenvector Centrality],"&gt;="&amp;N50)</f>
        <v>0</v>
      </c>
      <c r="P49" s="41">
        <f t="shared" si="16"/>
        <v>2.060826636363638</v>
      </c>
      <c r="Q49" s="42">
        <f>COUNTIF(Vertices[PageRank],"&gt;= "&amp;P49)-COUNTIF(Vertices[PageRank],"&gt;="&amp;P50)</f>
        <v>1</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2.6181818181818186</v>
      </c>
      <c r="I50" s="40">
        <f>COUNTIF(Vertices[Out-Degree],"&gt;= "&amp;H50)-COUNTIF(Vertices[Out-Degree],"&gt;="&amp;H51)</f>
        <v>0</v>
      </c>
      <c r="J50" s="39">
        <f t="shared" si="13"/>
        <v>28.800000000000015</v>
      </c>
      <c r="K50" s="40">
        <f>COUNTIF(Vertices[Betweenness Centrality],"&gt;= "&amp;J50)-COUNTIF(Vertices[Betweenness Centrality],"&gt;="&amp;J51)</f>
        <v>0</v>
      </c>
      <c r="L50" s="39">
        <f t="shared" si="14"/>
        <v>0.07768603636363647</v>
      </c>
      <c r="M50" s="40">
        <f>COUNTIF(Vertices[Closeness Centrality],"&gt;= "&amp;L50)-COUNTIF(Vertices[Closeness Centrality],"&gt;="&amp;L51)</f>
        <v>0</v>
      </c>
      <c r="N50" s="39">
        <f t="shared" si="15"/>
        <v>0.20759356363636383</v>
      </c>
      <c r="O50" s="40">
        <f>COUNTIF(Vertices[Eigenvector Centrality],"&gt;= "&amp;N50)-COUNTIF(Vertices[Eigenvector Centrality],"&gt;="&amp;N51)</f>
        <v>0</v>
      </c>
      <c r="P50" s="39">
        <f t="shared" si="16"/>
        <v>2.103616454545456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2.6909090909090914</v>
      </c>
      <c r="I51" s="42">
        <f>COUNTIF(Vertices[Out-Degree],"&gt;= "&amp;H51)-COUNTIF(Vertices[Out-Degree],"&gt;="&amp;H52)</f>
        <v>0</v>
      </c>
      <c r="J51" s="41">
        <f t="shared" si="13"/>
        <v>29.600000000000016</v>
      </c>
      <c r="K51" s="42">
        <f>COUNTIF(Vertices[Betweenness Centrality],"&gt;= "&amp;J51)-COUNTIF(Vertices[Betweenness Centrality],"&gt;="&amp;J52)</f>
        <v>0</v>
      </c>
      <c r="L51" s="41">
        <f t="shared" si="14"/>
        <v>0.07838198181818193</v>
      </c>
      <c r="M51" s="42">
        <f>COUNTIF(Vertices[Closeness Centrality],"&gt;= "&amp;L51)-COUNTIF(Vertices[Closeness Centrality],"&gt;="&amp;L52)</f>
        <v>0</v>
      </c>
      <c r="N51" s="41">
        <f t="shared" si="15"/>
        <v>0.21188821818181838</v>
      </c>
      <c r="O51" s="42">
        <f>COUNTIF(Vertices[Eigenvector Centrality],"&gt;= "&amp;N51)-COUNTIF(Vertices[Eigenvector Centrality],"&gt;="&amp;N52)</f>
        <v>0</v>
      </c>
      <c r="P51" s="41">
        <f t="shared" si="16"/>
        <v>2.1464062727272744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2.763636363636364</v>
      </c>
      <c r="I52" s="40">
        <f>COUNTIF(Vertices[Out-Degree],"&gt;= "&amp;H52)-COUNTIF(Vertices[Out-Degree],"&gt;="&amp;H53)</f>
        <v>0</v>
      </c>
      <c r="J52" s="39">
        <f t="shared" si="13"/>
        <v>30.400000000000016</v>
      </c>
      <c r="K52" s="40">
        <f>COUNTIF(Vertices[Betweenness Centrality],"&gt;= "&amp;J52)-COUNTIF(Vertices[Betweenness Centrality],"&gt;="&amp;J53)</f>
        <v>0</v>
      </c>
      <c r="L52" s="39">
        <f t="shared" si="14"/>
        <v>0.07907792727272739</v>
      </c>
      <c r="M52" s="40">
        <f>COUNTIF(Vertices[Closeness Centrality],"&gt;= "&amp;L52)-COUNTIF(Vertices[Closeness Centrality],"&gt;="&amp;L53)</f>
        <v>0</v>
      </c>
      <c r="N52" s="39">
        <f t="shared" si="15"/>
        <v>0.21618287272727293</v>
      </c>
      <c r="O52" s="40">
        <f>COUNTIF(Vertices[Eigenvector Centrality],"&gt;= "&amp;N52)-COUNTIF(Vertices[Eigenvector Centrality],"&gt;="&amp;N53)</f>
        <v>0</v>
      </c>
      <c r="P52" s="39">
        <f t="shared" si="16"/>
        <v>2.1891960909090926</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2.836363636363637</v>
      </c>
      <c r="I53" s="42">
        <f>COUNTIF(Vertices[Out-Degree],"&gt;= "&amp;H53)-COUNTIF(Vertices[Out-Degree],"&gt;="&amp;H54)</f>
        <v>0</v>
      </c>
      <c r="J53" s="41">
        <f t="shared" si="13"/>
        <v>31.200000000000017</v>
      </c>
      <c r="K53" s="42">
        <f>COUNTIF(Vertices[Betweenness Centrality],"&gt;= "&amp;J53)-COUNTIF(Vertices[Betweenness Centrality],"&gt;="&amp;J54)</f>
        <v>0</v>
      </c>
      <c r="L53" s="41">
        <f t="shared" si="14"/>
        <v>0.07977387272727285</v>
      </c>
      <c r="M53" s="42">
        <f>COUNTIF(Vertices[Closeness Centrality],"&gt;= "&amp;L53)-COUNTIF(Vertices[Closeness Centrality],"&gt;="&amp;L54)</f>
        <v>0</v>
      </c>
      <c r="N53" s="41">
        <f t="shared" si="15"/>
        <v>0.22047752727272749</v>
      </c>
      <c r="O53" s="42">
        <f>COUNTIF(Vertices[Eigenvector Centrality],"&gt;= "&amp;N53)-COUNTIF(Vertices[Eigenvector Centrality],"&gt;="&amp;N54)</f>
        <v>0</v>
      </c>
      <c r="P53" s="41">
        <f t="shared" si="16"/>
        <v>2.231985909090911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2.9090909090909096</v>
      </c>
      <c r="I54" s="40">
        <f>COUNTIF(Vertices[Out-Degree],"&gt;= "&amp;H54)-COUNTIF(Vertices[Out-Degree],"&gt;="&amp;H55)</f>
        <v>0</v>
      </c>
      <c r="J54" s="39">
        <f t="shared" si="13"/>
        <v>32.000000000000014</v>
      </c>
      <c r="K54" s="40">
        <f>COUNTIF(Vertices[Betweenness Centrality],"&gt;= "&amp;J54)-COUNTIF(Vertices[Betweenness Centrality],"&gt;="&amp;J55)</f>
        <v>0</v>
      </c>
      <c r="L54" s="39">
        <f t="shared" si="14"/>
        <v>0.08046981818181831</v>
      </c>
      <c r="M54" s="40">
        <f>COUNTIF(Vertices[Closeness Centrality],"&gt;= "&amp;L54)-COUNTIF(Vertices[Closeness Centrality],"&gt;="&amp;L55)</f>
        <v>0</v>
      </c>
      <c r="N54" s="39">
        <f t="shared" si="15"/>
        <v>0.22477218181818204</v>
      </c>
      <c r="O54" s="40">
        <f>COUNTIF(Vertices[Eigenvector Centrality],"&gt;= "&amp;N54)-COUNTIF(Vertices[Eigenvector Centrality],"&gt;="&amp;N55)</f>
        <v>0</v>
      </c>
      <c r="P54" s="39">
        <f t="shared" si="16"/>
        <v>2.274775727272729</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2.9818181818181824</v>
      </c>
      <c r="I55" s="42">
        <f>COUNTIF(Vertices[Out-Degree],"&gt;= "&amp;H55)-COUNTIF(Vertices[Out-Degree],"&gt;="&amp;H56)</f>
        <v>1</v>
      </c>
      <c r="J55" s="41">
        <f t="shared" si="13"/>
        <v>32.80000000000001</v>
      </c>
      <c r="K55" s="42">
        <f>COUNTIF(Vertices[Betweenness Centrality],"&gt;= "&amp;J55)-COUNTIF(Vertices[Betweenness Centrality],"&gt;="&amp;J56)</f>
        <v>0</v>
      </c>
      <c r="L55" s="41">
        <f t="shared" si="14"/>
        <v>0.08116576363636377</v>
      </c>
      <c r="M55" s="42">
        <f>COUNTIF(Vertices[Closeness Centrality],"&gt;= "&amp;L55)-COUNTIF(Vertices[Closeness Centrality],"&gt;="&amp;L56)</f>
        <v>0</v>
      </c>
      <c r="N55" s="41">
        <f t="shared" si="15"/>
        <v>0.2290668363636366</v>
      </c>
      <c r="O55" s="42">
        <f>COUNTIF(Vertices[Eigenvector Centrality],"&gt;= "&amp;N55)-COUNTIF(Vertices[Eigenvector Centrality],"&gt;="&amp;N56)</f>
        <v>0</v>
      </c>
      <c r="P55" s="41">
        <f t="shared" si="16"/>
        <v>2.3175655454545474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3.054545454545455</v>
      </c>
      <c r="I56" s="40">
        <f>COUNTIF(Vertices[Out-Degree],"&gt;= "&amp;H56)-COUNTIF(Vertices[Out-Degree],"&gt;="&amp;H57)</f>
        <v>0</v>
      </c>
      <c r="J56" s="39">
        <f t="shared" si="13"/>
        <v>33.60000000000001</v>
      </c>
      <c r="K56" s="40">
        <f>COUNTIF(Vertices[Betweenness Centrality],"&gt;= "&amp;J56)-COUNTIF(Vertices[Betweenness Centrality],"&gt;="&amp;J57)</f>
        <v>1</v>
      </c>
      <c r="L56" s="39">
        <f t="shared" si="14"/>
        <v>0.08186170909090923</v>
      </c>
      <c r="M56" s="40">
        <f>COUNTIF(Vertices[Closeness Centrality],"&gt;= "&amp;L56)-COUNTIF(Vertices[Closeness Centrality],"&gt;="&amp;L57)</f>
        <v>1</v>
      </c>
      <c r="N56" s="39">
        <f t="shared" si="15"/>
        <v>0.23336149090909114</v>
      </c>
      <c r="O56" s="40">
        <f>COUNTIF(Vertices[Eigenvector Centrality],"&gt;= "&amp;N56)-COUNTIF(Vertices[Eigenvector Centrality],"&gt;="&amp;N57)</f>
        <v>0</v>
      </c>
      <c r="P56" s="39">
        <f t="shared" si="16"/>
        <v>2.3603553636363657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4</v>
      </c>
      <c r="I57" s="44">
        <f>COUNTIF(Vertices[Out-Degree],"&gt;= "&amp;H57)-COUNTIF(Vertices[Out-Degree],"&gt;="&amp;H58)</f>
        <v>1</v>
      </c>
      <c r="J57" s="43">
        <f>MAX(Vertices[Betweenness Centrality])</f>
        <v>44</v>
      </c>
      <c r="K57" s="44">
        <f>COUNTIF(Vertices[Betweenness Centrality],"&gt;= "&amp;J57)-COUNTIF(Vertices[Betweenness Centrality],"&gt;="&amp;J58)</f>
        <v>1</v>
      </c>
      <c r="L57" s="43">
        <f>MAX(Vertices[Closeness Centrality])</f>
        <v>0.090909</v>
      </c>
      <c r="M57" s="44">
        <f>COUNTIF(Vertices[Closeness Centrality],"&gt;= "&amp;L57)-COUNTIF(Vertices[Closeness Centrality],"&gt;="&amp;L58)</f>
        <v>1</v>
      </c>
      <c r="N57" s="43">
        <f>MAX(Vertices[Eigenvector Centrality])</f>
        <v>0.289192</v>
      </c>
      <c r="O57" s="44">
        <f>COUNTIF(Vertices[Eigenvector Centrality],"&gt;= "&amp;N57)-COUNTIF(Vertices[Eigenvector Centrality],"&gt;="&amp;N58)</f>
        <v>1</v>
      </c>
      <c r="P57" s="43">
        <f>MAX(Vertices[PageRank])</f>
        <v>2.916623</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44</v>
      </c>
    </row>
    <row r="99" spans="1:2" ht="15">
      <c r="A99" s="35" t="s">
        <v>102</v>
      </c>
      <c r="B99" s="49">
        <f>_xlfn.IFERROR(AVERAGE(Vertices[Betweenness Centrality]),NoMetricMessage)</f>
        <v>8.88888888888889</v>
      </c>
    </row>
    <row r="100" spans="1:2" ht="15">
      <c r="A100" s="35" t="s">
        <v>103</v>
      </c>
      <c r="B100" s="49">
        <f>_xlfn.IFERROR(MEDIAN(Vertices[Betweenness Centrality]),NoMetricMessage)</f>
        <v>0</v>
      </c>
    </row>
    <row r="111" spans="1:2" ht="15">
      <c r="A111" s="35" t="s">
        <v>106</v>
      </c>
      <c r="B111" s="49">
        <f>IF(COUNT(Vertices[Closeness Centrality])&gt;0,L2,NoMetricMessage)</f>
        <v>0.052632</v>
      </c>
    </row>
    <row r="112" spans="1:2" ht="15">
      <c r="A112" s="35" t="s">
        <v>107</v>
      </c>
      <c r="B112" s="49">
        <f>IF(COUNT(Vertices[Closeness Centrality])&gt;0,L57,NoMetricMessage)</f>
        <v>0.090909</v>
      </c>
    </row>
    <row r="113" spans="1:2" ht="15">
      <c r="A113" s="35" t="s">
        <v>108</v>
      </c>
      <c r="B113" s="49">
        <f>_xlfn.IFERROR(AVERAGE(Vertices[Closeness Centrality]),NoMetricMessage)</f>
        <v>0.06159577777777778</v>
      </c>
    </row>
    <row r="114" spans="1:2" ht="15">
      <c r="A114" s="35" t="s">
        <v>109</v>
      </c>
      <c r="B114" s="49">
        <f>_xlfn.IFERROR(MEDIAN(Vertices[Closeness Centrality]),NoMetricMessage)</f>
        <v>0.055556</v>
      </c>
    </row>
    <row r="125" spans="1:2" ht="15">
      <c r="A125" s="35" t="s">
        <v>112</v>
      </c>
      <c r="B125" s="49">
        <f>IF(COUNT(Vertices[Eigenvector Centrality])&gt;0,N2,NoMetricMessage)</f>
        <v>0.052986</v>
      </c>
    </row>
    <row r="126" spans="1:2" ht="15">
      <c r="A126" s="35" t="s">
        <v>113</v>
      </c>
      <c r="B126" s="49">
        <f>IF(COUNT(Vertices[Eigenvector Centrality])&gt;0,N57,NoMetricMessage)</f>
        <v>0.289192</v>
      </c>
    </row>
    <row r="127" spans="1:2" ht="15">
      <c r="A127" s="35" t="s">
        <v>114</v>
      </c>
      <c r="B127" s="49">
        <f>_xlfn.IFERROR(AVERAGE(Vertices[Eigenvector Centrality]),NoMetricMessage)</f>
        <v>0.11111133333333337</v>
      </c>
    </row>
    <row r="128" spans="1:2" ht="15">
      <c r="A128" s="35" t="s">
        <v>115</v>
      </c>
      <c r="B128" s="49">
        <f>_xlfn.IFERROR(MEDIAN(Vertices[Eigenvector Centrality]),NoMetricMessage)</f>
        <v>0.099439</v>
      </c>
    </row>
    <row r="139" spans="1:2" ht="15">
      <c r="A139" s="35" t="s">
        <v>140</v>
      </c>
      <c r="B139" s="49">
        <f>IF(COUNT(Vertices[PageRank])&gt;0,P2,NoMetricMessage)</f>
        <v>0.563183</v>
      </c>
    </row>
    <row r="140" spans="1:2" ht="15">
      <c r="A140" s="35" t="s">
        <v>141</v>
      </c>
      <c r="B140" s="49">
        <f>IF(COUNT(Vertices[PageRank])&gt;0,P57,NoMetricMessage)</f>
        <v>2.916623</v>
      </c>
    </row>
    <row r="141" spans="1:2" ht="15">
      <c r="A141" s="35" t="s">
        <v>142</v>
      </c>
      <c r="B141" s="49">
        <f>_xlfn.IFERROR(AVERAGE(Vertices[PageRank]),NoMetricMessage)</f>
        <v>0.999938777777778</v>
      </c>
    </row>
    <row r="142" spans="1:2" ht="15">
      <c r="A142" s="35" t="s">
        <v>143</v>
      </c>
      <c r="B142" s="49">
        <f>_xlfn.IFERROR(MEDIAN(Vertices[PageRank]),NoMetricMessage)</f>
        <v>0.588635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391</v>
      </c>
    </row>
    <row r="24" spans="10:11" ht="409.5">
      <c r="J24" t="s">
        <v>392</v>
      </c>
      <c r="K24" s="13" t="s">
        <v>558</v>
      </c>
    </row>
    <row r="25" spans="10:11" ht="15">
      <c r="J25" t="s">
        <v>393</v>
      </c>
      <c r="K25" t="b">
        <v>0</v>
      </c>
    </row>
    <row r="26" spans="10:11" ht="15">
      <c r="J26" t="s">
        <v>556</v>
      </c>
      <c r="K26" t="s">
        <v>557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402</v>
      </c>
      <c r="B2" s="128" t="s">
        <v>403</v>
      </c>
      <c r="C2" s="67" t="s">
        <v>404</v>
      </c>
    </row>
    <row r="3" spans="1:3" ht="15">
      <c r="A3" s="127" t="s">
        <v>395</v>
      </c>
      <c r="B3" s="127" t="s">
        <v>395</v>
      </c>
      <c r="C3" s="36">
        <v>8</v>
      </c>
    </row>
    <row r="4" spans="1:3" ht="15">
      <c r="A4" s="127" t="s">
        <v>396</v>
      </c>
      <c r="B4" s="127" t="s">
        <v>395</v>
      </c>
      <c r="C4" s="36">
        <v>1</v>
      </c>
    </row>
    <row r="5" spans="1:3" ht="15">
      <c r="A5" s="127" t="s">
        <v>396</v>
      </c>
      <c r="B5" s="127" t="s">
        <v>396</v>
      </c>
      <c r="C5"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410</v>
      </c>
      <c r="B1" s="13" t="s">
        <v>411</v>
      </c>
      <c r="C1" s="13" t="s">
        <v>412</v>
      </c>
      <c r="D1" s="13" t="s">
        <v>414</v>
      </c>
      <c r="E1" s="85" t="s">
        <v>413</v>
      </c>
      <c r="F1" s="85" t="s">
        <v>415</v>
      </c>
    </row>
    <row r="2" spans="1:6" ht="15">
      <c r="A2" s="90" t="s">
        <v>230</v>
      </c>
      <c r="B2" s="85">
        <v>1</v>
      </c>
      <c r="C2" s="90" t="s">
        <v>230</v>
      </c>
      <c r="D2" s="85">
        <v>1</v>
      </c>
      <c r="E2" s="85"/>
      <c r="F2" s="85"/>
    </row>
    <row r="3" spans="1:6" ht="15">
      <c r="A3" s="90" t="s">
        <v>232</v>
      </c>
      <c r="B3" s="85">
        <v>1</v>
      </c>
      <c r="C3" s="90" t="s">
        <v>231</v>
      </c>
      <c r="D3" s="85">
        <v>1</v>
      </c>
      <c r="E3" s="85"/>
      <c r="F3" s="85"/>
    </row>
    <row r="4" spans="1:6" ht="15">
      <c r="A4" s="90" t="s">
        <v>231</v>
      </c>
      <c r="B4" s="85">
        <v>1</v>
      </c>
      <c r="C4" s="90" t="s">
        <v>232</v>
      </c>
      <c r="D4" s="85">
        <v>1</v>
      </c>
      <c r="E4" s="85"/>
      <c r="F4" s="85"/>
    </row>
    <row r="7" spans="1:6" ht="15" customHeight="1">
      <c r="A7" s="13" t="s">
        <v>418</v>
      </c>
      <c r="B7" s="13" t="s">
        <v>411</v>
      </c>
      <c r="C7" s="13" t="s">
        <v>419</v>
      </c>
      <c r="D7" s="13" t="s">
        <v>414</v>
      </c>
      <c r="E7" s="85" t="s">
        <v>420</v>
      </c>
      <c r="F7" s="85" t="s">
        <v>415</v>
      </c>
    </row>
    <row r="8" spans="1:6" ht="15">
      <c r="A8" s="85" t="s">
        <v>234</v>
      </c>
      <c r="B8" s="85">
        <v>2</v>
      </c>
      <c r="C8" s="85" t="s">
        <v>234</v>
      </c>
      <c r="D8" s="85">
        <v>2</v>
      </c>
      <c r="E8" s="85"/>
      <c r="F8" s="85"/>
    </row>
    <row r="9" spans="1:6" ht="15">
      <c r="A9" s="85" t="s">
        <v>233</v>
      </c>
      <c r="B9" s="85">
        <v>1</v>
      </c>
      <c r="C9" s="85" t="s">
        <v>233</v>
      </c>
      <c r="D9" s="85">
        <v>1</v>
      </c>
      <c r="E9" s="85"/>
      <c r="F9" s="85"/>
    </row>
    <row r="12" spans="1:6" ht="15" customHeight="1">
      <c r="A12" s="13" t="s">
        <v>423</v>
      </c>
      <c r="B12" s="13" t="s">
        <v>411</v>
      </c>
      <c r="C12" s="13" t="s">
        <v>425</v>
      </c>
      <c r="D12" s="13" t="s">
        <v>414</v>
      </c>
      <c r="E12" s="13" t="s">
        <v>426</v>
      </c>
      <c r="F12" s="13" t="s">
        <v>415</v>
      </c>
    </row>
    <row r="13" spans="1:6" ht="15">
      <c r="A13" s="85" t="s">
        <v>239</v>
      </c>
      <c r="B13" s="85">
        <v>2</v>
      </c>
      <c r="C13" s="85" t="s">
        <v>239</v>
      </c>
      <c r="D13" s="85">
        <v>2</v>
      </c>
      <c r="E13" s="85" t="s">
        <v>235</v>
      </c>
      <c r="F13" s="85">
        <v>1</v>
      </c>
    </row>
    <row r="14" spans="1:6" ht="15">
      <c r="A14" s="85" t="s">
        <v>237</v>
      </c>
      <c r="B14" s="85">
        <v>2</v>
      </c>
      <c r="C14" s="85" t="s">
        <v>237</v>
      </c>
      <c r="D14" s="85">
        <v>2</v>
      </c>
      <c r="E14" s="85"/>
      <c r="F14" s="85"/>
    </row>
    <row r="15" spans="1:6" ht="15">
      <c r="A15" s="85" t="s">
        <v>238</v>
      </c>
      <c r="B15" s="85">
        <v>1</v>
      </c>
      <c r="C15" s="85" t="s">
        <v>424</v>
      </c>
      <c r="D15" s="85">
        <v>1</v>
      </c>
      <c r="E15" s="85"/>
      <c r="F15" s="85"/>
    </row>
    <row r="16" spans="1:6" ht="15">
      <c r="A16" s="85" t="s">
        <v>424</v>
      </c>
      <c r="B16" s="85">
        <v>1</v>
      </c>
      <c r="C16" s="85" t="s">
        <v>238</v>
      </c>
      <c r="D16" s="85">
        <v>1</v>
      </c>
      <c r="E16" s="85"/>
      <c r="F16" s="85"/>
    </row>
    <row r="17" spans="1:6" ht="15">
      <c r="A17" s="85" t="s">
        <v>235</v>
      </c>
      <c r="B17" s="85">
        <v>1</v>
      </c>
      <c r="C17" s="85"/>
      <c r="D17" s="85"/>
      <c r="E17" s="85"/>
      <c r="F17" s="85"/>
    </row>
    <row r="20" spans="1:6" ht="15" customHeight="1">
      <c r="A20" s="13" t="s">
        <v>429</v>
      </c>
      <c r="B20" s="13" t="s">
        <v>411</v>
      </c>
      <c r="C20" s="13" t="s">
        <v>439</v>
      </c>
      <c r="D20" s="13" t="s">
        <v>414</v>
      </c>
      <c r="E20" s="85" t="s">
        <v>446</v>
      </c>
      <c r="F20" s="85" t="s">
        <v>415</v>
      </c>
    </row>
    <row r="21" spans="1:6" ht="15">
      <c r="A21" s="91" t="s">
        <v>430</v>
      </c>
      <c r="B21" s="91">
        <v>16</v>
      </c>
      <c r="C21" s="91" t="s">
        <v>435</v>
      </c>
      <c r="D21" s="91">
        <v>5</v>
      </c>
      <c r="E21" s="91"/>
      <c r="F21" s="91"/>
    </row>
    <row r="22" spans="1:6" ht="15">
      <c r="A22" s="91" t="s">
        <v>431</v>
      </c>
      <c r="B22" s="91">
        <v>1</v>
      </c>
      <c r="C22" s="91" t="s">
        <v>436</v>
      </c>
      <c r="D22" s="91">
        <v>3</v>
      </c>
      <c r="E22" s="91"/>
      <c r="F22" s="91"/>
    </row>
    <row r="23" spans="1:6" ht="15">
      <c r="A23" s="91" t="s">
        <v>432</v>
      </c>
      <c r="B23" s="91">
        <v>0</v>
      </c>
      <c r="C23" s="91" t="s">
        <v>437</v>
      </c>
      <c r="D23" s="91">
        <v>3</v>
      </c>
      <c r="E23" s="91"/>
      <c r="F23" s="91"/>
    </row>
    <row r="24" spans="1:6" ht="15">
      <c r="A24" s="91" t="s">
        <v>433</v>
      </c>
      <c r="B24" s="91">
        <v>213</v>
      </c>
      <c r="C24" s="91" t="s">
        <v>440</v>
      </c>
      <c r="D24" s="91">
        <v>3</v>
      </c>
      <c r="E24" s="91"/>
      <c r="F24" s="91"/>
    </row>
    <row r="25" spans="1:6" ht="15">
      <c r="A25" s="91" t="s">
        <v>434</v>
      </c>
      <c r="B25" s="91">
        <v>230</v>
      </c>
      <c r="C25" s="91" t="s">
        <v>214</v>
      </c>
      <c r="D25" s="91">
        <v>2</v>
      </c>
      <c r="E25" s="91"/>
      <c r="F25" s="91"/>
    </row>
    <row r="26" spans="1:6" ht="15">
      <c r="A26" s="91" t="s">
        <v>435</v>
      </c>
      <c r="B26" s="91">
        <v>5</v>
      </c>
      <c r="C26" s="91" t="s">
        <v>441</v>
      </c>
      <c r="D26" s="91">
        <v>2</v>
      </c>
      <c r="E26" s="91"/>
      <c r="F26" s="91"/>
    </row>
    <row r="27" spans="1:6" ht="15">
      <c r="A27" s="91" t="s">
        <v>214</v>
      </c>
      <c r="B27" s="91">
        <v>3</v>
      </c>
      <c r="C27" s="91" t="s">
        <v>442</v>
      </c>
      <c r="D27" s="91">
        <v>2</v>
      </c>
      <c r="E27" s="91"/>
      <c r="F27" s="91"/>
    </row>
    <row r="28" spans="1:6" ht="15">
      <c r="A28" s="91" t="s">
        <v>436</v>
      </c>
      <c r="B28" s="91">
        <v>3</v>
      </c>
      <c r="C28" s="91" t="s">
        <v>443</v>
      </c>
      <c r="D28" s="91">
        <v>2</v>
      </c>
      <c r="E28" s="91"/>
      <c r="F28" s="91"/>
    </row>
    <row r="29" spans="1:6" ht="15">
      <c r="A29" s="91" t="s">
        <v>437</v>
      </c>
      <c r="B29" s="91">
        <v>3</v>
      </c>
      <c r="C29" s="91" t="s">
        <v>444</v>
      </c>
      <c r="D29" s="91">
        <v>2</v>
      </c>
      <c r="E29" s="91"/>
      <c r="F29" s="91"/>
    </row>
    <row r="30" spans="1:6" ht="15">
      <c r="A30" s="91" t="s">
        <v>438</v>
      </c>
      <c r="B30" s="91">
        <v>3</v>
      </c>
      <c r="C30" s="91" t="s">
        <v>445</v>
      </c>
      <c r="D30" s="91">
        <v>2</v>
      </c>
      <c r="E30" s="91"/>
      <c r="F30" s="91"/>
    </row>
    <row r="33" spans="1:6" ht="15" customHeight="1">
      <c r="A33" s="13" t="s">
        <v>449</v>
      </c>
      <c r="B33" s="13" t="s">
        <v>411</v>
      </c>
      <c r="C33" s="13" t="s">
        <v>460</v>
      </c>
      <c r="D33" s="13" t="s">
        <v>414</v>
      </c>
      <c r="E33" s="85" t="s">
        <v>461</v>
      </c>
      <c r="F33" s="85" t="s">
        <v>415</v>
      </c>
    </row>
    <row r="34" spans="1:6" ht="15">
      <c r="A34" s="91" t="s">
        <v>450</v>
      </c>
      <c r="B34" s="91">
        <v>3</v>
      </c>
      <c r="C34" s="91" t="s">
        <v>450</v>
      </c>
      <c r="D34" s="91">
        <v>3</v>
      </c>
      <c r="E34" s="91"/>
      <c r="F34" s="91"/>
    </row>
    <row r="35" spans="1:6" ht="15">
      <c r="A35" s="91" t="s">
        <v>451</v>
      </c>
      <c r="B35" s="91">
        <v>2</v>
      </c>
      <c r="C35" s="91" t="s">
        <v>451</v>
      </c>
      <c r="D35" s="91">
        <v>2</v>
      </c>
      <c r="E35" s="91"/>
      <c r="F35" s="91"/>
    </row>
    <row r="36" spans="1:6" ht="15">
      <c r="A36" s="91" t="s">
        <v>452</v>
      </c>
      <c r="B36" s="91">
        <v>2</v>
      </c>
      <c r="C36" s="91" t="s">
        <v>452</v>
      </c>
      <c r="D36" s="91">
        <v>2</v>
      </c>
      <c r="E36" s="91"/>
      <c r="F36" s="91"/>
    </row>
    <row r="37" spans="1:6" ht="15">
      <c r="A37" s="91" t="s">
        <v>453</v>
      </c>
      <c r="B37" s="91">
        <v>2</v>
      </c>
      <c r="C37" s="91" t="s">
        <v>453</v>
      </c>
      <c r="D37" s="91">
        <v>2</v>
      </c>
      <c r="E37" s="91"/>
      <c r="F37" s="91"/>
    </row>
    <row r="38" spans="1:6" ht="15">
      <c r="A38" s="91" t="s">
        <v>454</v>
      </c>
      <c r="B38" s="91">
        <v>2</v>
      </c>
      <c r="C38" s="91" t="s">
        <v>454</v>
      </c>
      <c r="D38" s="91">
        <v>2</v>
      </c>
      <c r="E38" s="91"/>
      <c r="F38" s="91"/>
    </row>
    <row r="39" spans="1:6" ht="15">
      <c r="A39" s="91" t="s">
        <v>455</v>
      </c>
      <c r="B39" s="91">
        <v>2</v>
      </c>
      <c r="C39" s="91" t="s">
        <v>455</v>
      </c>
      <c r="D39" s="91">
        <v>2</v>
      </c>
      <c r="E39" s="91"/>
      <c r="F39" s="91"/>
    </row>
    <row r="40" spans="1:6" ht="15">
      <c r="A40" s="91" t="s">
        <v>456</v>
      </c>
      <c r="B40" s="91">
        <v>2</v>
      </c>
      <c r="C40" s="91" t="s">
        <v>456</v>
      </c>
      <c r="D40" s="91">
        <v>2</v>
      </c>
      <c r="E40" s="91"/>
      <c r="F40" s="91"/>
    </row>
    <row r="41" spans="1:6" ht="15">
      <c r="A41" s="91" t="s">
        <v>457</v>
      </c>
      <c r="B41" s="91">
        <v>2</v>
      </c>
      <c r="C41" s="91" t="s">
        <v>457</v>
      </c>
      <c r="D41" s="91">
        <v>2</v>
      </c>
      <c r="E41" s="91"/>
      <c r="F41" s="91"/>
    </row>
    <row r="42" spans="1:6" ht="15">
      <c r="A42" s="91" t="s">
        <v>458</v>
      </c>
      <c r="B42" s="91">
        <v>2</v>
      </c>
      <c r="C42" s="91" t="s">
        <v>458</v>
      </c>
      <c r="D42" s="91">
        <v>2</v>
      </c>
      <c r="E42" s="91"/>
      <c r="F42" s="91"/>
    </row>
    <row r="43" spans="1:6" ht="15">
      <c r="A43" s="91" t="s">
        <v>459</v>
      </c>
      <c r="B43" s="91">
        <v>2</v>
      </c>
      <c r="C43" s="91" t="s">
        <v>459</v>
      </c>
      <c r="D43" s="91">
        <v>2</v>
      </c>
      <c r="E43" s="91"/>
      <c r="F43" s="91"/>
    </row>
    <row r="46" spans="1:6" ht="15" customHeight="1">
      <c r="A46" s="85" t="s">
        <v>464</v>
      </c>
      <c r="B46" s="85" t="s">
        <v>411</v>
      </c>
      <c r="C46" s="85" t="s">
        <v>466</v>
      </c>
      <c r="D46" s="85" t="s">
        <v>414</v>
      </c>
      <c r="E46" s="85" t="s">
        <v>467</v>
      </c>
      <c r="F46" s="85" t="s">
        <v>415</v>
      </c>
    </row>
    <row r="47" spans="1:6" ht="15">
      <c r="A47" s="85"/>
      <c r="B47" s="85"/>
      <c r="C47" s="85"/>
      <c r="D47" s="85"/>
      <c r="E47" s="85"/>
      <c r="F47" s="85"/>
    </row>
    <row r="49" spans="1:6" ht="15" customHeight="1">
      <c r="A49" s="13" t="s">
        <v>465</v>
      </c>
      <c r="B49" s="13" t="s">
        <v>411</v>
      </c>
      <c r="C49" s="13" t="s">
        <v>468</v>
      </c>
      <c r="D49" s="13" t="s">
        <v>414</v>
      </c>
      <c r="E49" s="13" t="s">
        <v>469</v>
      </c>
      <c r="F49" s="13" t="s">
        <v>415</v>
      </c>
    </row>
    <row r="50" spans="1:6" ht="15">
      <c r="A50" s="85" t="s">
        <v>214</v>
      </c>
      <c r="B50" s="85">
        <v>3</v>
      </c>
      <c r="C50" s="85" t="s">
        <v>214</v>
      </c>
      <c r="D50" s="85">
        <v>2</v>
      </c>
      <c r="E50" s="85" t="s">
        <v>214</v>
      </c>
      <c r="F50" s="85">
        <v>1</v>
      </c>
    </row>
    <row r="51" spans="1:6" ht="15">
      <c r="A51" s="85" t="s">
        <v>220</v>
      </c>
      <c r="B51" s="85">
        <v>1</v>
      </c>
      <c r="C51" s="85" t="s">
        <v>220</v>
      </c>
      <c r="D51" s="85">
        <v>1</v>
      </c>
      <c r="E51" s="85" t="s">
        <v>218</v>
      </c>
      <c r="F51" s="85">
        <v>1</v>
      </c>
    </row>
    <row r="52" spans="1:6" ht="15">
      <c r="A52" s="85" t="s">
        <v>219</v>
      </c>
      <c r="B52" s="85">
        <v>1</v>
      </c>
      <c r="C52" s="85" t="s">
        <v>219</v>
      </c>
      <c r="D52" s="85">
        <v>1</v>
      </c>
      <c r="E52" s="85" t="s">
        <v>217</v>
      </c>
      <c r="F52" s="85">
        <v>1</v>
      </c>
    </row>
    <row r="53" spans="1:6" ht="15">
      <c r="A53" s="85" t="s">
        <v>218</v>
      </c>
      <c r="B53" s="85">
        <v>1</v>
      </c>
      <c r="C53" s="85"/>
      <c r="D53" s="85"/>
      <c r="E53" s="85" t="s">
        <v>216</v>
      </c>
      <c r="F53" s="85">
        <v>1</v>
      </c>
    </row>
    <row r="54" spans="1:6" ht="15">
      <c r="A54" s="85" t="s">
        <v>217</v>
      </c>
      <c r="B54" s="85">
        <v>1</v>
      </c>
      <c r="C54" s="85"/>
      <c r="D54" s="85"/>
      <c r="E54" s="85"/>
      <c r="F54" s="85"/>
    </row>
    <row r="55" spans="1:6" ht="15">
      <c r="A55" s="85" t="s">
        <v>216</v>
      </c>
      <c r="B55" s="85">
        <v>1</v>
      </c>
      <c r="C55" s="85"/>
      <c r="D55" s="85"/>
      <c r="E55" s="85"/>
      <c r="F55" s="85"/>
    </row>
    <row r="58" spans="1:6" ht="15" customHeight="1">
      <c r="A58" s="13" t="s">
        <v>474</v>
      </c>
      <c r="B58" s="13" t="s">
        <v>411</v>
      </c>
      <c r="C58" s="13" t="s">
        <v>475</v>
      </c>
      <c r="D58" s="13" t="s">
        <v>414</v>
      </c>
      <c r="E58" s="13" t="s">
        <v>476</v>
      </c>
      <c r="F58" s="13" t="s">
        <v>415</v>
      </c>
    </row>
    <row r="59" spans="1:6" ht="15">
      <c r="A59" s="124" t="s">
        <v>218</v>
      </c>
      <c r="B59" s="85">
        <v>50968</v>
      </c>
      <c r="C59" s="124" t="s">
        <v>220</v>
      </c>
      <c r="D59" s="85">
        <v>6994</v>
      </c>
      <c r="E59" s="124" t="s">
        <v>218</v>
      </c>
      <c r="F59" s="85">
        <v>50968</v>
      </c>
    </row>
    <row r="60" spans="1:6" ht="15">
      <c r="A60" s="124" t="s">
        <v>216</v>
      </c>
      <c r="B60" s="85">
        <v>20057</v>
      </c>
      <c r="C60" s="124" t="s">
        <v>214</v>
      </c>
      <c r="D60" s="85">
        <v>5521</v>
      </c>
      <c r="E60" s="124" t="s">
        <v>216</v>
      </c>
      <c r="F60" s="85">
        <v>20057</v>
      </c>
    </row>
    <row r="61" spans="1:6" ht="15">
      <c r="A61" s="124" t="s">
        <v>220</v>
      </c>
      <c r="B61" s="85">
        <v>6994</v>
      </c>
      <c r="C61" s="124" t="s">
        <v>219</v>
      </c>
      <c r="D61" s="85">
        <v>4369</v>
      </c>
      <c r="E61" s="124" t="s">
        <v>212</v>
      </c>
      <c r="F61" s="85">
        <v>1810</v>
      </c>
    </row>
    <row r="62" spans="1:6" ht="15">
      <c r="A62" s="124" t="s">
        <v>214</v>
      </c>
      <c r="B62" s="85">
        <v>5521</v>
      </c>
      <c r="C62" s="124" t="s">
        <v>213</v>
      </c>
      <c r="D62" s="85">
        <v>3503</v>
      </c>
      <c r="E62" s="124" t="s">
        <v>217</v>
      </c>
      <c r="F62" s="85">
        <v>567</v>
      </c>
    </row>
    <row r="63" spans="1:6" ht="15">
      <c r="A63" s="124" t="s">
        <v>219</v>
      </c>
      <c r="B63" s="85">
        <v>4369</v>
      </c>
      <c r="C63" s="124" t="s">
        <v>215</v>
      </c>
      <c r="D63" s="85">
        <v>27</v>
      </c>
      <c r="E63" s="124"/>
      <c r="F63" s="85"/>
    </row>
    <row r="64" spans="1:6" ht="15">
      <c r="A64" s="124" t="s">
        <v>213</v>
      </c>
      <c r="B64" s="85">
        <v>3503</v>
      </c>
      <c r="C64" s="124"/>
      <c r="D64" s="85"/>
      <c r="E64" s="124"/>
      <c r="F64" s="85"/>
    </row>
    <row r="65" spans="1:6" ht="15">
      <c r="A65" s="124" t="s">
        <v>212</v>
      </c>
      <c r="B65" s="85">
        <v>1810</v>
      </c>
      <c r="C65" s="124"/>
      <c r="D65" s="85"/>
      <c r="E65" s="124"/>
      <c r="F65" s="85"/>
    </row>
    <row r="66" spans="1:6" ht="15">
      <c r="A66" s="124" t="s">
        <v>217</v>
      </c>
      <c r="B66" s="85">
        <v>567</v>
      </c>
      <c r="C66" s="124"/>
      <c r="D66" s="85"/>
      <c r="E66" s="124"/>
      <c r="F66" s="85"/>
    </row>
    <row r="67" spans="1:6" ht="15">
      <c r="A67" s="124" t="s">
        <v>215</v>
      </c>
      <c r="B67" s="85">
        <v>27</v>
      </c>
      <c r="C67" s="124"/>
      <c r="D67" s="85"/>
      <c r="E67" s="124"/>
      <c r="F67" s="85"/>
    </row>
  </sheetData>
  <hyperlinks>
    <hyperlink ref="A2" r:id="rId1" display="https://opportunitynavigator.org/"/>
    <hyperlink ref="A3" r:id="rId2" display="https://socialdriver.bamboohr.com/jobs/view.php?id=18&amp;utm_source=twitter&amp;utm_medium=o"/>
    <hyperlink ref="A4" r:id="rId3" display="https://socialdriver.bamboohr.com/jobs/view.php?id=10"/>
    <hyperlink ref="C2" r:id="rId4" display="https://opportunitynavigator.org/"/>
    <hyperlink ref="C3" r:id="rId5" display="https://socialdriver.bamboohr.com/jobs/view.php?id=10"/>
    <hyperlink ref="C4" r:id="rId6" display="https://socialdriver.bamboohr.com/jobs/view.php?id=18&amp;utm_source=twitter&amp;utm_medium=o"/>
  </hyperlinks>
  <printOptions/>
  <pageMargins left="0.7" right="0.7" top="0.75" bottom="0.75" header="0.3" footer="0.3"/>
  <pageSetup orientation="portrait" paperSize="9"/>
  <tableParts>
    <tablePart r:id="rId8"/>
    <tablePart r:id="rId13"/>
    <tablePart r:id="rId14"/>
    <tablePart r:id="rId11"/>
    <tablePart r:id="rId9"/>
    <tablePart r:id="rId12"/>
    <tablePart r:id="rId10"/>
    <tablePart r:id="rId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2019-07-11T17:09:25Z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