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5200" windowHeight="118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<sst xmlns="http://schemas.openxmlformats.org/spreadsheetml/2006/main" count="1050" uniqueCount="287">
  <si>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</si>
  <si>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</si>
  <si>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</si>
  <si>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</si>
  <si>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</si>
  <si>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</si>
  <si>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</si>
  <si>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</si>
  <si>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</si>
  <si>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</si>
  <si>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</si>
  <si>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</si>
  <si>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</si>
  <si>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</si>
  <si>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</si>
  <si>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</si>
  <si>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</si>
  <si>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</si>
  <si>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</si>
  <si>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</si>
  <si>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</si>
  <si>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</si>
  <si>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</si>
  <si>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</si>
  <si>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</si>
  <si>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</si>
  <si>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</si>
  <si>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</si>
  <si>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</si>
  <si>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</si>
  <si>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</si>
  <si>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</si>
  <si>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</si>
  <si>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</si>
  <si>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</si>
  <si>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</si>
  <si>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</si>
  <si>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</si>
  <si>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</si>
  <si>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</si>
  <si>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</si>
  <si>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</si>
  <si>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</si>
  <si>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</si>
  <si>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</si>
  <si>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</si>
  <si>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</si>
  <si>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</si>
  <si>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</si>
  <si>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</si>
  <si>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</si>
  <si>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</si>
  <si>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</si>
  <si>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</si>
  <si>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</si>
  <si>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</si>
  <si>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</si>
  <si>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</si>
  <si>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</si>
  <si>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</si>
  <si>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</si>
  <si>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</si>
  <si>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</si>
  <si>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</si>
  <si>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</si>
  <si>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</si>
  <si>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</si>
  <si>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</si>
  <si>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</si>
  <si>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</si>
  <si>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</si>
  <si>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</si>
  <si>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</si>
  <si>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</si>
  <si>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</si>
  <si>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</si>
  <si>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</si>
  <si>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</si>
  <si>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</si>
  <si>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</si>
  <si>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</si>
  <si>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</si>
  <si>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</si>
  <si>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</si>
  <si>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</si>
  <si>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</si>
  <si>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</si>
  <si>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</si>
  <si>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</si>
  <si>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</si>
  <si>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</si>
  <si>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</si>
  <si>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</si>
  <si>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</si>
  <si>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</si>
  <si>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</si>
  <si>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</si>
  <si>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</si>
  <si>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</si>
  <si>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</si>
  <si>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</si>
  <si>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</si>
  <si>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</si>
  <si>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</si>
  <si>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</si>
  <si>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</si>
  <si>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</si>
  <si>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</si>
  <si>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</si>
  <si>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</si>
  <si>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</si>
  <si>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</si>
  <si>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</si>
  <si>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</si>
  <si>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</si>
  <si>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</si>
  <si>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</si>
  <si>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</si>
  <si>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</si>
  <si>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</si>
  <si>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</si>
  <si>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</si>
  <si>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</si>
  <si>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</si>
  <si>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</si>
  <si>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</si>
  <si>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</si>
  <si>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</si>
  <si>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</si>
  <si>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</si>
  <si>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</si>
  <si>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</si>
  <si>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</si>
  <si>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</si>
  <si>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</si>
  <si>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</si>
  <si>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</si>
  <si>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</si>
  <si>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</si>
  <si>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</si>
  <si>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</si>
  <si>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</si>
  <si>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</si>
  <si>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</si>
  <si>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</si>
  <si>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</si>
  <si>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</si>
  <si>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</si>
  <si>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</si>
  <si>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</si>
  <si>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</si>
  <si>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</si>
  <si>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</si>
  <si>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</si>
  <si>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</si>
  <si>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</si>
  <si>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</si>
  <si>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</si>
  <si>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</si>
  <si>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</si>
  <si>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</si>
  <si>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</si>
  <si>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</si>
  <si>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</si>
  <si>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</si>
  <si>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</si>
  <si>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</si>
  <si>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</si>
  <si>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</si>
  <si>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</si>
  <si>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</si>
  <si>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</si>
  <si>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</si>
  <si>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</si>
  <si>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Shikamaru</t>
  </si>
  <si>
    <t>Shikadai</t>
  </si>
  <si>
    <t>Answers call</t>
  </si>
  <si>
    <t>Sarada</t>
  </si>
  <si>
    <t>Akatsuchi</t>
  </si>
  <si>
    <t>Answers question</t>
  </si>
  <si>
    <t>Boruto</t>
  </si>
  <si>
    <t>Ōnoki</t>
  </si>
  <si>
    <t>Apologizes</t>
  </si>
  <si>
    <t>Argues</t>
  </si>
  <si>
    <t>Naruto</t>
  </si>
  <si>
    <t>Kakashi</t>
  </si>
  <si>
    <t>Asks for help</t>
  </si>
  <si>
    <t>Tsunade</t>
  </si>
  <si>
    <t>Kakou</t>
  </si>
  <si>
    <t>Attacks</t>
  </si>
  <si>
    <t>Inojin</t>
  </si>
  <si>
    <t>Akuta Soldier 1</t>
  </si>
  <si>
    <t>Kirara</t>
  </si>
  <si>
    <t>Akkun</t>
  </si>
  <si>
    <t>Chōchō</t>
  </si>
  <si>
    <t>Calls</t>
  </si>
  <si>
    <t>Carries</t>
  </si>
  <si>
    <t>Casts spell</t>
  </si>
  <si>
    <t>Challenges to fight more</t>
  </si>
  <si>
    <t>Chases</t>
  </si>
  <si>
    <t>Checks on</t>
  </si>
  <si>
    <r>
      <t>Ch</t>
    </r>
    <r>
      <rPr>
        <sz val="11"/>
        <color theme="1"/>
        <rFont val="Calibri"/>
        <family val="2"/>
      </rPr>
      <t>ō</t>
    </r>
    <r>
      <rPr>
        <sz val="11"/>
        <color theme="1"/>
        <rFont val="Calibri"/>
        <family val="2"/>
        <scheme val="minor"/>
      </rPr>
      <t>chō</t>
    </r>
  </si>
  <si>
    <t>Commands</t>
  </si>
  <si>
    <t>Akuta Hive-mind</t>
  </si>
  <si>
    <r>
      <t>K</t>
    </r>
    <r>
      <rPr>
        <sz val="11"/>
        <color theme="1"/>
        <rFont val="Calibri"/>
        <family val="2"/>
      </rPr>
      <t>ū</t>
    </r>
  </si>
  <si>
    <t>Compliments</t>
  </si>
  <si>
    <t>Controls</t>
  </si>
  <si>
    <t>Curses at</t>
  </si>
  <si>
    <t>Defends self</t>
  </si>
  <si>
    <t>Dodge</t>
  </si>
  <si>
    <t>Escapes</t>
  </si>
  <si>
    <t>Groups together</t>
  </si>
  <si>
    <t>Holds hostage</t>
  </si>
  <si>
    <t>Insults</t>
  </si>
  <si>
    <t>Invites</t>
  </si>
  <si>
    <t>Akuta Soldier 2</t>
  </si>
  <si>
    <t>Kills</t>
  </si>
  <si>
    <t>Kills clone</t>
  </si>
  <si>
    <t>Launches projectile</t>
  </si>
  <si>
    <t>Plans with</t>
  </si>
  <si>
    <t>Protects</t>
  </si>
  <si>
    <t>Scolds</t>
  </si>
  <si>
    <t>Screams</t>
  </si>
  <si>
    <r>
      <rPr>
        <sz val="11"/>
        <color theme="1"/>
        <rFont val="Calibri"/>
        <family val="2"/>
      </rPr>
      <t>Ō</t>
    </r>
    <r>
      <rPr>
        <sz val="11"/>
        <color theme="1"/>
        <rFont val="Calibri"/>
        <family val="2"/>
        <scheme val="minor"/>
      </rPr>
      <t>noki</t>
    </r>
  </si>
  <si>
    <t>Talks</t>
  </si>
  <si>
    <t>Thanks</t>
  </si>
  <si>
    <t>Threatens</t>
  </si>
  <si>
    <t>Throws explosive</t>
  </si>
  <si>
    <t>Throws projectile</t>
  </si>
  <si>
    <t>Traps</t>
  </si>
  <si>
    <t>Trips</t>
  </si>
  <si>
    <t>Warns</t>
  </si>
  <si>
    <t>Watches</t>
  </si>
  <si>
    <t>Kū</t>
  </si>
  <si>
    <t>Graph History</t>
  </si>
  <si>
    <t>Frequency</t>
  </si>
  <si>
    <t>Edge Weight</t>
  </si>
  <si>
    <t>G1</t>
  </si>
  <si>
    <t>G2</t>
  </si>
  <si>
    <t>Vertex Group</t>
  </si>
  <si>
    <t>Vertex 1 Group</t>
  </si>
  <si>
    <t>Vertex 2 Group</t>
  </si>
  <si>
    <t>Autofill Workbook Results</t>
  </si>
  <si>
    <t>Workbook Settings 2</t>
  </si>
  <si>
    <t>Workbook Settings 3</t>
  </si>
  <si>
    <t>Group 1</t>
  </si>
  <si>
    <t>Group 2</t>
  </si>
  <si>
    <t>Edges</t>
  </si>
  <si>
    <t>Graph Type</t>
  </si>
  <si>
    <t>Modularity</t>
  </si>
  <si>
    <t>NodeXL Version</t>
  </si>
  <si>
    <t>1.0.1.413</t>
  </si>
  <si>
    <t>Directed</t>
  </si>
  <si>
    <t>0.000</t>
  </si>
  <si>
    <t>interactions</t>
  </si>
  <si>
    <t>Group Name</t>
  </si>
  <si>
    <t>Marked?</t>
  </si>
  <si>
    <t>LayoutAlgorithm░The graph was laid out using the Circle layout algorithm.▓GraphDirectedness░The graph is directed.▓GroupingDescription░The graph's vertices were grouped by cluster using the Clauset-Newman-Moore cluster algorithm.</t>
  </si>
  <si>
    <t>0, 12, 96</t>
  </si>
  <si>
    <t>0, 136, 227</t>
  </si>
  <si>
    <t>Fighters</t>
  </si>
  <si>
    <t>Leaders</t>
  </si>
  <si>
    <t>Not Applicable</t>
  </si>
  <si>
    <t>0.114</t>
  </si>
  <si>
    <t>0.018</t>
  </si>
  <si>
    <t>0.003</t>
  </si>
  <si>
    <t>0.128</t>
  </si>
  <si>
    <t>0.106</t>
  </si>
  <si>
    <t>0.121</t>
  </si>
  <si>
    <t>0.110</t>
  </si>
  <si>
    <t>0.112</t>
  </si>
  <si>
    <t>0.098</t>
  </si>
  <si>
    <t>0.070</t>
  </si>
  <si>
    <t>0.069</t>
  </si>
  <si>
    <t>0.051</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</si>
  <si>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name="EdgeWidthSourceColumnName" serializeAs="String"&gt;
        &lt;value&gt;Frequency&lt;/value&gt;
      &lt;/setting&gt;
      &lt;setting name="VertexColorSourceColumnName" serializeAs="String"&gt;
        &lt;value /&gt;
      &lt;/setting&gt;
      &lt;setting name="VertexRadiusSourceColumnName" serializeAs="String"&gt;
        &lt;value&gt;Betweenness Centrality&lt;/value&gt;
      &lt;/setting&gt;
      &lt;setting name="VertexRadiusDetails" serializeAs="String"&gt;
        &lt;value&gt;False False 0 0 1 25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&lt;value&gt;Clustering Coefficient&lt;/value&gt;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&lt;value&gt;Group Name2&lt;/value&gt;
      &lt;/setting&gt;
      &lt;setting name="EdgeColorSourceColumnName" serializeAs="String"&gt;
        &lt;value /&gt;
      &lt;/setting&gt;
      &lt;setting name="VertexLabelFillColorDetails" serializeAs="String"&gt;
        &lt;value&gt;False False 0 10 241, 137, 4 46, 7, 195 False False True&lt;/value&gt;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t>
  </si>
  <si>
    <t>cyan</t>
  </si>
  <si>
    <t>Column1</t>
  </si>
  <si>
    <t>hotpink</t>
  </si>
  <si>
    <t>lime</t>
  </si>
  <si>
    <t>teal</t>
  </si>
  <si>
    <t>aqua</t>
  </si>
  <si>
    <t>blueviolet</t>
  </si>
  <si>
    <t xml:space="preserve">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&lt;value&gt;Javanese Text, 8.25pt White BottomCenter 2147483647 2147483647 Black True 200 Black 100 TopLeft Microsoft Sans Serif, 8.25pt Comic Sans MS, 18pt, style=Bold&lt;/value&gt;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&lt;/userSettings&gt;
&lt;/configuration&gt;</t>
  </si>
  <si>
    <t>▓0▓0▓0▓True▓Black▓Black▓▓Frequency▓1▓7▓2▓1▓5▓False▓▓0▓0▓0▓0▓0▓False▓▓0▓0▓0▓True▓Black▓Black▓▓Betweenness Centrality▓5▓146.066667▓3▓1▓25▓True▓Clustering Coefficient▓0.0833333333333333▓0.833333333333333▓3▓40▓100▓True▓▓0▓0▓0▓0▓0▓False▓▓0▓0▓0▓0▓0▓False</t>
  </si>
  <si>
    <t xml:space="preserve">ertexPolarRDetails" serializeAs="String"&gt;
        &lt;value&gt;False False 0 0 0 1 False False&lt;/value&gt;
      &lt;/setting&gt;
      &lt;setting name="VertexToolTipSourceColumnName" serializeAs="String"&gt;
        &lt;value&gt;Eigenvector Centrality&lt;/value&gt;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name="GroupCollapsedSourceColumnName" serializeAs="String"&gt;
        &lt;value /&gt;
      &lt;/setting&gt;
      &lt;setting name="VertexYSourceColumnName" serializeAs="String"&gt;
        &lt;value /&gt;
      &lt;/setting&gt;
      &lt;setting name="VertexAlphaDetails" serializeAs="String"&gt;
        &lt;value&gt;False False 0 0 40 100 False True&lt;/value&gt;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5 False False&lt;/value&gt;
      &lt;/setting&gt;
      &lt;setting name="GroupLabelDetails" serializeAs="String"&gt;
        &lt;value&gt;False&lt;/value&gt;
      &lt;/setting&gt;
      &lt;setting name="VertexXSourceColumnName" serializeAs="String"&gt;
        &lt;value /&gt;
      &lt;/setting&gt;
      &lt;setting name="EdgeColorDetails" serializeAs="String"&gt;
        &lt;value&gt;False False 0 10 241, 137, 4 46, 7, 195 False False True&lt;/value&gt;
      &lt;/setting&gt;
    &lt;/AutoFillUserSettings3&gt;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&lt;value&gt;MidoriFriedbauer&lt;/value&gt;
      &lt;/setting&gt;
      &lt;setting name="SpaceDelimitedTags" serializeAs="String"&gt;
        &lt;value&gt;Boruto Midori Friedbauer COM301 2019&lt;/value&gt;
      &lt;/setting&gt;
    &lt;/ExportToNodeXLGraphGalleryUserSettings&gt;
    &lt;GraphMetricUserSettings&gt;
      &lt;setting name="GraphMetricsToCalculate" serializeAs="String"&gt;
        &lt;value&gt;InDegree, OutDegree, Degree, ClusteringCoefficient, BrandesFastCentralities, EigenvectorCentrality, PageRank, OverallMetrics, GroupMetrics, EdgeReciprocation, TopNBy, ReciprocatedVertexPairRatio, EdgeCreation, TimeSeries, Paths, NetworkTopItems&lt;/value&gt;
      &lt;/setting&gt;
    &lt;/GraphMetricUserSettings&gt;
    &lt;LayoutUserSettings&gt;
      &lt;setting name="Margin" serializeAs="String"&gt;
        &lt;value&gt;5&lt;/value&gt;
      &lt;/setting&gt;
      &lt;setting name="FruchtermanReingoldIterations" serializeAs="String"&gt;
        &lt;value&gt;10&lt;/value&gt;
      &lt;/setting&gt;
      &lt;setting name="GroupRectanglePenWidth" serializeAs="String"&gt;
        &lt;value&gt;3&lt;/value&gt;
      &lt;/setting&gt;
      &lt;setting name="BoxLayoutAlgorithm" serializeAs="String"&gt;
        &lt;value&gt;Treemap&lt;/value&gt;
      &lt;/setting&gt;
      &lt;setting name="FruchtermanReingoldC" serializeAs="String"&gt;
        &lt;value&gt;3&lt;/value&gt;
      &lt;/setting&gt;
      &lt;setting name="ImproveLayoutOfGroups" serializeAs="String"&gt;
        &lt;value&gt;True&lt;/value&gt;
      &lt;/setting&gt;
      &lt;setting name="LayoutStyle" serializeAs="String"&gt;
        &lt;value&gt;UseGroups&lt;/value&gt;
      &lt;/setting&gt;
      &lt;setting name="IntergroupEdgeStyle" serializeAs="String"&gt;
        &lt;value&gt;Show&lt;/value&gt;
      &lt;/setting&gt;
      &lt;setting name="Layout" serializeAs="String"&gt;
        &lt;value&gt;Circle&lt;/value&gt;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name="ClusterAlgorithm" serializeAs="String"&gt;
        &lt;value&gt;ClausetNewmanMoore&lt;/value&gt;
      &lt;/setting&gt;
      &lt;setting name="PutNeighborlessVerticesInOneCluster" serializeAs="String"&gt;
        &lt;value&gt;False&lt;/value&gt;
      &lt;/setting&gt;
    &lt;/ClusterUserSettings&gt;
    &lt;GeneralUserSettings4&gt;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t>
  </si>
  <si>
    <t>gold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</si>
</sst>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General"/>
    <numFmt numFmtId="178" formatCode="#,##0.00"/>
    <numFmt numFmtId="179" formatCode="@"/>
    <numFmt numFmtId="180" formatCode="0"/>
    <numFmt numFmtId="181"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1"/>
      <color theme="1"/>
      <name val="Calibri"/>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0" applyNumberFormat="1" applyAlignment="1">
      <alignment wrapText="1"/>
    </xf>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4" borderId="1" xfId="24" applyNumberFormat="1"/>
    <xf numFmtId="0" fontId="0" fillId="4" borderId="1" xfId="24" applyNumberFormat="1" applyAlignment="1">
      <alignment/>
    </xf>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applyNumberFormat="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Border="1" applyAlignment="1">
      <alignment wrapText="1"/>
    </xf>
    <xf numFmtId="0" fontId="0" fillId="0" borderId="0" xfId="21" applyNumberFormat="1" applyFont="1" applyBorder="1" applyAlignment="1">
      <alignment wrapText="1"/>
    </xf>
    <xf numFmtId="0" fontId="0" fillId="0" borderId="0" xfId="0" applyBorder="1" applyAlignment="1">
      <alignment wrapText="1"/>
    </xf>
    <xf numFmtId="49" fontId="0" fillId="0" borderId="0" xfId="0" applyNumberFormat="1" applyBorder="1"/>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10" fillId="0" borderId="0" xfId="22" applyNumberFormat="1" applyFont="1" applyBorder="1" applyAlignment="1">
      <alignment wrapText="1"/>
    </xf>
    <xf numFmtId="0" fontId="0" fillId="3" borderId="1" xfId="23" applyNumberFormat="1" applyFont="1" applyBorder="1" applyAlignment="1">
      <alignment wrapText="1"/>
    </xf>
    <xf numFmtId="164"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0" borderId="0" xfId="0" applyAlignment="1">
      <alignment/>
    </xf>
    <xf numFmtId="0" fontId="0" fillId="3" borderId="1" xfId="23" applyNumberFormat="1" applyFont="1" applyAlignment="1">
      <alignment/>
    </xf>
    <xf numFmtId="0" fontId="0" fillId="0" borderId="0" xfId="0" applyAlignment="1" quotePrefix="1">
      <alignment/>
    </xf>
    <xf numFmtId="49" fontId="0" fillId="0" borderId="7" xfId="22" applyNumberFormat="1" applyFont="1" applyBorder="1" applyAlignment="1">
      <alignment/>
    </xf>
    <xf numFmtId="0" fontId="0" fillId="0" borderId="0" xfId="0" applyAlignment="1" quotePrefix="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Font="1"/>
    <xf numFmtId="1" fontId="0" fillId="4" borderId="11" xfId="24" applyNumberFormat="1" applyBorder="1" applyAlignment="1">
      <alignment/>
    </xf>
    <xf numFmtId="167" fontId="0" fillId="4" borderId="11" xfId="24" applyNumberFormat="1" applyBorder="1" applyAlignment="1">
      <alignment/>
    </xf>
    <xf numFmtId="1" fontId="0" fillId="4" borderId="11" xfId="24" applyNumberFormat="1" applyBorder="1"/>
    <xf numFmtId="2" fontId="0" fillId="0" borderId="0" xfId="0" applyNumberFormat="1" applyAlignment="1">
      <alignment wrapText="1"/>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1">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numFmt numFmtId="180" formatCode="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7" formatCode="General"/>
      <border>
        <right style="thin">
          <color theme="0"/>
        </right>
      </border>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6" formatCode="#,##0.000"/>
      <border>
        <right style="thin">
          <color theme="0"/>
        </right>
      </border>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1" formatCode="0.00"/>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0"/>
      <tableStyleElement type="headerRow" dxfId="109"/>
    </tableStyle>
    <tableStyle name="NodeXL Table" pivot="0" count="1">
      <tableStyleElement type="headerRow" dxfId="1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3089563"/>
        <c:axId val="6479476"/>
      </c:barChart>
      <c:catAx>
        <c:axId val="230895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79476"/>
        <c:crosses val="autoZero"/>
        <c:auto val="1"/>
        <c:lblOffset val="100"/>
        <c:noMultiLvlLbl val="0"/>
      </c:catAx>
      <c:valAx>
        <c:axId val="6479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9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315285"/>
        <c:axId val="55075518"/>
      </c:barChart>
      <c:catAx>
        <c:axId val="583152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075518"/>
        <c:crosses val="autoZero"/>
        <c:auto val="1"/>
        <c:lblOffset val="100"/>
        <c:noMultiLvlLbl val="0"/>
      </c:catAx>
      <c:valAx>
        <c:axId val="55075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15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5917615"/>
        <c:axId val="31931944"/>
      </c:barChart>
      <c:catAx>
        <c:axId val="259176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931944"/>
        <c:crosses val="autoZero"/>
        <c:auto val="1"/>
        <c:lblOffset val="100"/>
        <c:noMultiLvlLbl val="0"/>
      </c:catAx>
      <c:valAx>
        <c:axId val="31931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7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952041"/>
        <c:axId val="36350642"/>
      </c:barChart>
      <c:catAx>
        <c:axId val="189520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350642"/>
        <c:crosses val="autoZero"/>
        <c:auto val="1"/>
        <c:lblOffset val="100"/>
        <c:noMultiLvlLbl val="0"/>
      </c:catAx>
      <c:valAx>
        <c:axId val="36350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52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720323"/>
        <c:axId val="58720860"/>
      </c:barChart>
      <c:catAx>
        <c:axId val="587203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720860"/>
        <c:crosses val="autoZero"/>
        <c:auto val="1"/>
        <c:lblOffset val="100"/>
        <c:noMultiLvlLbl val="0"/>
      </c:catAx>
      <c:valAx>
        <c:axId val="58720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20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725693"/>
        <c:axId val="58769190"/>
      </c:barChart>
      <c:catAx>
        <c:axId val="587256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769190"/>
        <c:crosses val="autoZero"/>
        <c:auto val="1"/>
        <c:lblOffset val="100"/>
        <c:noMultiLvlLbl val="0"/>
      </c:catAx>
      <c:valAx>
        <c:axId val="58769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25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160663"/>
        <c:axId val="62683920"/>
      </c:barChart>
      <c:catAx>
        <c:axId val="591606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683920"/>
        <c:crosses val="autoZero"/>
        <c:auto val="1"/>
        <c:lblOffset val="100"/>
        <c:noMultiLvlLbl val="0"/>
      </c:catAx>
      <c:valAx>
        <c:axId val="62683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60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7284369"/>
        <c:axId val="44232730"/>
      </c:barChart>
      <c:catAx>
        <c:axId val="272843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232730"/>
        <c:crosses val="autoZero"/>
        <c:auto val="1"/>
        <c:lblOffset val="100"/>
        <c:noMultiLvlLbl val="0"/>
      </c:catAx>
      <c:valAx>
        <c:axId val="44232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84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2550251"/>
        <c:axId val="26081348"/>
      </c:barChart>
      <c:catAx>
        <c:axId val="62550251"/>
        <c:scaling>
          <c:orientation val="minMax"/>
        </c:scaling>
        <c:axPos val="b"/>
        <c:delete val="1"/>
        <c:majorTickMark val="out"/>
        <c:minorTickMark val="none"/>
        <c:tickLblPos val="none"/>
        <c:crossAx val="26081348"/>
        <c:crosses val="autoZero"/>
        <c:auto val="1"/>
        <c:lblOffset val="100"/>
        <c:noMultiLvlLbl val="0"/>
      </c:catAx>
      <c:valAx>
        <c:axId val="26081348"/>
        <c:scaling>
          <c:orientation val="minMax"/>
        </c:scaling>
        <c:axPos val="l"/>
        <c:delete val="1"/>
        <c:majorTickMark val="out"/>
        <c:minorTickMark val="none"/>
        <c:tickLblPos val="none"/>
        <c:crossAx val="625502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S143" totalsRowShown="0" headerRowDxfId="107" dataDxfId="106">
  <autoFilter ref="A2:S143"/>
  <sortState ref="A3:S143">
    <sortCondition descending="1" sortBy="value" ref="C3:C143"/>
  </sortState>
  <tableColumns count="19">
    <tableColumn id="1" name="Vertex 1" dataDxfId="105"/>
    <tableColumn id="2" name="Vertex 2" dataDxfId="104"/>
    <tableColumn id="3" name="Color" dataDxfId="103"/>
    <tableColumn id="4" name="Width" dataDxfId="102"/>
    <tableColumn id="11" name="Style" dataDxfId="101"/>
    <tableColumn id="5" name="Opacity" dataDxfId="100"/>
    <tableColumn id="6" name="Visibility" dataDxfId="99"/>
    <tableColumn id="10" name="Label" dataDxfId="98"/>
    <tableColumn id="12" name="Label Text Color" dataDxfId="97"/>
    <tableColumn id="13" name="Label Font Size" dataDxfId="96"/>
    <tableColumn id="14" name="Reciprocated?" dataDxfId="95"/>
    <tableColumn id="7" name="ID" dataDxfId="94"/>
    <tableColumn id="9" name="Dynamic Filter" dataDxfId="93"/>
    <tableColumn id="8" name="Add Your Own Columns Here" dataDxfId="92"/>
    <tableColumn id="15" name="interactions" dataDxfId="91"/>
    <tableColumn id="16" name="Frequency" dataDxfId="90"/>
    <tableColumn id="17" name="Edge Weight" dataDxfId="89"/>
    <tableColumn id="18" name="Vertex 1 Group" dataDxfId="88">
      <calculatedColumnFormula>REPLACE(INDEX(GroupVertices[Group], MATCH(Edges[[#This Row],[Vertex 1]],GroupVertices[Vertex],0)),1,1,"")</calculatedColumnFormula>
    </tableColumn>
    <tableColumn id="19" name="Vertex 2 Group" dataDxfId="87">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4" dataDxfId="3">
  <autoFilter ref="A2:C3"/>
  <tableColumns count="3">
    <tableColumn id="1" name="Group 1" dataDxfId="2"/>
    <tableColumn id="2" name="Group 2" dataDxfId="1"/>
    <tableColumn id="3" name="Edges"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20" totalsRowShown="0" headerRowDxfId="86" dataDxfId="85">
  <autoFilter ref="A2:AE20"/>
  <sortState ref="A3:AE20">
    <sortCondition descending="1" sortBy="value" ref="W3:W20"/>
  </sortState>
  <tableColumns count="31">
    <tableColumn id="1" name="Vertex" dataDxfId="84"/>
    <tableColumn id="2" name="Color" dataDxfId="83"/>
    <tableColumn id="5" name="Shape" dataDxfId="82"/>
    <tableColumn id="6" name="Size" dataDxfId="81"/>
    <tableColumn id="4" name="Opacity" dataDxfId="80"/>
    <tableColumn id="7" name="Image File" dataDxfId="79"/>
    <tableColumn id="3" name="Visibility" dataDxfId="78"/>
    <tableColumn id="10" name="Label" dataDxfId="77"/>
    <tableColumn id="16" name="Label Fill Color" dataDxfId="76"/>
    <tableColumn id="9" name="Label Position" dataDxfId="75"/>
    <tableColumn id="8" name="Tooltip" dataDxfId="74"/>
    <tableColumn id="18" name="Layout Order" dataDxfId="73"/>
    <tableColumn id="13" name="X" dataDxfId="72"/>
    <tableColumn id="14" name="Y" dataDxfId="71"/>
    <tableColumn id="12" name="Locked?" dataDxfId="70"/>
    <tableColumn id="19" name="Polar R" dataDxfId="69"/>
    <tableColumn id="20" name="Polar Angle" dataDxfId="68"/>
    <tableColumn id="21" name="Degree" dataDxfId="67"/>
    <tableColumn id="22" name="In-Degree" dataDxfId="66"/>
    <tableColumn id="23" name="Out-Degree" dataDxfId="65"/>
    <tableColumn id="24" name="Betweenness Centrality" dataDxfId="64"/>
    <tableColumn id="25" name="Closeness Centrality" dataDxfId="63"/>
    <tableColumn id="26" name="Eigenvector Centrality" dataDxfId="62"/>
    <tableColumn id="15" name="PageRank" dataDxfId="61"/>
    <tableColumn id="27" name="Clustering Coefficient" dataDxfId="60"/>
    <tableColumn id="29" name="Reciprocated Vertex Pair Ratio" dataDxfId="59"/>
    <tableColumn id="11" name="ID" dataDxfId="58"/>
    <tableColumn id="28" name="Dynamic Filter" dataDxfId="57"/>
    <tableColumn id="17" name="Add Your Own Columns Here" dataDxfId="56"/>
    <tableColumn id="30" name="Vertex Group" dataDxfId="55">
      <calculatedColumnFormula>REPLACE(INDEX(GroupVertices[Group], MATCH(Vertices[[#This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AA4" totalsRowShown="0" headerRowDxfId="54">
  <autoFilter ref="A2:AA4"/>
  <tableColumns count="27">
    <tableColumn id="1" name="Group" dataDxfId="53"/>
    <tableColumn id="2" name="Vertex Color" dataDxfId="52"/>
    <tableColumn id="3" name="Vertex Shape" dataDxfId="51"/>
    <tableColumn id="22" name="Visibility" dataDxfId="50"/>
    <tableColumn id="4" name="Collapsed?"/>
    <tableColumn id="18" name="Label" dataDxfId="49"/>
    <tableColumn id="20" name="Collapsed X"/>
    <tableColumn id="21" name="Collapsed Y"/>
    <tableColumn id="6" name="ID" dataDxfId="48"/>
    <tableColumn id="19" name="Collapsed Properties" dataDxfId="47"/>
    <tableColumn id="5" name="Vertices" dataDxfId="46"/>
    <tableColumn id="7" name="Unique Edges" dataDxfId="45"/>
    <tableColumn id="8" name="Edges With Duplicates" dataDxfId="44"/>
    <tableColumn id="9" name="Total Edges" dataDxfId="43"/>
    <tableColumn id="10" name="Self-Loops" dataDxfId="42"/>
    <tableColumn id="24" name="Reciprocated Vertex Pair Ratio" dataDxfId="41"/>
    <tableColumn id="25" name="Reciprocated Edge Ratio" dataDxfId="40"/>
    <tableColumn id="11" name="Connected Components" dataDxfId="39"/>
    <tableColumn id="12" name="Single-Vertex Connected Components" dataDxfId="38"/>
    <tableColumn id="13" name="Maximum Vertices in a Connected Component" dataDxfId="37"/>
    <tableColumn id="14" name="Maximum Edges in a Connected Component" dataDxfId="36"/>
    <tableColumn id="15" name="Maximum Geodesic Distance (Diameter)" dataDxfId="35"/>
    <tableColumn id="16" name="Average Geodesic Distance" dataDxfId="34"/>
    <tableColumn id="17" name="Graph Density" dataDxfId="33"/>
    <tableColumn id="23" name="Labels" dataDxfId="32"/>
    <tableColumn id="26" name="Group Name"/>
    <tableColumn id="27" name="Column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 dataDxfId="30">
  <autoFilter ref="A1:C19"/>
  <tableColumns count="3">
    <tableColumn id="1" name="Group" dataDxfId="29"/>
    <tableColumn id="2" name="Vertex" dataDxfId="28"/>
    <tableColumn id="3" name="Vertex ID" dataDxfId="2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6"/>
    <tableColumn id="2" name="Value" dataDxfId="2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
    <tableColumn id="2" name="Degree Frequency" dataDxfId="23">
      <calculatedColumnFormula>COUNTIF(Vertices[Degree], "&gt;= " &amp; D2) - COUNTIF(Vertices[Degree], "&gt;=" &amp; D3)</calculatedColumnFormula>
    </tableColumn>
    <tableColumn id="3" name="In-Degree Bin" dataDxfId="22"/>
    <tableColumn id="4" name="In-Degree Frequency" dataDxfId="21">
      <calculatedColumnFormula>COUNTIF(Vertices[In-Degree], "&gt;= " &amp; F2) - COUNTIF(Vertices[In-Degree], "&gt;=" &amp; F3)</calculatedColumnFormula>
    </tableColumn>
    <tableColumn id="5" name="Out-Degree Bin" dataDxfId="20"/>
    <tableColumn id="6" name="Out-Degree Frequency" dataDxfId="19">
      <calculatedColumnFormula>COUNTIF(Vertices[Out-Degree], "&gt;= " &amp; H2) - COUNTIF(Vertices[Out-Degree], "&gt;=" &amp; H3)</calculatedColumnFormula>
    </tableColumn>
    <tableColumn id="7" name="Betweenness Centrality Bin" dataDxfId="18"/>
    <tableColumn id="8" name="Betweenness Centrality Frequency" dataDxfId="17">
      <calculatedColumnFormula>COUNTIF(Vertices[Betweenness Centrality], "&gt;= " &amp; J2) - COUNTIF(Vertices[Betweenness Centrality], "&gt;=" &amp; J3)</calculatedColumnFormula>
    </tableColumn>
    <tableColumn id="9" name="Closeness Centrality Bin" dataDxfId="16"/>
    <tableColumn id="10" name="Closeness Centrality Frequency" dataDxfId="15">
      <calculatedColumnFormula>COUNTIF(Vertices[Closeness Centrality], "&gt;= " &amp; L2) - COUNTIF(Vertices[Closeness Centrality], "&gt;=" &amp; L3)</calculatedColumnFormula>
    </tableColumn>
    <tableColumn id="11" name="Eigenvector Centrality Bin" dataDxfId="14"/>
    <tableColumn id="12" name="Eigenvector Centrality Frequency" dataDxfId="13">
      <calculatedColumnFormula>COUNTIF(Vertices[Eigenvector Centrality], "&gt;= " &amp; N2) - COUNTIF(Vertices[Eigenvector Centrality], "&gt;=" &amp; N3)</calculatedColumnFormula>
    </tableColumn>
    <tableColumn id="18" name="PageRank Bin" dataDxfId="12"/>
    <tableColumn id="17" name="PageRank Frequency" dataDxfId="11">
      <calculatedColumnFormula>COUNTIF(Vertices[Eigenvector Centrality], "&gt;= " &amp; P2) - COUNTIF(Vertices[Eigenvector Centrality], "&gt;=" &amp; P3)</calculatedColumnFormula>
    </tableColumn>
    <tableColumn id="13" name="Clustering Coefficient Bin" dataDxfId="10"/>
    <tableColumn id="14" name="Clustering Coefficient Frequency" dataDxfId="9">
      <calculatedColumnFormula>COUNTIF(Vertices[Clustering Coefficient], "&gt;= " &amp; R2) - COUNTIF(Vertices[Clustering Coefficient], "&gt;=" &amp; R3)</calculatedColumnFormula>
    </tableColumn>
    <tableColumn id="15" name="Dynamic Filter Bin" dataDxfId="8"/>
    <tableColumn id="16" name="Dynamic Filter Frequency" dataDxfId="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3"/>
  <sheetViews>
    <sheetView tabSelected="1" workbookViewId="0" topLeftCell="A1">
      <pane xSplit="2" ySplit="2" topLeftCell="C3" activePane="bottomRight" state="frozen"/>
      <selection pane="topRight" activeCell="C1" sqref="C1"/>
      <selection pane="bottomLeft" activeCell="A3" sqref="A3"/>
      <selection pane="bottomRight" activeCell="A2" sqref="A2:S2"/>
    </sheetView>
  </sheetViews>
  <sheetFormatPr defaultColWidth="9.140625" defaultRowHeight="15"/>
  <cols>
    <col min="1" max="2" width="10.421875" style="1" customWidth="1"/>
    <col min="3" max="3" width="11.8515625" style="3" customWidth="1"/>
    <col min="4" max="4" width="8.7109375" style="2" bestFit="1" customWidth="1"/>
    <col min="5" max="5" width="13.8515625" style="2"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8.57421875" style="0" customWidth="1"/>
    <col min="18" max="19" width="10.7109375" style="0" bestFit="1" customWidth="1"/>
  </cols>
  <sheetData>
    <row r="1" spans="3:14" ht="15">
      <c r="C1" s="16" t="s">
        <v>39</v>
      </c>
      <c r="D1" s="17"/>
      <c r="E1" s="17"/>
      <c r="F1" s="17"/>
      <c r="G1" s="16"/>
      <c r="H1" s="14" t="s">
        <v>43</v>
      </c>
      <c r="I1" s="47"/>
      <c r="J1" s="47"/>
      <c r="K1" s="33" t="s">
        <v>42</v>
      </c>
      <c r="L1" s="18" t="s">
        <v>40</v>
      </c>
      <c r="M1" s="18"/>
      <c r="N1" s="15" t="s">
        <v>41</v>
      </c>
    </row>
    <row r="2" spans="1:19" ht="30" customHeight="1">
      <c r="A2" s="11" t="s">
        <v>0</v>
      </c>
      <c r="B2" s="11" t="s">
        <v>1</v>
      </c>
      <c r="C2" s="13" t="s">
        <v>2</v>
      </c>
      <c r="D2" s="13" t="s">
        <v>3</v>
      </c>
      <c r="E2" s="13" t="s">
        <v>130</v>
      </c>
      <c r="F2" s="13" t="s">
        <v>4</v>
      </c>
      <c r="G2" s="13" t="s">
        <v>11</v>
      </c>
      <c r="H2" s="11" t="s">
        <v>46</v>
      </c>
      <c r="I2" s="13" t="s">
        <v>160</v>
      </c>
      <c r="J2" s="13" t="s">
        <v>161</v>
      </c>
      <c r="K2" s="65" t="s">
        <v>165</v>
      </c>
      <c r="L2" s="13" t="s">
        <v>12</v>
      </c>
      <c r="M2" s="13" t="s">
        <v>38</v>
      </c>
      <c r="N2" s="13" t="s">
        <v>26</v>
      </c>
      <c r="O2" s="65" t="s">
        <v>254</v>
      </c>
      <c r="P2" s="65" t="s">
        <v>235</v>
      </c>
      <c r="Q2" s="65" t="s">
        <v>236</v>
      </c>
      <c r="R2" s="65" t="s">
        <v>240</v>
      </c>
      <c r="S2" s="65" t="s">
        <v>241</v>
      </c>
    </row>
    <row r="3" spans="1:19" ht="15" customHeight="1">
      <c r="A3" s="89" t="s">
        <v>188</v>
      </c>
      <c r="B3" s="89" t="s">
        <v>180</v>
      </c>
      <c r="C3" s="74" t="s">
        <v>280</v>
      </c>
      <c r="D3" s="75">
        <v>4.333333333333333</v>
      </c>
      <c r="E3" s="48" t="s">
        <v>133</v>
      </c>
      <c r="F3" s="76"/>
      <c r="G3" s="74"/>
      <c r="H3" s="78"/>
      <c r="I3" s="77"/>
      <c r="J3" s="77"/>
      <c r="K3" s="70" t="s">
        <v>66</v>
      </c>
      <c r="L3" s="63">
        <v>3</v>
      </c>
      <c r="M3" s="63" t="b">
        <v>1</v>
      </c>
      <c r="N3" s="90"/>
      <c r="O3" s="91" t="s">
        <v>197</v>
      </c>
      <c r="P3" s="130">
        <v>6</v>
      </c>
      <c r="Q3" s="65">
        <v>6</v>
      </c>
      <c r="R3" s="118" t="str">
        <f>REPLACE(INDEX(GroupVertices[Group],MATCH(Edges[[#This Row],[Vertex 1]],GroupVertices[Vertex],0)),1,1,"")</f>
        <v>1</v>
      </c>
      <c r="S3" s="118" t="str">
        <f>REPLACE(INDEX(GroupVertices[Group],MATCH(Edges[[#This Row],[Vertex 2]],GroupVertices[Vertex],0)),1,1,"")</f>
        <v>1</v>
      </c>
    </row>
    <row r="4" spans="1:19" ht="15" customHeight="1">
      <c r="A4" s="89" t="s">
        <v>188</v>
      </c>
      <c r="B4" s="89" t="s">
        <v>194</v>
      </c>
      <c r="C4" s="74" t="s">
        <v>280</v>
      </c>
      <c r="D4" s="75">
        <v>3.6666666666666665</v>
      </c>
      <c r="E4" s="48" t="s">
        <v>133</v>
      </c>
      <c r="F4" s="76"/>
      <c r="G4" s="74"/>
      <c r="H4" s="78"/>
      <c r="I4" s="77"/>
      <c r="J4" s="77"/>
      <c r="K4" s="70" t="s">
        <v>66</v>
      </c>
      <c r="L4" s="63">
        <v>4</v>
      </c>
      <c r="M4" s="63" t="b">
        <v>1</v>
      </c>
      <c r="N4" s="90"/>
      <c r="O4" s="91" t="s">
        <v>197</v>
      </c>
      <c r="P4" s="130">
        <v>5</v>
      </c>
      <c r="Q4" s="65">
        <v>5</v>
      </c>
      <c r="R4" s="118" t="str">
        <f>REPLACE(INDEX(GroupVertices[Group],MATCH(Edges[[#This Row],[Vertex 1]],GroupVertices[Vertex],0)),1,1,"")</f>
        <v>1</v>
      </c>
      <c r="S4" s="118" t="str">
        <f>REPLACE(INDEX(GroupVertices[Group],MATCH(Edges[[#This Row],[Vertex 2]],GroupVertices[Vertex],0)),1,1,"")</f>
        <v>1</v>
      </c>
    </row>
    <row r="5" spans="1:19" ht="15">
      <c r="A5" s="89" t="s">
        <v>188</v>
      </c>
      <c r="B5" s="89" t="s">
        <v>177</v>
      </c>
      <c r="C5" s="74" t="s">
        <v>280</v>
      </c>
      <c r="D5" s="75">
        <v>3</v>
      </c>
      <c r="E5" s="48" t="s">
        <v>133</v>
      </c>
      <c r="F5" s="76"/>
      <c r="G5" s="74"/>
      <c r="H5" s="78"/>
      <c r="I5" s="77"/>
      <c r="J5" s="77"/>
      <c r="K5" s="70" t="s">
        <v>66</v>
      </c>
      <c r="L5" s="63">
        <v>5</v>
      </c>
      <c r="M5" s="63" t="b">
        <v>1</v>
      </c>
      <c r="N5" s="84"/>
      <c r="O5" s="65" t="s">
        <v>197</v>
      </c>
      <c r="P5" s="130">
        <v>4</v>
      </c>
      <c r="Q5" s="65">
        <v>4</v>
      </c>
      <c r="R5" s="118" t="str">
        <f>REPLACE(INDEX(GroupVertices[Group],MATCH(Edges[[#This Row],[Vertex 1]],GroupVertices[Vertex],0)),1,1,"")</f>
        <v>1</v>
      </c>
      <c r="S5" s="118" t="str">
        <f>REPLACE(INDEX(GroupVertices[Group],MATCH(Edges[[#This Row],[Vertex 2]],GroupVertices[Vertex],0)),1,1,"")</f>
        <v>1</v>
      </c>
    </row>
    <row r="6" spans="1:19" ht="15">
      <c r="A6" s="89" t="s">
        <v>180</v>
      </c>
      <c r="B6" s="89" t="s">
        <v>188</v>
      </c>
      <c r="C6" s="74" t="s">
        <v>280</v>
      </c>
      <c r="D6" s="75">
        <v>1.6666666666666667</v>
      </c>
      <c r="E6" s="48" t="s">
        <v>133</v>
      </c>
      <c r="F6" s="76"/>
      <c r="G6" s="74"/>
      <c r="H6" s="78"/>
      <c r="I6" s="77"/>
      <c r="J6" s="77"/>
      <c r="K6" s="70" t="s">
        <v>66</v>
      </c>
      <c r="L6" s="63">
        <v>6</v>
      </c>
      <c r="M6" s="63" t="b">
        <v>1</v>
      </c>
      <c r="N6" s="90"/>
      <c r="O6" s="91" t="s">
        <v>197</v>
      </c>
      <c r="P6" s="130">
        <v>2</v>
      </c>
      <c r="Q6" s="65">
        <v>2</v>
      </c>
      <c r="R6" s="118" t="str">
        <f>REPLACE(INDEX(GroupVertices[Group],MATCH(Edges[[#This Row],[Vertex 1]],GroupVertices[Vertex],0)),1,1,"")</f>
        <v>1</v>
      </c>
      <c r="S6" s="118" t="str">
        <f>REPLACE(INDEX(GroupVertices[Group],MATCH(Edges[[#This Row],[Vertex 2]],GroupVertices[Vertex],0)),1,1,"")</f>
        <v>1</v>
      </c>
    </row>
    <row r="7" spans="1:19" ht="15">
      <c r="A7" s="89" t="s">
        <v>190</v>
      </c>
      <c r="B7" s="89" t="s">
        <v>192</v>
      </c>
      <c r="C7" s="74" t="s">
        <v>280</v>
      </c>
      <c r="D7" s="75">
        <v>1</v>
      </c>
      <c r="E7" s="48" t="s">
        <v>133</v>
      </c>
      <c r="F7" s="76"/>
      <c r="G7" s="74"/>
      <c r="H7" s="78"/>
      <c r="I7" s="77"/>
      <c r="J7" s="77"/>
      <c r="K7" s="70" t="s">
        <v>66</v>
      </c>
      <c r="L7" s="63">
        <v>7</v>
      </c>
      <c r="M7" s="63" t="b">
        <v>1</v>
      </c>
      <c r="N7" s="90"/>
      <c r="O7" s="91" t="s">
        <v>197</v>
      </c>
      <c r="P7" s="130">
        <v>1</v>
      </c>
      <c r="Q7" s="65">
        <v>1</v>
      </c>
      <c r="R7" s="118" t="str">
        <f>REPLACE(INDEX(GroupVertices[Group],MATCH(Edges[[#This Row],[Vertex 1]],GroupVertices[Vertex],0)),1,1,"")</f>
        <v>1</v>
      </c>
      <c r="S7" s="118" t="str">
        <f>REPLACE(INDEX(GroupVertices[Group],MATCH(Edges[[#This Row],[Vertex 2]],GroupVertices[Vertex],0)),1,1,"")</f>
        <v>1</v>
      </c>
    </row>
    <row r="8" spans="1:19" ht="15">
      <c r="A8" s="89" t="s">
        <v>192</v>
      </c>
      <c r="B8" s="89" t="s">
        <v>190</v>
      </c>
      <c r="C8" s="74" t="s">
        <v>280</v>
      </c>
      <c r="D8" s="75">
        <v>1</v>
      </c>
      <c r="E8" s="48" t="s">
        <v>133</v>
      </c>
      <c r="F8" s="76"/>
      <c r="G8" s="74"/>
      <c r="H8" s="78"/>
      <c r="I8" s="77"/>
      <c r="J8" s="77"/>
      <c r="K8" s="70" t="s">
        <v>66</v>
      </c>
      <c r="L8" s="63">
        <v>8</v>
      </c>
      <c r="M8" s="63" t="b">
        <v>1</v>
      </c>
      <c r="N8" s="90"/>
      <c r="O8" s="91" t="s">
        <v>197</v>
      </c>
      <c r="P8" s="130">
        <v>1</v>
      </c>
      <c r="Q8" s="65">
        <v>1</v>
      </c>
      <c r="R8" s="118" t="str">
        <f>REPLACE(INDEX(GroupVertices[Group],MATCH(Edges[[#This Row],[Vertex 1]],GroupVertices[Vertex],0)),1,1,"")</f>
        <v>1</v>
      </c>
      <c r="S8" s="118" t="str">
        <f>REPLACE(INDEX(GroupVertices[Group],MATCH(Edges[[#This Row],[Vertex 2]],GroupVertices[Vertex],0)),1,1,"")</f>
        <v>1</v>
      </c>
    </row>
    <row r="9" spans="1:19" ht="15">
      <c r="A9" s="89" t="s">
        <v>177</v>
      </c>
      <c r="B9" s="89" t="s">
        <v>188</v>
      </c>
      <c r="C9" s="74" t="s">
        <v>280</v>
      </c>
      <c r="D9" s="75">
        <v>1</v>
      </c>
      <c r="E9" s="48" t="s">
        <v>133</v>
      </c>
      <c r="F9" s="76"/>
      <c r="G9" s="74"/>
      <c r="H9" s="78"/>
      <c r="I9" s="77"/>
      <c r="J9" s="77"/>
      <c r="K9" s="70" t="s">
        <v>66</v>
      </c>
      <c r="L9" s="63">
        <v>9</v>
      </c>
      <c r="M9" s="63" t="b">
        <v>1</v>
      </c>
      <c r="N9" s="90"/>
      <c r="O9" s="91" t="s">
        <v>197</v>
      </c>
      <c r="P9" s="130">
        <v>1</v>
      </c>
      <c r="Q9" s="65">
        <v>1</v>
      </c>
      <c r="R9" s="118" t="str">
        <f>REPLACE(INDEX(GroupVertices[Group],MATCH(Edges[[#This Row],[Vertex 1]],GroupVertices[Vertex],0)),1,1,"")</f>
        <v>1</v>
      </c>
      <c r="S9" s="118" t="str">
        <f>REPLACE(INDEX(GroupVertices[Group],MATCH(Edges[[#This Row],[Vertex 2]],GroupVertices[Vertex],0)),1,1,"")</f>
        <v>1</v>
      </c>
    </row>
    <row r="10" spans="1:19" ht="15">
      <c r="A10" s="89" t="s">
        <v>188</v>
      </c>
      <c r="B10" s="89" t="s">
        <v>180</v>
      </c>
      <c r="C10" s="74" t="s">
        <v>286</v>
      </c>
      <c r="D10" s="75">
        <v>3</v>
      </c>
      <c r="E10" s="48" t="s">
        <v>136</v>
      </c>
      <c r="F10" s="76"/>
      <c r="G10" s="74"/>
      <c r="H10" s="78"/>
      <c r="I10" s="77"/>
      <c r="J10" s="77"/>
      <c r="K10" s="70" t="s">
        <v>66</v>
      </c>
      <c r="L10" s="63">
        <v>10</v>
      </c>
      <c r="M10" s="63" t="b">
        <v>1</v>
      </c>
      <c r="N10" s="90"/>
      <c r="O10" s="91" t="s">
        <v>208</v>
      </c>
      <c r="P10" s="130">
        <v>4</v>
      </c>
      <c r="Q10" s="65">
        <v>4</v>
      </c>
      <c r="R10" s="118" t="str">
        <f>REPLACE(INDEX(GroupVertices[Group],MATCH(Edges[[#This Row],[Vertex 1]],GroupVertices[Vertex],0)),1,1,"")</f>
        <v>1</v>
      </c>
      <c r="S10" s="118" t="str">
        <f>REPLACE(INDEX(GroupVertices[Group],MATCH(Edges[[#This Row],[Vertex 2]],GroupVertices[Vertex],0)),1,1,"")</f>
        <v>1</v>
      </c>
    </row>
    <row r="11" spans="1:19" ht="15">
      <c r="A11" s="89" t="s">
        <v>188</v>
      </c>
      <c r="B11" s="89" t="s">
        <v>177</v>
      </c>
      <c r="C11" s="74" t="s">
        <v>286</v>
      </c>
      <c r="D11" s="75">
        <v>1.6666666666666667</v>
      </c>
      <c r="E11" s="48" t="s">
        <v>136</v>
      </c>
      <c r="F11" s="76"/>
      <c r="G11" s="74"/>
      <c r="H11" s="78"/>
      <c r="I11" s="77"/>
      <c r="J11" s="77"/>
      <c r="K11" s="70" t="s">
        <v>66</v>
      </c>
      <c r="L11" s="63">
        <v>11</v>
      </c>
      <c r="M11" s="63" t="b">
        <v>1</v>
      </c>
      <c r="N11" s="90"/>
      <c r="O11" s="91" t="s">
        <v>208</v>
      </c>
      <c r="P11" s="130">
        <v>2</v>
      </c>
      <c r="Q11" s="65">
        <v>2</v>
      </c>
      <c r="R11" s="118" t="str">
        <f>REPLACE(INDEX(GroupVertices[Group],MATCH(Edges[[#This Row],[Vertex 1]],GroupVertices[Vertex],0)),1,1,"")</f>
        <v>1</v>
      </c>
      <c r="S11" s="118" t="str">
        <f>REPLACE(INDEX(GroupVertices[Group],MATCH(Edges[[#This Row],[Vertex 2]],GroupVertices[Vertex],0)),1,1,"")</f>
        <v>1</v>
      </c>
    </row>
    <row r="12" spans="1:19" ht="15">
      <c r="A12" s="89" t="s">
        <v>194</v>
      </c>
      <c r="B12" s="89" t="s">
        <v>188</v>
      </c>
      <c r="C12" s="74" t="s">
        <v>286</v>
      </c>
      <c r="D12" s="75">
        <v>1</v>
      </c>
      <c r="E12" s="48" t="s">
        <v>136</v>
      </c>
      <c r="F12" s="76"/>
      <c r="G12" s="74"/>
      <c r="H12" s="78"/>
      <c r="I12" s="77"/>
      <c r="J12" s="77"/>
      <c r="K12" s="70" t="s">
        <v>66</v>
      </c>
      <c r="L12" s="63">
        <v>12</v>
      </c>
      <c r="M12" s="63" t="b">
        <v>1</v>
      </c>
      <c r="N12" s="90"/>
      <c r="O12" s="91" t="s">
        <v>208</v>
      </c>
      <c r="P12" s="130">
        <v>1</v>
      </c>
      <c r="Q12" s="65">
        <v>1</v>
      </c>
      <c r="R12" s="118" t="str">
        <f>REPLACE(INDEX(GroupVertices[Group],MATCH(Edges[[#This Row],[Vertex 1]],GroupVertices[Vertex],0)),1,1,"")</f>
        <v>1</v>
      </c>
      <c r="S12" s="118" t="str">
        <f>REPLACE(INDEX(GroupVertices[Group],MATCH(Edges[[#This Row],[Vertex 2]],GroupVertices[Vertex],0)),1,1,"")</f>
        <v>1</v>
      </c>
    </row>
    <row r="13" spans="1:19" ht="30">
      <c r="A13" s="89" t="s">
        <v>203</v>
      </c>
      <c r="B13" s="89" t="s">
        <v>180</v>
      </c>
      <c r="C13" s="74" t="s">
        <v>279</v>
      </c>
      <c r="D13" s="75">
        <v>1</v>
      </c>
      <c r="E13" s="48" t="s">
        <v>133</v>
      </c>
      <c r="F13" s="76"/>
      <c r="G13" s="74"/>
      <c r="H13" s="78"/>
      <c r="I13" s="77"/>
      <c r="J13" s="77"/>
      <c r="K13" s="70" t="s">
        <v>65</v>
      </c>
      <c r="L13" s="63">
        <v>13</v>
      </c>
      <c r="M13" s="63" t="b">
        <v>1</v>
      </c>
      <c r="N13" s="90"/>
      <c r="O13" s="91" t="s">
        <v>229</v>
      </c>
      <c r="P13" s="130">
        <v>1</v>
      </c>
      <c r="Q13" s="65">
        <v>1</v>
      </c>
      <c r="R13" s="118" t="str">
        <f>REPLACE(INDEX(GroupVertices[Group],MATCH(Edges[[#This Row],[Vertex 1]],GroupVertices[Vertex],0)),1,1,"")</f>
        <v>1</v>
      </c>
      <c r="S13" s="118" t="str">
        <f>REPLACE(INDEX(GroupVertices[Group],MATCH(Edges[[#This Row],[Vertex 2]],GroupVertices[Vertex],0)),1,1,"")</f>
        <v>1</v>
      </c>
    </row>
    <row r="14" spans="1:19" ht="30">
      <c r="A14" s="89" t="s">
        <v>203</v>
      </c>
      <c r="B14" s="71" t="s">
        <v>194</v>
      </c>
      <c r="C14" s="74" t="s">
        <v>279</v>
      </c>
      <c r="D14" s="75">
        <v>1</v>
      </c>
      <c r="E14" s="48" t="s">
        <v>133</v>
      </c>
      <c r="F14" s="76"/>
      <c r="G14" s="74"/>
      <c r="H14" s="78"/>
      <c r="I14" s="77"/>
      <c r="J14" s="77"/>
      <c r="K14" s="70" t="s">
        <v>65</v>
      </c>
      <c r="L14" s="63">
        <v>14</v>
      </c>
      <c r="M14" s="63" t="b">
        <v>1</v>
      </c>
      <c r="N14" s="84"/>
      <c r="O14" s="91" t="s">
        <v>229</v>
      </c>
      <c r="P14" s="130">
        <v>1</v>
      </c>
      <c r="Q14" s="65">
        <v>1</v>
      </c>
      <c r="R14" s="118" t="str">
        <f>REPLACE(INDEX(GroupVertices[Group],MATCH(Edges[[#This Row],[Vertex 1]],GroupVertices[Vertex],0)),1,1,"")</f>
        <v>1</v>
      </c>
      <c r="S14" s="118" t="str">
        <f>REPLACE(INDEX(GroupVertices[Group],MATCH(Edges[[#This Row],[Vertex 2]],GroupVertices[Vertex],0)),1,1,"")</f>
        <v>1</v>
      </c>
    </row>
    <row r="15" spans="1:19" ht="30">
      <c r="A15" s="89" t="s">
        <v>203</v>
      </c>
      <c r="B15" s="71" t="s">
        <v>190</v>
      </c>
      <c r="C15" s="74" t="s">
        <v>279</v>
      </c>
      <c r="D15" s="75">
        <v>1</v>
      </c>
      <c r="E15" s="48" t="s">
        <v>133</v>
      </c>
      <c r="F15" s="76"/>
      <c r="G15" s="74"/>
      <c r="H15" s="78"/>
      <c r="I15" s="77"/>
      <c r="J15" s="77"/>
      <c r="K15" s="70" t="s">
        <v>65</v>
      </c>
      <c r="L15" s="63">
        <v>15</v>
      </c>
      <c r="M15" s="63" t="b">
        <v>1</v>
      </c>
      <c r="N15" s="84"/>
      <c r="O15" s="91" t="s">
        <v>229</v>
      </c>
      <c r="P15" s="130">
        <v>1</v>
      </c>
      <c r="Q15" s="65">
        <v>1</v>
      </c>
      <c r="R15" s="118" t="str">
        <f>REPLACE(INDEX(GroupVertices[Group],MATCH(Edges[[#This Row],[Vertex 1]],GroupVertices[Vertex],0)),1,1,"")</f>
        <v>1</v>
      </c>
      <c r="S15" s="118" t="str">
        <f>REPLACE(INDEX(GroupVertices[Group],MATCH(Edges[[#This Row],[Vertex 2]],GroupVertices[Vertex],0)),1,1,"")</f>
        <v>1</v>
      </c>
    </row>
    <row r="16" spans="1:19" ht="30">
      <c r="A16" s="89" t="s">
        <v>203</v>
      </c>
      <c r="B16" s="102" t="s">
        <v>181</v>
      </c>
      <c r="C16" s="74" t="s">
        <v>279</v>
      </c>
      <c r="D16" s="75">
        <v>1</v>
      </c>
      <c r="E16" s="48" t="s">
        <v>133</v>
      </c>
      <c r="F16" s="76"/>
      <c r="G16" s="74"/>
      <c r="H16" s="78"/>
      <c r="I16" s="77"/>
      <c r="J16" s="77"/>
      <c r="K16" s="70" t="s">
        <v>65</v>
      </c>
      <c r="L16" s="63">
        <v>16</v>
      </c>
      <c r="M16" s="63" t="b">
        <v>1</v>
      </c>
      <c r="N16" s="84"/>
      <c r="O16" s="91" t="s">
        <v>229</v>
      </c>
      <c r="P16" s="130">
        <v>1</v>
      </c>
      <c r="Q16" s="65">
        <v>1</v>
      </c>
      <c r="R16" s="118" t="str">
        <f>REPLACE(INDEX(GroupVertices[Group],MATCH(Edges[[#This Row],[Vertex 1]],GroupVertices[Vertex],0)),1,1,"")</f>
        <v>1</v>
      </c>
      <c r="S16" s="118" t="str">
        <f>REPLACE(INDEX(GroupVertices[Group],MATCH(Edges[[#This Row],[Vertex 2]],GroupVertices[Vertex],0)),1,1,"")</f>
        <v>1</v>
      </c>
    </row>
    <row r="17" spans="1:19" ht="30">
      <c r="A17" s="89" t="s">
        <v>203</v>
      </c>
      <c r="B17" s="71" t="s">
        <v>177</v>
      </c>
      <c r="C17" s="74" t="s">
        <v>279</v>
      </c>
      <c r="D17" s="75">
        <v>1</v>
      </c>
      <c r="E17" s="48" t="s">
        <v>133</v>
      </c>
      <c r="F17" s="76"/>
      <c r="G17" s="74"/>
      <c r="H17" s="78"/>
      <c r="I17" s="77"/>
      <c r="J17" s="77"/>
      <c r="K17" s="70" t="s">
        <v>65</v>
      </c>
      <c r="L17" s="63">
        <v>17</v>
      </c>
      <c r="M17" s="63" t="b">
        <v>1</v>
      </c>
      <c r="N17" s="84"/>
      <c r="O17" s="91" t="s">
        <v>229</v>
      </c>
      <c r="P17" s="130">
        <v>1</v>
      </c>
      <c r="Q17" s="65">
        <v>1</v>
      </c>
      <c r="R17" s="118" t="str">
        <f>REPLACE(INDEX(GroupVertices[Group],MATCH(Edges[[#This Row],[Vertex 1]],GroupVertices[Vertex],0)),1,1,"")</f>
        <v>1</v>
      </c>
      <c r="S17" s="118" t="str">
        <f>REPLACE(INDEX(GroupVertices[Group],MATCH(Edges[[#This Row],[Vertex 2]],GroupVertices[Vertex],0)),1,1,"")</f>
        <v>1</v>
      </c>
    </row>
    <row r="18" spans="1:19" ht="15">
      <c r="A18" s="89" t="s">
        <v>180</v>
      </c>
      <c r="B18" s="89" t="s">
        <v>188</v>
      </c>
      <c r="C18" s="74" t="s">
        <v>279</v>
      </c>
      <c r="D18" s="75">
        <v>1</v>
      </c>
      <c r="E18" s="48" t="s">
        <v>133</v>
      </c>
      <c r="F18" s="76"/>
      <c r="G18" s="74"/>
      <c r="H18" s="78"/>
      <c r="I18" s="77"/>
      <c r="J18" s="77"/>
      <c r="K18" s="70" t="s">
        <v>66</v>
      </c>
      <c r="L18" s="63">
        <v>18</v>
      </c>
      <c r="M18" s="63" t="b">
        <v>1</v>
      </c>
      <c r="N18" s="90"/>
      <c r="O18" s="91" t="s">
        <v>229</v>
      </c>
      <c r="P18" s="130">
        <v>1</v>
      </c>
      <c r="Q18" s="65">
        <v>1</v>
      </c>
      <c r="R18" s="118" t="str">
        <f>REPLACE(INDEX(GroupVertices[Group],MATCH(Edges[[#This Row],[Vertex 1]],GroupVertices[Vertex],0)),1,1,"")</f>
        <v>1</v>
      </c>
      <c r="S18" s="118" t="str">
        <f>REPLACE(INDEX(GroupVertices[Group],MATCH(Edges[[#This Row],[Vertex 2]],GroupVertices[Vertex],0)),1,1,"")</f>
        <v>1</v>
      </c>
    </row>
    <row r="19" spans="1:19" ht="15">
      <c r="A19" s="89" t="s">
        <v>194</v>
      </c>
      <c r="B19" s="89" t="s">
        <v>178</v>
      </c>
      <c r="C19" s="74" t="s">
        <v>279</v>
      </c>
      <c r="D19" s="75">
        <v>1</v>
      </c>
      <c r="E19" s="48" t="s">
        <v>133</v>
      </c>
      <c r="F19" s="76"/>
      <c r="G19" s="74"/>
      <c r="H19" s="78"/>
      <c r="I19" s="77"/>
      <c r="J19" s="77"/>
      <c r="K19" s="70" t="s">
        <v>65</v>
      </c>
      <c r="L19" s="63">
        <v>19</v>
      </c>
      <c r="M19" s="63" t="b">
        <v>1</v>
      </c>
      <c r="N19" s="90"/>
      <c r="O19" s="91" t="s">
        <v>229</v>
      </c>
      <c r="P19" s="130">
        <v>1</v>
      </c>
      <c r="Q19" s="65">
        <v>1</v>
      </c>
      <c r="R19" s="118" t="str">
        <f>REPLACE(INDEX(GroupVertices[Group],MATCH(Edges[[#This Row],[Vertex 1]],GroupVertices[Vertex],0)),1,1,"")</f>
        <v>1</v>
      </c>
      <c r="S19" s="118" t="str">
        <f>REPLACE(INDEX(GroupVertices[Group],MATCH(Edges[[#This Row],[Vertex 2]],GroupVertices[Vertex],0)),1,1,"")</f>
        <v>1</v>
      </c>
    </row>
    <row r="20" spans="1:19" ht="15">
      <c r="A20" s="89" t="s">
        <v>190</v>
      </c>
      <c r="B20" s="89" t="s">
        <v>178</v>
      </c>
      <c r="C20" s="74" t="s">
        <v>279</v>
      </c>
      <c r="D20" s="75">
        <v>1</v>
      </c>
      <c r="E20" s="48" t="s">
        <v>133</v>
      </c>
      <c r="F20" s="76"/>
      <c r="G20" s="74"/>
      <c r="H20" s="78"/>
      <c r="I20" s="77"/>
      <c r="J20" s="77"/>
      <c r="K20" s="70" t="s">
        <v>65</v>
      </c>
      <c r="L20" s="63">
        <v>20</v>
      </c>
      <c r="M20" s="63" t="b">
        <v>1</v>
      </c>
      <c r="N20" s="90"/>
      <c r="O20" s="91" t="s">
        <v>229</v>
      </c>
      <c r="P20" s="130">
        <v>1</v>
      </c>
      <c r="Q20" s="65">
        <v>1</v>
      </c>
      <c r="R20" s="118" t="str">
        <f>REPLACE(INDEX(GroupVertices[Group],MATCH(Edges[[#This Row],[Vertex 1]],GroupVertices[Vertex],0)),1,1,"")</f>
        <v>1</v>
      </c>
      <c r="S20" s="118" t="str">
        <f>REPLACE(INDEX(GroupVertices[Group],MATCH(Edges[[#This Row],[Vertex 2]],GroupVertices[Vertex],0)),1,1,"")</f>
        <v>1</v>
      </c>
    </row>
    <row r="21" spans="1:19" ht="15">
      <c r="A21" s="89" t="s">
        <v>190</v>
      </c>
      <c r="B21" s="89" t="s">
        <v>192</v>
      </c>
      <c r="C21" s="74" t="s">
        <v>279</v>
      </c>
      <c r="D21" s="75">
        <v>1</v>
      </c>
      <c r="E21" s="48" t="s">
        <v>133</v>
      </c>
      <c r="F21" s="76"/>
      <c r="G21" s="74"/>
      <c r="H21" s="78"/>
      <c r="I21" s="77"/>
      <c r="J21" s="77"/>
      <c r="K21" s="70" t="s">
        <v>66</v>
      </c>
      <c r="L21" s="63">
        <v>21</v>
      </c>
      <c r="M21" s="63" t="b">
        <v>1</v>
      </c>
      <c r="N21" s="90"/>
      <c r="O21" s="91" t="s">
        <v>229</v>
      </c>
      <c r="P21" s="130">
        <v>1</v>
      </c>
      <c r="Q21" s="65">
        <v>1</v>
      </c>
      <c r="R21" s="118" t="str">
        <f>REPLACE(INDEX(GroupVertices[Group],MATCH(Edges[[#This Row],[Vertex 1]],GroupVertices[Vertex],0)),1,1,"")</f>
        <v>1</v>
      </c>
      <c r="S21" s="118" t="str">
        <f>REPLACE(INDEX(GroupVertices[Group],MATCH(Edges[[#This Row],[Vertex 2]],GroupVertices[Vertex],0)),1,1,"")</f>
        <v>1</v>
      </c>
    </row>
    <row r="22" spans="1:19" ht="15">
      <c r="A22" s="89" t="s">
        <v>177</v>
      </c>
      <c r="B22" s="89" t="s">
        <v>178</v>
      </c>
      <c r="C22" s="74" t="s">
        <v>279</v>
      </c>
      <c r="D22" s="75">
        <v>1</v>
      </c>
      <c r="E22" s="48" t="s">
        <v>133</v>
      </c>
      <c r="F22" s="76"/>
      <c r="G22" s="74"/>
      <c r="H22" s="78"/>
      <c r="I22" s="77"/>
      <c r="J22" s="77"/>
      <c r="K22" s="70" t="s">
        <v>65</v>
      </c>
      <c r="L22" s="63">
        <v>22</v>
      </c>
      <c r="M22" s="63" t="b">
        <v>1</v>
      </c>
      <c r="N22" s="90"/>
      <c r="O22" s="91" t="s">
        <v>229</v>
      </c>
      <c r="P22" s="130">
        <v>1</v>
      </c>
      <c r="Q22" s="65">
        <v>1</v>
      </c>
      <c r="R22" s="118" t="str">
        <f>REPLACE(INDEX(GroupVertices[Group],MATCH(Edges[[#This Row],[Vertex 1]],GroupVertices[Vertex],0)),1,1,"")</f>
        <v>1</v>
      </c>
      <c r="S22" s="118" t="str">
        <f>REPLACE(INDEX(GroupVertices[Group],MATCH(Edges[[#This Row],[Vertex 2]],GroupVertices[Vertex],0)),1,1,"")</f>
        <v>1</v>
      </c>
    </row>
    <row r="23" spans="1:19" ht="30">
      <c r="A23" s="89" t="s">
        <v>175</v>
      </c>
      <c r="B23" s="89" t="s">
        <v>191</v>
      </c>
      <c r="C23" s="74" t="s">
        <v>279</v>
      </c>
      <c r="D23" s="75">
        <v>1</v>
      </c>
      <c r="E23" s="48" t="s">
        <v>133</v>
      </c>
      <c r="F23" s="76"/>
      <c r="G23" s="74"/>
      <c r="H23" s="78"/>
      <c r="I23" s="77"/>
      <c r="J23" s="77"/>
      <c r="K23" s="70" t="s">
        <v>66</v>
      </c>
      <c r="L23" s="63">
        <v>23</v>
      </c>
      <c r="M23" s="63" t="b">
        <v>1</v>
      </c>
      <c r="N23" s="90"/>
      <c r="O23" s="91" t="s">
        <v>229</v>
      </c>
      <c r="P23" s="130">
        <v>1</v>
      </c>
      <c r="Q23" s="65">
        <v>1</v>
      </c>
      <c r="R23" s="118" t="str">
        <f>REPLACE(INDEX(GroupVertices[Group],MATCH(Edges[[#This Row],[Vertex 1]],GroupVertices[Vertex],0)),1,1,"")</f>
        <v>2</v>
      </c>
      <c r="S23" s="118" t="str">
        <f>REPLACE(INDEX(GroupVertices[Group],MATCH(Edges[[#This Row],[Vertex 2]],GroupVertices[Vertex],0)),1,1,"")</f>
        <v>2</v>
      </c>
    </row>
    <row r="24" spans="1:19" ht="15">
      <c r="A24" s="89" t="s">
        <v>194</v>
      </c>
      <c r="B24" s="89" t="s">
        <v>177</v>
      </c>
      <c r="C24" s="74" t="s">
        <v>278</v>
      </c>
      <c r="D24" s="75">
        <v>1</v>
      </c>
      <c r="E24" s="48"/>
      <c r="F24" s="76"/>
      <c r="G24" s="74"/>
      <c r="H24" s="78"/>
      <c r="I24" s="77"/>
      <c r="J24" s="77"/>
      <c r="K24" s="70" t="s">
        <v>66</v>
      </c>
      <c r="L24" s="63">
        <v>24</v>
      </c>
      <c r="M24" s="63" t="b">
        <v>1</v>
      </c>
      <c r="N24" s="90"/>
      <c r="O24" s="91" t="s">
        <v>231</v>
      </c>
      <c r="P24" s="130">
        <v>1</v>
      </c>
      <c r="Q24" s="65">
        <v>1</v>
      </c>
      <c r="R24" s="118" t="str">
        <f>REPLACE(INDEX(GroupVertices[Group],MATCH(Edges[[#This Row],[Vertex 1]],GroupVertices[Vertex],0)),1,1,"")</f>
        <v>1</v>
      </c>
      <c r="S24" s="118" t="str">
        <f>REPLACE(INDEX(GroupVertices[Group],MATCH(Edges[[#This Row],[Vertex 2]],GroupVertices[Vertex],0)),1,1,"")</f>
        <v>1</v>
      </c>
    </row>
    <row r="25" spans="1:19" ht="15">
      <c r="A25" s="89" t="s">
        <v>190</v>
      </c>
      <c r="B25" s="89" t="s">
        <v>194</v>
      </c>
      <c r="C25" s="74" t="s">
        <v>278</v>
      </c>
      <c r="D25" s="75">
        <v>1</v>
      </c>
      <c r="E25" s="48"/>
      <c r="F25" s="76"/>
      <c r="G25" s="74"/>
      <c r="H25" s="78"/>
      <c r="I25" s="77"/>
      <c r="J25" s="77"/>
      <c r="K25" s="70" t="s">
        <v>65</v>
      </c>
      <c r="L25" s="63">
        <v>25</v>
      </c>
      <c r="M25" s="63" t="b">
        <v>1</v>
      </c>
      <c r="N25" s="90"/>
      <c r="O25" s="91" t="s">
        <v>231</v>
      </c>
      <c r="P25" s="130">
        <v>1</v>
      </c>
      <c r="Q25" s="65">
        <v>1</v>
      </c>
      <c r="R25" s="118" t="str">
        <f>REPLACE(INDEX(GroupVertices[Group],MATCH(Edges[[#This Row],[Vertex 1]],GroupVertices[Vertex],0)),1,1,"")</f>
        <v>1</v>
      </c>
      <c r="S25" s="118" t="str">
        <f>REPLACE(INDEX(GroupVertices[Group],MATCH(Edges[[#This Row],[Vertex 2]],GroupVertices[Vertex],0)),1,1,"")</f>
        <v>1</v>
      </c>
    </row>
    <row r="26" spans="1:19" ht="15">
      <c r="A26" s="89" t="s">
        <v>190</v>
      </c>
      <c r="B26" s="89" t="s">
        <v>177</v>
      </c>
      <c r="C26" s="74" t="s">
        <v>278</v>
      </c>
      <c r="D26" s="75">
        <v>1</v>
      </c>
      <c r="E26" s="48"/>
      <c r="F26" s="76"/>
      <c r="G26" s="74"/>
      <c r="H26" s="78"/>
      <c r="I26" s="77"/>
      <c r="J26" s="77"/>
      <c r="K26" s="70" t="s">
        <v>66</v>
      </c>
      <c r="L26" s="63">
        <v>26</v>
      </c>
      <c r="M26" s="63" t="b">
        <v>1</v>
      </c>
      <c r="N26" s="90"/>
      <c r="O26" s="91" t="s">
        <v>231</v>
      </c>
      <c r="P26" s="130">
        <v>1</v>
      </c>
      <c r="Q26" s="65">
        <v>1</v>
      </c>
      <c r="R26" s="118" t="str">
        <f>REPLACE(INDEX(GroupVertices[Group],MATCH(Edges[[#This Row],[Vertex 1]],GroupVertices[Vertex],0)),1,1,"")</f>
        <v>1</v>
      </c>
      <c r="S26" s="118" t="str">
        <f>REPLACE(INDEX(GroupVertices[Group],MATCH(Edges[[#This Row],[Vertex 2]],GroupVertices[Vertex],0)),1,1,"")</f>
        <v>1</v>
      </c>
    </row>
    <row r="27" spans="1:19" ht="15">
      <c r="A27" s="89" t="s">
        <v>177</v>
      </c>
      <c r="B27" s="89" t="s">
        <v>180</v>
      </c>
      <c r="C27" s="74" t="s">
        <v>278</v>
      </c>
      <c r="D27" s="75">
        <v>1</v>
      </c>
      <c r="E27" s="48"/>
      <c r="F27" s="76"/>
      <c r="G27" s="74"/>
      <c r="H27" s="78"/>
      <c r="I27" s="77"/>
      <c r="J27" s="77"/>
      <c r="K27" s="70" t="s">
        <v>66</v>
      </c>
      <c r="L27" s="63">
        <v>27</v>
      </c>
      <c r="M27" s="63" t="b">
        <v>1</v>
      </c>
      <c r="N27" s="90"/>
      <c r="O27" s="91" t="s">
        <v>231</v>
      </c>
      <c r="P27" s="130">
        <v>1</v>
      </c>
      <c r="Q27" s="65">
        <v>1</v>
      </c>
      <c r="R27" s="118" t="str">
        <f>REPLACE(INDEX(GroupVertices[Group],MATCH(Edges[[#This Row],[Vertex 1]],GroupVertices[Vertex],0)),1,1,"")</f>
        <v>1</v>
      </c>
      <c r="S27" s="118" t="str">
        <f>REPLACE(INDEX(GroupVertices[Group],MATCH(Edges[[#This Row],[Vertex 2]],GroupVertices[Vertex],0)),1,1,"")</f>
        <v>1</v>
      </c>
    </row>
    <row r="28" spans="1:19" ht="15">
      <c r="A28" s="89" t="s">
        <v>177</v>
      </c>
      <c r="B28" s="89" t="s">
        <v>194</v>
      </c>
      <c r="C28" s="74" t="s">
        <v>278</v>
      </c>
      <c r="D28" s="75">
        <v>1</v>
      </c>
      <c r="E28" s="48"/>
      <c r="F28" s="76"/>
      <c r="G28" s="74"/>
      <c r="H28" s="78"/>
      <c r="I28" s="77"/>
      <c r="J28" s="77"/>
      <c r="K28" s="70" t="s">
        <v>66</v>
      </c>
      <c r="L28" s="63">
        <v>28</v>
      </c>
      <c r="M28" s="63" t="b">
        <v>1</v>
      </c>
      <c r="N28" s="90"/>
      <c r="O28" s="91" t="s">
        <v>231</v>
      </c>
      <c r="P28" s="130">
        <v>1</v>
      </c>
      <c r="Q28" s="65">
        <v>1</v>
      </c>
      <c r="R28" s="118" t="str">
        <f>REPLACE(INDEX(GroupVertices[Group],MATCH(Edges[[#This Row],[Vertex 1]],GroupVertices[Vertex],0)),1,1,"")</f>
        <v>1</v>
      </c>
      <c r="S28" s="118" t="str">
        <f>REPLACE(INDEX(GroupVertices[Group],MATCH(Edges[[#This Row],[Vertex 2]],GroupVertices[Vertex],0)),1,1,"")</f>
        <v>1</v>
      </c>
    </row>
    <row r="29" spans="1:19" ht="15">
      <c r="A29" s="89" t="s">
        <v>180</v>
      </c>
      <c r="B29" s="89" t="s">
        <v>188</v>
      </c>
      <c r="C29" s="74" t="s">
        <v>276</v>
      </c>
      <c r="D29" s="75">
        <v>5</v>
      </c>
      <c r="E29" s="48" t="s">
        <v>134</v>
      </c>
      <c r="F29" s="76"/>
      <c r="G29" s="74"/>
      <c r="H29" s="78"/>
      <c r="I29" s="77"/>
      <c r="J29" s="77"/>
      <c r="K29" s="70" t="s">
        <v>66</v>
      </c>
      <c r="L29" s="63">
        <v>29</v>
      </c>
      <c r="M29" s="63" t="b">
        <v>1</v>
      </c>
      <c r="N29" s="90"/>
      <c r="O29" s="91" t="s">
        <v>189</v>
      </c>
      <c r="P29" s="130">
        <v>7</v>
      </c>
      <c r="Q29" s="65">
        <v>7</v>
      </c>
      <c r="R29" s="118" t="str">
        <f>REPLACE(INDEX(GroupVertices[Group],MATCH(Edges[[#This Row],[Vertex 1]],GroupVertices[Vertex],0)),1,1,"")</f>
        <v>1</v>
      </c>
      <c r="S29" s="118" t="str">
        <f>REPLACE(INDEX(GroupVertices[Group],MATCH(Edges[[#This Row],[Vertex 2]],GroupVertices[Vertex],0)),1,1,"")</f>
        <v>1</v>
      </c>
    </row>
    <row r="30" spans="1:19" ht="15">
      <c r="A30" s="89" t="s">
        <v>188</v>
      </c>
      <c r="B30" s="89" t="s">
        <v>180</v>
      </c>
      <c r="C30" s="74" t="s">
        <v>276</v>
      </c>
      <c r="D30" s="75">
        <v>3</v>
      </c>
      <c r="E30" s="48" t="s">
        <v>134</v>
      </c>
      <c r="F30" s="76"/>
      <c r="G30" s="74"/>
      <c r="H30" s="78"/>
      <c r="I30" s="77"/>
      <c r="J30" s="77"/>
      <c r="K30" s="70" t="s">
        <v>66</v>
      </c>
      <c r="L30" s="63">
        <v>30</v>
      </c>
      <c r="M30" s="63" t="b">
        <v>1</v>
      </c>
      <c r="N30" s="90"/>
      <c r="O30" s="91" t="s">
        <v>189</v>
      </c>
      <c r="P30" s="130">
        <v>4</v>
      </c>
      <c r="Q30" s="65">
        <v>4</v>
      </c>
      <c r="R30" s="118" t="str">
        <f>REPLACE(INDEX(GroupVertices[Group],MATCH(Edges[[#This Row],[Vertex 1]],GroupVertices[Vertex],0)),1,1,"")</f>
        <v>1</v>
      </c>
      <c r="S30" s="118" t="str">
        <f>REPLACE(INDEX(GroupVertices[Group],MATCH(Edges[[#This Row],[Vertex 2]],GroupVertices[Vertex],0)),1,1,"")</f>
        <v>1</v>
      </c>
    </row>
    <row r="31" spans="1:19" ht="15">
      <c r="A31" s="89" t="s">
        <v>177</v>
      </c>
      <c r="B31" s="89" t="s">
        <v>188</v>
      </c>
      <c r="C31" s="74" t="s">
        <v>276</v>
      </c>
      <c r="D31" s="75">
        <v>2.3333333333333335</v>
      </c>
      <c r="E31" s="48" t="s">
        <v>134</v>
      </c>
      <c r="F31" s="76"/>
      <c r="G31" s="74"/>
      <c r="H31" s="78"/>
      <c r="I31" s="77"/>
      <c r="J31" s="77"/>
      <c r="K31" s="70" t="s">
        <v>66</v>
      </c>
      <c r="L31" s="63">
        <v>31</v>
      </c>
      <c r="M31" s="63" t="b">
        <v>1</v>
      </c>
      <c r="N31" s="90"/>
      <c r="O31" s="91" t="s">
        <v>189</v>
      </c>
      <c r="P31" s="130">
        <v>3</v>
      </c>
      <c r="Q31" s="65">
        <v>3</v>
      </c>
      <c r="R31" s="118" t="str">
        <f>REPLACE(INDEX(GroupVertices[Group],MATCH(Edges[[#This Row],[Vertex 1]],GroupVertices[Vertex],0)),1,1,"")</f>
        <v>1</v>
      </c>
      <c r="S31" s="118" t="str">
        <f>REPLACE(INDEX(GroupVertices[Group],MATCH(Edges[[#This Row],[Vertex 2]],GroupVertices[Vertex],0)),1,1,"")</f>
        <v>1</v>
      </c>
    </row>
    <row r="32" spans="1:19" ht="30">
      <c r="A32" s="89" t="s">
        <v>191</v>
      </c>
      <c r="B32" s="89" t="s">
        <v>175</v>
      </c>
      <c r="C32" s="74" t="s">
        <v>276</v>
      </c>
      <c r="D32" s="75">
        <v>1</v>
      </c>
      <c r="E32" s="48" t="s">
        <v>134</v>
      </c>
      <c r="F32" s="76"/>
      <c r="G32" s="74"/>
      <c r="H32" s="78"/>
      <c r="I32" s="77"/>
      <c r="J32" s="77"/>
      <c r="K32" s="70" t="s">
        <v>66</v>
      </c>
      <c r="L32" s="63">
        <v>32</v>
      </c>
      <c r="M32" s="63" t="b">
        <v>1</v>
      </c>
      <c r="N32" s="90"/>
      <c r="O32" s="91" t="s">
        <v>189</v>
      </c>
      <c r="P32" s="130">
        <v>1</v>
      </c>
      <c r="Q32" s="65">
        <v>1</v>
      </c>
      <c r="R32" s="118" t="str">
        <f>REPLACE(INDEX(GroupVertices[Group],MATCH(Edges[[#This Row],[Vertex 1]],GroupVertices[Vertex],0)),1,1,"")</f>
        <v>2</v>
      </c>
      <c r="S32" s="118" t="str">
        <f>REPLACE(INDEX(GroupVertices[Group],MATCH(Edges[[#This Row],[Vertex 2]],GroupVertices[Vertex],0)),1,1,"")</f>
        <v>2</v>
      </c>
    </row>
    <row r="33" spans="1:19" ht="15">
      <c r="A33" s="89" t="s">
        <v>194</v>
      </c>
      <c r="B33" s="89" t="s">
        <v>188</v>
      </c>
      <c r="C33" s="74" t="s">
        <v>276</v>
      </c>
      <c r="D33" s="75">
        <v>1</v>
      </c>
      <c r="E33" s="48" t="s">
        <v>134</v>
      </c>
      <c r="F33" s="76"/>
      <c r="G33" s="74"/>
      <c r="H33" s="78"/>
      <c r="I33" s="77"/>
      <c r="J33" s="77"/>
      <c r="K33" s="70" t="s">
        <v>66</v>
      </c>
      <c r="L33" s="63">
        <v>33</v>
      </c>
      <c r="M33" s="63" t="b">
        <v>1</v>
      </c>
      <c r="N33" s="90"/>
      <c r="O33" s="91" t="s">
        <v>189</v>
      </c>
      <c r="P33" s="130">
        <v>1</v>
      </c>
      <c r="Q33" s="65">
        <v>1</v>
      </c>
      <c r="R33" s="118" t="str">
        <f>REPLACE(INDEX(GroupVertices[Group],MATCH(Edges[[#This Row],[Vertex 1]],GroupVertices[Vertex],0)),1,1,"")</f>
        <v>1</v>
      </c>
      <c r="S33" s="118" t="str">
        <f>REPLACE(INDEX(GroupVertices[Group],MATCH(Edges[[#This Row],[Vertex 2]],GroupVertices[Vertex],0)),1,1,"")</f>
        <v>1</v>
      </c>
    </row>
    <row r="34" spans="1:19" ht="15">
      <c r="A34" s="89" t="s">
        <v>190</v>
      </c>
      <c r="B34" s="71" t="s">
        <v>180</v>
      </c>
      <c r="C34" s="74" t="s">
        <v>276</v>
      </c>
      <c r="D34" s="75">
        <v>1</v>
      </c>
      <c r="E34" s="48" t="s">
        <v>134</v>
      </c>
      <c r="F34" s="76"/>
      <c r="G34" s="74"/>
      <c r="H34" s="78"/>
      <c r="I34" s="77"/>
      <c r="J34" s="77"/>
      <c r="K34" s="70" t="s">
        <v>66</v>
      </c>
      <c r="L34" s="63">
        <v>34</v>
      </c>
      <c r="M34" s="63" t="b">
        <v>1</v>
      </c>
      <c r="N34" s="84"/>
      <c r="O34" s="65" t="s">
        <v>189</v>
      </c>
      <c r="P34" s="130">
        <v>1</v>
      </c>
      <c r="Q34" s="65">
        <v>1</v>
      </c>
      <c r="R34" s="118" t="str">
        <f>REPLACE(INDEX(GroupVertices[Group],MATCH(Edges[[#This Row],[Vertex 1]],GroupVertices[Vertex],0)),1,1,"")</f>
        <v>1</v>
      </c>
      <c r="S34" s="118" t="str">
        <f>REPLACE(INDEX(GroupVertices[Group],MATCH(Edges[[#This Row],[Vertex 2]],GroupVertices[Vertex],0)),1,1,"")</f>
        <v>1</v>
      </c>
    </row>
    <row r="35" spans="1:19" ht="15">
      <c r="A35" s="89" t="s">
        <v>188</v>
      </c>
      <c r="B35" s="89" t="s">
        <v>194</v>
      </c>
      <c r="C35" s="74" t="s">
        <v>276</v>
      </c>
      <c r="D35" s="75">
        <v>1</v>
      </c>
      <c r="E35" s="48" t="s">
        <v>134</v>
      </c>
      <c r="F35" s="76"/>
      <c r="G35" s="74"/>
      <c r="H35" s="78"/>
      <c r="I35" s="77"/>
      <c r="J35" s="77"/>
      <c r="K35" s="70" t="s">
        <v>66</v>
      </c>
      <c r="L35" s="63">
        <v>35</v>
      </c>
      <c r="M35" s="63" t="b">
        <v>1</v>
      </c>
      <c r="N35" s="90"/>
      <c r="O35" s="91" t="s">
        <v>189</v>
      </c>
      <c r="P35" s="130">
        <v>1</v>
      </c>
      <c r="Q35" s="65">
        <v>1</v>
      </c>
      <c r="R35" s="118" t="str">
        <f>REPLACE(INDEX(GroupVertices[Group],MATCH(Edges[[#This Row],[Vertex 1]],GroupVertices[Vertex],0)),1,1,"")</f>
        <v>1</v>
      </c>
      <c r="S35" s="118" t="str">
        <f>REPLACE(INDEX(GroupVertices[Group],MATCH(Edges[[#This Row],[Vertex 2]],GroupVertices[Vertex],0)),1,1,"")</f>
        <v>1</v>
      </c>
    </row>
    <row r="36" spans="1:19" ht="15">
      <c r="A36" s="89" t="s">
        <v>188</v>
      </c>
      <c r="B36" s="89" t="s">
        <v>177</v>
      </c>
      <c r="C36" s="74" t="s">
        <v>276</v>
      </c>
      <c r="D36" s="75">
        <v>1</v>
      </c>
      <c r="E36" s="48" t="s">
        <v>134</v>
      </c>
      <c r="F36" s="76"/>
      <c r="G36" s="74"/>
      <c r="H36" s="78"/>
      <c r="I36" s="77"/>
      <c r="J36" s="77"/>
      <c r="K36" s="70" t="s">
        <v>66</v>
      </c>
      <c r="L36" s="63">
        <v>36</v>
      </c>
      <c r="M36" s="63" t="b">
        <v>1</v>
      </c>
      <c r="N36" s="90"/>
      <c r="O36" s="91" t="s">
        <v>189</v>
      </c>
      <c r="P36" s="130">
        <v>1</v>
      </c>
      <c r="Q36" s="65">
        <v>1</v>
      </c>
      <c r="R36" s="118" t="str">
        <f>REPLACE(INDEX(GroupVertices[Group],MATCH(Edges[[#This Row],[Vertex 1]],GroupVertices[Vertex],0)),1,1,"")</f>
        <v>1</v>
      </c>
      <c r="S36" s="118" t="str">
        <f>REPLACE(INDEX(GroupVertices[Group],MATCH(Edges[[#This Row],[Vertex 2]],GroupVertices[Vertex],0)),1,1,"")</f>
        <v>1</v>
      </c>
    </row>
    <row r="37" spans="1:19" ht="15">
      <c r="A37" s="89" t="s">
        <v>192</v>
      </c>
      <c r="B37" s="89" t="s">
        <v>193</v>
      </c>
      <c r="C37" s="74" t="s">
        <v>276</v>
      </c>
      <c r="D37" s="75">
        <v>1</v>
      </c>
      <c r="E37" s="48" t="s">
        <v>134</v>
      </c>
      <c r="F37" s="76"/>
      <c r="G37" s="74"/>
      <c r="H37" s="78"/>
      <c r="I37" s="77"/>
      <c r="J37" s="77"/>
      <c r="K37" s="70" t="s">
        <v>65</v>
      </c>
      <c r="L37" s="63">
        <v>37</v>
      </c>
      <c r="M37" s="63" t="b">
        <v>1</v>
      </c>
      <c r="N37" s="90"/>
      <c r="O37" s="91" t="s">
        <v>189</v>
      </c>
      <c r="P37" s="130">
        <v>1</v>
      </c>
      <c r="Q37" s="65">
        <v>1</v>
      </c>
      <c r="R37" s="118" t="str">
        <f>REPLACE(INDEX(GroupVertices[Group],MATCH(Edges[[#This Row],[Vertex 1]],GroupVertices[Vertex],0)),1,1,"")</f>
        <v>1</v>
      </c>
      <c r="S37" s="118" t="str">
        <f>REPLACE(INDEX(GroupVertices[Group],MATCH(Edges[[#This Row],[Vertex 2]],GroupVertices[Vertex],0)),1,1,"")</f>
        <v>1</v>
      </c>
    </row>
    <row r="38" spans="1:19" ht="15">
      <c r="A38" s="89" t="s">
        <v>190</v>
      </c>
      <c r="B38" s="89" t="s">
        <v>192</v>
      </c>
      <c r="C38" s="74" t="s">
        <v>282</v>
      </c>
      <c r="D38" s="75">
        <v>2.3333333333333335</v>
      </c>
      <c r="E38" s="48"/>
      <c r="F38" s="76"/>
      <c r="G38" s="74"/>
      <c r="H38" s="78"/>
      <c r="I38" s="77"/>
      <c r="J38" s="77"/>
      <c r="K38" s="70" t="s">
        <v>66</v>
      </c>
      <c r="L38" s="63">
        <v>38</v>
      </c>
      <c r="M38" s="63" t="b">
        <v>1</v>
      </c>
      <c r="N38" s="90"/>
      <c r="O38" s="91" t="s">
        <v>224</v>
      </c>
      <c r="P38" s="130">
        <v>3</v>
      </c>
      <c r="Q38" s="65">
        <v>3</v>
      </c>
      <c r="R38" s="118" t="str">
        <f>REPLACE(INDEX(GroupVertices[Group],MATCH(Edges[[#This Row],[Vertex 1]],GroupVertices[Vertex],0)),1,1,"")</f>
        <v>1</v>
      </c>
      <c r="S38" s="118" t="str">
        <f>REPLACE(INDEX(GroupVertices[Group],MATCH(Edges[[#This Row],[Vertex 2]],GroupVertices[Vertex],0)),1,1,"")</f>
        <v>1</v>
      </c>
    </row>
    <row r="39" spans="1:19" ht="15">
      <c r="A39" s="89" t="s">
        <v>192</v>
      </c>
      <c r="B39" s="89" t="s">
        <v>190</v>
      </c>
      <c r="C39" s="74" t="s">
        <v>282</v>
      </c>
      <c r="D39" s="75">
        <v>2.3333333333333335</v>
      </c>
      <c r="E39" s="48"/>
      <c r="F39" s="76"/>
      <c r="G39" s="74"/>
      <c r="H39" s="78"/>
      <c r="I39" s="77"/>
      <c r="J39" s="77"/>
      <c r="K39" s="70" t="s">
        <v>66</v>
      </c>
      <c r="L39" s="63">
        <v>39</v>
      </c>
      <c r="M39" s="63" t="b">
        <v>1</v>
      </c>
      <c r="N39" s="90"/>
      <c r="O39" s="91" t="s">
        <v>224</v>
      </c>
      <c r="P39" s="130">
        <v>3</v>
      </c>
      <c r="Q39" s="65">
        <v>3</v>
      </c>
      <c r="R39" s="118" t="str">
        <f>REPLACE(INDEX(GroupVertices[Group],MATCH(Edges[[#This Row],[Vertex 1]],GroupVertices[Vertex],0)),1,1,"")</f>
        <v>1</v>
      </c>
      <c r="S39" s="118" t="str">
        <f>REPLACE(INDEX(GroupVertices[Group],MATCH(Edges[[#This Row],[Vertex 2]],GroupVertices[Vertex],0)),1,1,"")</f>
        <v>1</v>
      </c>
    </row>
    <row r="40" spans="1:19" ht="15">
      <c r="A40" s="89" t="s">
        <v>187</v>
      </c>
      <c r="B40" s="89" t="s">
        <v>184</v>
      </c>
      <c r="C40" s="74" t="s">
        <v>282</v>
      </c>
      <c r="D40" s="75">
        <v>2.3333333333333335</v>
      </c>
      <c r="E40" s="48"/>
      <c r="F40" s="76"/>
      <c r="G40" s="74"/>
      <c r="H40" s="78"/>
      <c r="I40" s="77"/>
      <c r="J40" s="77"/>
      <c r="K40" s="70" t="s">
        <v>66</v>
      </c>
      <c r="L40" s="63">
        <v>40</v>
      </c>
      <c r="M40" s="63" t="b">
        <v>1</v>
      </c>
      <c r="N40" s="90"/>
      <c r="O40" s="91" t="s">
        <v>224</v>
      </c>
      <c r="P40" s="130">
        <v>3</v>
      </c>
      <c r="Q40" s="65">
        <v>3</v>
      </c>
      <c r="R40" s="118" t="str">
        <f>REPLACE(INDEX(GroupVertices[Group],MATCH(Edges[[#This Row],[Vertex 1]],GroupVertices[Vertex],0)),1,1,"")</f>
        <v>2</v>
      </c>
      <c r="S40" s="118" t="str">
        <f>REPLACE(INDEX(GroupVertices[Group],MATCH(Edges[[#This Row],[Vertex 2]],GroupVertices[Vertex],0)),1,1,"")</f>
        <v>2</v>
      </c>
    </row>
    <row r="41" spans="1:19" ht="15">
      <c r="A41" s="89" t="s">
        <v>180</v>
      </c>
      <c r="B41" s="89" t="s">
        <v>194</v>
      </c>
      <c r="C41" s="74" t="s">
        <v>282</v>
      </c>
      <c r="D41" s="75">
        <v>1.6666666666666667</v>
      </c>
      <c r="E41" s="48"/>
      <c r="F41" s="76"/>
      <c r="G41" s="74"/>
      <c r="H41" s="78"/>
      <c r="I41" s="77"/>
      <c r="J41" s="77"/>
      <c r="K41" s="70" t="s">
        <v>66</v>
      </c>
      <c r="L41" s="63">
        <v>41</v>
      </c>
      <c r="M41" s="63" t="b">
        <v>1</v>
      </c>
      <c r="N41" s="90"/>
      <c r="O41" s="91" t="s">
        <v>224</v>
      </c>
      <c r="P41" s="130">
        <v>2</v>
      </c>
      <c r="Q41" s="65">
        <v>2</v>
      </c>
      <c r="R41" s="118" t="str">
        <f>REPLACE(INDEX(GroupVertices[Group],MATCH(Edges[[#This Row],[Vertex 1]],GroupVertices[Vertex],0)),1,1,"")</f>
        <v>1</v>
      </c>
      <c r="S41" s="118" t="str">
        <f>REPLACE(INDEX(GroupVertices[Group],MATCH(Edges[[#This Row],[Vertex 2]],GroupVertices[Vertex],0)),1,1,"")</f>
        <v>1</v>
      </c>
    </row>
    <row r="42" spans="1:19" ht="15">
      <c r="A42" s="89" t="s">
        <v>180</v>
      </c>
      <c r="B42" s="89" t="s">
        <v>177</v>
      </c>
      <c r="C42" s="74" t="s">
        <v>282</v>
      </c>
      <c r="D42" s="75">
        <v>1.6666666666666667</v>
      </c>
      <c r="E42" s="48"/>
      <c r="F42" s="76"/>
      <c r="G42" s="74"/>
      <c r="H42" s="78"/>
      <c r="I42" s="77"/>
      <c r="J42" s="77"/>
      <c r="K42" s="70" t="s">
        <v>66</v>
      </c>
      <c r="L42" s="63">
        <v>42</v>
      </c>
      <c r="M42" s="63" t="b">
        <v>1</v>
      </c>
      <c r="N42" s="90"/>
      <c r="O42" s="91" t="s">
        <v>224</v>
      </c>
      <c r="P42" s="130">
        <v>2</v>
      </c>
      <c r="Q42" s="65">
        <v>2</v>
      </c>
      <c r="R42" s="118" t="str">
        <f>REPLACE(INDEX(GroupVertices[Group],MATCH(Edges[[#This Row],[Vertex 1]],GroupVertices[Vertex],0)),1,1,"")</f>
        <v>1</v>
      </c>
      <c r="S42" s="118" t="str">
        <f>REPLACE(INDEX(GroupVertices[Group],MATCH(Edges[[#This Row],[Vertex 2]],GroupVertices[Vertex],0)),1,1,"")</f>
        <v>1</v>
      </c>
    </row>
    <row r="43" spans="1:19" ht="15">
      <c r="A43" s="89" t="s">
        <v>180</v>
      </c>
      <c r="B43" s="71" t="s">
        <v>190</v>
      </c>
      <c r="C43" s="74" t="s">
        <v>282</v>
      </c>
      <c r="D43" s="75">
        <v>1.6666666666666667</v>
      </c>
      <c r="E43" s="48"/>
      <c r="F43" s="76"/>
      <c r="G43" s="74"/>
      <c r="H43" s="78"/>
      <c r="I43" s="77"/>
      <c r="J43" s="77"/>
      <c r="K43" s="70" t="s">
        <v>66</v>
      </c>
      <c r="L43" s="63">
        <v>43</v>
      </c>
      <c r="M43" s="63" t="b">
        <v>1</v>
      </c>
      <c r="N43" s="84"/>
      <c r="O43" s="91" t="s">
        <v>224</v>
      </c>
      <c r="P43" s="130">
        <v>2</v>
      </c>
      <c r="Q43" s="65">
        <v>2</v>
      </c>
      <c r="R43" s="118" t="str">
        <f>REPLACE(INDEX(GroupVertices[Group],MATCH(Edges[[#This Row],[Vertex 1]],GroupVertices[Vertex],0)),1,1,"")</f>
        <v>1</v>
      </c>
      <c r="S43" s="118" t="str">
        <f>REPLACE(INDEX(GroupVertices[Group],MATCH(Edges[[#This Row],[Vertex 2]],GroupVertices[Vertex],0)),1,1,"")</f>
        <v>1</v>
      </c>
    </row>
    <row r="44" spans="1:19" ht="15">
      <c r="A44" s="89" t="s">
        <v>185</v>
      </c>
      <c r="B44" s="89" t="s">
        <v>184</v>
      </c>
      <c r="C44" s="74" t="s">
        <v>282</v>
      </c>
      <c r="D44" s="75">
        <v>1.6666666666666667</v>
      </c>
      <c r="E44" s="48"/>
      <c r="F44" s="76"/>
      <c r="G44" s="74"/>
      <c r="H44" s="78"/>
      <c r="I44" s="77"/>
      <c r="J44" s="77"/>
      <c r="K44" s="70" t="s">
        <v>66</v>
      </c>
      <c r="L44" s="63">
        <v>44</v>
      </c>
      <c r="M44" s="63" t="b">
        <v>1</v>
      </c>
      <c r="N44" s="90"/>
      <c r="O44" s="91" t="s">
        <v>224</v>
      </c>
      <c r="P44" s="130">
        <v>2</v>
      </c>
      <c r="Q44" s="65">
        <v>2</v>
      </c>
      <c r="R44" s="118" t="str">
        <f>REPLACE(INDEX(GroupVertices[Group],MATCH(Edges[[#This Row],[Vertex 1]],GroupVertices[Vertex],0)),1,1,"")</f>
        <v>2</v>
      </c>
      <c r="S44" s="118" t="str">
        <f>REPLACE(INDEX(GroupVertices[Group],MATCH(Edges[[#This Row],[Vertex 2]],GroupVertices[Vertex],0)),1,1,"")</f>
        <v>2</v>
      </c>
    </row>
    <row r="45" spans="1:19" ht="15">
      <c r="A45" s="89" t="s">
        <v>174</v>
      </c>
      <c r="B45" s="89" t="s">
        <v>185</v>
      </c>
      <c r="C45" s="74" t="s">
        <v>282</v>
      </c>
      <c r="D45" s="75">
        <v>1.6666666666666667</v>
      </c>
      <c r="E45" s="48"/>
      <c r="F45" s="76"/>
      <c r="G45" s="74"/>
      <c r="H45" s="78"/>
      <c r="I45" s="77"/>
      <c r="J45" s="77"/>
      <c r="K45" s="70" t="s">
        <v>66</v>
      </c>
      <c r="L45" s="63">
        <v>45</v>
      </c>
      <c r="M45" s="63" t="b">
        <v>1</v>
      </c>
      <c r="N45" s="90"/>
      <c r="O45" s="91" t="s">
        <v>224</v>
      </c>
      <c r="P45" s="130">
        <v>2</v>
      </c>
      <c r="Q45" s="65">
        <v>2</v>
      </c>
      <c r="R45" s="118" t="str">
        <f>REPLACE(INDEX(GroupVertices[Group],MATCH(Edges[[#This Row],[Vertex 1]],GroupVertices[Vertex],0)),1,1,"")</f>
        <v>2</v>
      </c>
      <c r="S45" s="118" t="str">
        <f>REPLACE(INDEX(GroupVertices[Group],MATCH(Edges[[#This Row],[Vertex 2]],GroupVertices[Vertex],0)),1,1,"")</f>
        <v>2</v>
      </c>
    </row>
    <row r="46" spans="1:19" ht="15">
      <c r="A46" s="89" t="s">
        <v>187</v>
      </c>
      <c r="B46" s="89" t="s">
        <v>174</v>
      </c>
      <c r="C46" s="74" t="s">
        <v>282</v>
      </c>
      <c r="D46" s="75">
        <v>1.6666666666666667</v>
      </c>
      <c r="E46" s="48"/>
      <c r="F46" s="76"/>
      <c r="G46" s="74"/>
      <c r="H46" s="78"/>
      <c r="I46" s="77"/>
      <c r="J46" s="77"/>
      <c r="K46" s="70" t="s">
        <v>66</v>
      </c>
      <c r="L46" s="63">
        <v>46</v>
      </c>
      <c r="M46" s="63" t="b">
        <v>1</v>
      </c>
      <c r="N46" s="90"/>
      <c r="O46" s="91" t="s">
        <v>224</v>
      </c>
      <c r="P46" s="130">
        <v>2</v>
      </c>
      <c r="Q46" s="65">
        <v>2</v>
      </c>
      <c r="R46" s="118" t="str">
        <f>REPLACE(INDEX(GroupVertices[Group],MATCH(Edges[[#This Row],[Vertex 1]],GroupVertices[Vertex],0)),1,1,"")</f>
        <v>2</v>
      </c>
      <c r="S46" s="118" t="str">
        <f>REPLACE(INDEX(GroupVertices[Group],MATCH(Edges[[#This Row],[Vertex 2]],GroupVertices[Vertex],0)),1,1,"")</f>
        <v>2</v>
      </c>
    </row>
    <row r="47" spans="1:19" ht="30">
      <c r="A47" s="89" t="s">
        <v>215</v>
      </c>
      <c r="B47" s="89" t="s">
        <v>204</v>
      </c>
      <c r="C47" s="74" t="s">
        <v>282</v>
      </c>
      <c r="D47" s="75">
        <v>1</v>
      </c>
      <c r="E47" s="48"/>
      <c r="F47" s="76"/>
      <c r="G47" s="74"/>
      <c r="H47" s="78"/>
      <c r="I47" s="77"/>
      <c r="J47" s="77"/>
      <c r="K47" s="70" t="s">
        <v>65</v>
      </c>
      <c r="L47" s="63">
        <v>47</v>
      </c>
      <c r="M47" s="63" t="b">
        <v>1</v>
      </c>
      <c r="N47" s="90"/>
      <c r="O47" s="91" t="s">
        <v>224</v>
      </c>
      <c r="P47" s="130">
        <v>1</v>
      </c>
      <c r="Q47" s="65">
        <v>1</v>
      </c>
      <c r="R47" s="118" t="str">
        <f>REPLACE(INDEX(GroupVertices[Group],MATCH(Edges[[#This Row],[Vertex 1]],GroupVertices[Vertex],0)),1,1,"")</f>
        <v>2</v>
      </c>
      <c r="S47" s="118" t="str">
        <f>REPLACE(INDEX(GroupVertices[Group],MATCH(Edges[[#This Row],[Vertex 2]],GroupVertices[Vertex],0)),1,1,"")</f>
        <v>2</v>
      </c>
    </row>
    <row r="48" spans="1:19" ht="15">
      <c r="A48" s="89" t="s">
        <v>194</v>
      </c>
      <c r="B48" s="89" t="s">
        <v>178</v>
      </c>
      <c r="C48" s="74" t="s">
        <v>282</v>
      </c>
      <c r="D48" s="75">
        <v>1</v>
      </c>
      <c r="E48" s="48"/>
      <c r="F48" s="76"/>
      <c r="G48" s="74"/>
      <c r="H48" s="78"/>
      <c r="I48" s="77"/>
      <c r="J48" s="77"/>
      <c r="K48" s="70" t="s">
        <v>65</v>
      </c>
      <c r="L48" s="63">
        <v>48</v>
      </c>
      <c r="M48" s="63" t="b">
        <v>1</v>
      </c>
      <c r="N48" s="84"/>
      <c r="O48" s="65" t="s">
        <v>224</v>
      </c>
      <c r="P48" s="130">
        <v>1</v>
      </c>
      <c r="Q48" s="65">
        <v>1</v>
      </c>
      <c r="R48" s="118" t="str">
        <f>REPLACE(INDEX(GroupVertices[Group],MATCH(Edges[[#This Row],[Vertex 1]],GroupVertices[Vertex],0)),1,1,"")</f>
        <v>1</v>
      </c>
      <c r="S48" s="118" t="str">
        <f>REPLACE(INDEX(GroupVertices[Group],MATCH(Edges[[#This Row],[Vertex 2]],GroupVertices[Vertex],0)),1,1,"")</f>
        <v>1</v>
      </c>
    </row>
    <row r="49" spans="1:19" ht="15">
      <c r="A49" s="89" t="s">
        <v>194</v>
      </c>
      <c r="B49" s="89" t="s">
        <v>180</v>
      </c>
      <c r="C49" s="74" t="s">
        <v>282</v>
      </c>
      <c r="D49" s="75">
        <v>1</v>
      </c>
      <c r="E49" s="48"/>
      <c r="F49" s="76"/>
      <c r="G49" s="74"/>
      <c r="H49" s="78"/>
      <c r="I49" s="77"/>
      <c r="J49" s="77"/>
      <c r="K49" s="70" t="s">
        <v>66</v>
      </c>
      <c r="L49" s="63">
        <v>49</v>
      </c>
      <c r="M49" s="63" t="b">
        <v>1</v>
      </c>
      <c r="N49" s="90"/>
      <c r="O49" s="91" t="s">
        <v>224</v>
      </c>
      <c r="P49" s="130">
        <v>1</v>
      </c>
      <c r="Q49" s="65">
        <v>1</v>
      </c>
      <c r="R49" s="118" t="str">
        <f>REPLACE(INDEX(GroupVertices[Group],MATCH(Edges[[#This Row],[Vertex 1]],GroupVertices[Vertex],0)),1,1,"")</f>
        <v>1</v>
      </c>
      <c r="S49" s="118" t="str">
        <f>REPLACE(INDEX(GroupVertices[Group],MATCH(Edges[[#This Row],[Vertex 2]],GroupVertices[Vertex],0)),1,1,"")</f>
        <v>1</v>
      </c>
    </row>
    <row r="50" spans="1:19" ht="15">
      <c r="A50" s="89" t="s">
        <v>190</v>
      </c>
      <c r="B50" s="89" t="s">
        <v>178</v>
      </c>
      <c r="C50" s="74" t="s">
        <v>282</v>
      </c>
      <c r="D50" s="75">
        <v>1</v>
      </c>
      <c r="E50" s="48"/>
      <c r="F50" s="76"/>
      <c r="G50" s="74"/>
      <c r="H50" s="78"/>
      <c r="I50" s="77"/>
      <c r="J50" s="77"/>
      <c r="K50" s="70" t="s">
        <v>65</v>
      </c>
      <c r="L50" s="63">
        <v>50</v>
      </c>
      <c r="M50" s="63" t="b">
        <v>1</v>
      </c>
      <c r="N50" s="90"/>
      <c r="O50" s="91" t="s">
        <v>224</v>
      </c>
      <c r="P50" s="130">
        <v>1</v>
      </c>
      <c r="Q50" s="65">
        <v>1</v>
      </c>
      <c r="R50" s="118" t="str">
        <f>REPLACE(INDEX(GroupVertices[Group],MATCH(Edges[[#This Row],[Vertex 1]],GroupVertices[Vertex],0)),1,1,"")</f>
        <v>1</v>
      </c>
      <c r="S50" s="118" t="str">
        <f>REPLACE(INDEX(GroupVertices[Group],MATCH(Edges[[#This Row],[Vertex 2]],GroupVertices[Vertex],0)),1,1,"")</f>
        <v>1</v>
      </c>
    </row>
    <row r="51" spans="1:19" ht="15">
      <c r="A51" s="89" t="s">
        <v>190</v>
      </c>
      <c r="B51" s="71" t="s">
        <v>180</v>
      </c>
      <c r="C51" s="74" t="s">
        <v>282</v>
      </c>
      <c r="D51" s="75">
        <v>1</v>
      </c>
      <c r="E51" s="48"/>
      <c r="F51" s="76"/>
      <c r="G51" s="74"/>
      <c r="H51" s="78"/>
      <c r="I51" s="77"/>
      <c r="J51" s="77"/>
      <c r="K51" s="70" t="s">
        <v>66</v>
      </c>
      <c r="L51" s="63">
        <v>51</v>
      </c>
      <c r="M51" s="63" t="b">
        <v>1</v>
      </c>
      <c r="N51" s="84"/>
      <c r="O51" s="65" t="s">
        <v>224</v>
      </c>
      <c r="P51" s="130">
        <v>1</v>
      </c>
      <c r="Q51" s="65">
        <v>1</v>
      </c>
      <c r="R51" s="118" t="str">
        <f>REPLACE(INDEX(GroupVertices[Group],MATCH(Edges[[#This Row],[Vertex 1]],GroupVertices[Vertex],0)),1,1,"")</f>
        <v>1</v>
      </c>
      <c r="S51" s="118" t="str">
        <f>REPLACE(INDEX(GroupVertices[Group],MATCH(Edges[[#This Row],[Vertex 2]],GroupVertices[Vertex],0)),1,1,"")</f>
        <v>1</v>
      </c>
    </row>
    <row r="52" spans="1:19" ht="15">
      <c r="A52" s="89" t="s">
        <v>190</v>
      </c>
      <c r="B52" s="89" t="s">
        <v>177</v>
      </c>
      <c r="C52" s="74" t="s">
        <v>282</v>
      </c>
      <c r="D52" s="75">
        <v>1</v>
      </c>
      <c r="E52" s="48"/>
      <c r="F52" s="76"/>
      <c r="G52" s="74"/>
      <c r="H52" s="78"/>
      <c r="I52" s="77"/>
      <c r="J52" s="77"/>
      <c r="K52" s="70" t="s">
        <v>66</v>
      </c>
      <c r="L52" s="63">
        <v>52</v>
      </c>
      <c r="M52" s="63" t="b">
        <v>1</v>
      </c>
      <c r="N52" s="90"/>
      <c r="O52" s="91" t="s">
        <v>224</v>
      </c>
      <c r="P52" s="130">
        <v>1</v>
      </c>
      <c r="Q52" s="65">
        <v>1</v>
      </c>
      <c r="R52" s="118" t="str">
        <f>REPLACE(INDEX(GroupVertices[Group],MATCH(Edges[[#This Row],[Vertex 1]],GroupVertices[Vertex],0)),1,1,"")</f>
        <v>1</v>
      </c>
      <c r="S52" s="118" t="str">
        <f>REPLACE(INDEX(GroupVertices[Group],MATCH(Edges[[#This Row],[Vertex 2]],GroupVertices[Vertex],0)),1,1,"")</f>
        <v>1</v>
      </c>
    </row>
    <row r="53" spans="1:19" ht="15">
      <c r="A53" s="89" t="s">
        <v>185</v>
      </c>
      <c r="B53" s="89" t="s">
        <v>174</v>
      </c>
      <c r="C53" s="74" t="s">
        <v>282</v>
      </c>
      <c r="D53" s="75">
        <v>1</v>
      </c>
      <c r="E53" s="48"/>
      <c r="F53" s="76"/>
      <c r="G53" s="74"/>
      <c r="H53" s="78"/>
      <c r="I53" s="77"/>
      <c r="J53" s="77"/>
      <c r="K53" s="70" t="s">
        <v>66</v>
      </c>
      <c r="L53" s="63">
        <v>53</v>
      </c>
      <c r="M53" s="63" t="b">
        <v>1</v>
      </c>
      <c r="N53" s="90"/>
      <c r="O53" s="91" t="s">
        <v>224</v>
      </c>
      <c r="P53" s="130">
        <v>1</v>
      </c>
      <c r="Q53" s="65">
        <v>1</v>
      </c>
      <c r="R53" s="118" t="str">
        <f>REPLACE(INDEX(GroupVertices[Group],MATCH(Edges[[#This Row],[Vertex 1]],GroupVertices[Vertex],0)),1,1,"")</f>
        <v>2</v>
      </c>
      <c r="S53" s="118" t="str">
        <f>REPLACE(INDEX(GroupVertices[Group],MATCH(Edges[[#This Row],[Vertex 2]],GroupVertices[Vertex],0)),1,1,"")</f>
        <v>2</v>
      </c>
    </row>
    <row r="54" spans="1:19" ht="15">
      <c r="A54" s="89" t="s">
        <v>188</v>
      </c>
      <c r="B54" s="89" t="s">
        <v>177</v>
      </c>
      <c r="C54" s="74" t="s">
        <v>282</v>
      </c>
      <c r="D54" s="75">
        <v>1</v>
      </c>
      <c r="E54" s="48"/>
      <c r="F54" s="76"/>
      <c r="G54" s="74"/>
      <c r="H54" s="78"/>
      <c r="I54" s="77"/>
      <c r="J54" s="77"/>
      <c r="K54" s="70" t="s">
        <v>66</v>
      </c>
      <c r="L54" s="63">
        <v>54</v>
      </c>
      <c r="M54" s="63" t="b">
        <v>1</v>
      </c>
      <c r="N54" s="90"/>
      <c r="O54" s="91" t="s">
        <v>224</v>
      </c>
      <c r="P54" s="130">
        <v>1</v>
      </c>
      <c r="Q54" s="65">
        <v>1</v>
      </c>
      <c r="R54" s="118" t="str">
        <f>REPLACE(INDEX(GroupVertices[Group],MATCH(Edges[[#This Row],[Vertex 1]],GroupVertices[Vertex],0)),1,1,"")</f>
        <v>1</v>
      </c>
      <c r="S54" s="118" t="str">
        <f>REPLACE(INDEX(GroupVertices[Group],MATCH(Edges[[#This Row],[Vertex 2]],GroupVertices[Vertex],0)),1,1,"")</f>
        <v>1</v>
      </c>
    </row>
    <row r="55" spans="1:19" ht="15">
      <c r="A55" s="89" t="s">
        <v>192</v>
      </c>
      <c r="B55" s="89" t="s">
        <v>180</v>
      </c>
      <c r="C55" s="74" t="s">
        <v>282</v>
      </c>
      <c r="D55" s="75">
        <v>1</v>
      </c>
      <c r="E55" s="48"/>
      <c r="F55" s="76"/>
      <c r="G55" s="74"/>
      <c r="H55" s="78"/>
      <c r="I55" s="77"/>
      <c r="J55" s="77"/>
      <c r="K55" s="70" t="s">
        <v>65</v>
      </c>
      <c r="L55" s="63">
        <v>55</v>
      </c>
      <c r="M55" s="63" t="b">
        <v>1</v>
      </c>
      <c r="N55" s="90"/>
      <c r="O55" s="91" t="s">
        <v>224</v>
      </c>
      <c r="P55" s="130">
        <v>1</v>
      </c>
      <c r="Q55" s="65">
        <v>1</v>
      </c>
      <c r="R55" s="118" t="str">
        <f>REPLACE(INDEX(GroupVertices[Group],MATCH(Edges[[#This Row],[Vertex 1]],GroupVertices[Vertex],0)),1,1,"")</f>
        <v>1</v>
      </c>
      <c r="S55" s="118" t="str">
        <f>REPLACE(INDEX(GroupVertices[Group],MATCH(Edges[[#This Row],[Vertex 2]],GroupVertices[Vertex],0)),1,1,"")</f>
        <v>1</v>
      </c>
    </row>
    <row r="56" spans="1:19" ht="15">
      <c r="A56" s="89" t="s">
        <v>192</v>
      </c>
      <c r="B56" s="71" t="s">
        <v>194</v>
      </c>
      <c r="C56" s="74" t="s">
        <v>282</v>
      </c>
      <c r="D56" s="75">
        <v>1</v>
      </c>
      <c r="E56" s="48"/>
      <c r="F56" s="76"/>
      <c r="G56" s="74"/>
      <c r="H56" s="78"/>
      <c r="I56" s="77"/>
      <c r="J56" s="77"/>
      <c r="K56" s="70" t="s">
        <v>65</v>
      </c>
      <c r="L56" s="63">
        <v>56</v>
      </c>
      <c r="M56" s="63" t="b">
        <v>1</v>
      </c>
      <c r="N56" s="84"/>
      <c r="O56" s="91" t="s">
        <v>224</v>
      </c>
      <c r="P56" s="130">
        <v>1</v>
      </c>
      <c r="Q56" s="65">
        <v>1</v>
      </c>
      <c r="R56" s="118" t="str">
        <f>REPLACE(INDEX(GroupVertices[Group],MATCH(Edges[[#This Row],[Vertex 1]],GroupVertices[Vertex],0)),1,1,"")</f>
        <v>1</v>
      </c>
      <c r="S56" s="118" t="str">
        <f>REPLACE(INDEX(GroupVertices[Group],MATCH(Edges[[#This Row],[Vertex 2]],GroupVertices[Vertex],0)),1,1,"")</f>
        <v>1</v>
      </c>
    </row>
    <row r="57" spans="1:19" ht="15">
      <c r="A57" s="89" t="s">
        <v>192</v>
      </c>
      <c r="B57" s="71" t="s">
        <v>177</v>
      </c>
      <c r="C57" s="74" t="s">
        <v>282</v>
      </c>
      <c r="D57" s="75">
        <v>1</v>
      </c>
      <c r="E57" s="48"/>
      <c r="F57" s="76"/>
      <c r="G57" s="74"/>
      <c r="H57" s="78"/>
      <c r="I57" s="77"/>
      <c r="J57" s="77"/>
      <c r="K57" s="70" t="s">
        <v>65</v>
      </c>
      <c r="L57" s="63">
        <v>57</v>
      </c>
      <c r="M57" s="63" t="b">
        <v>1</v>
      </c>
      <c r="N57" s="84"/>
      <c r="O57" s="91" t="s">
        <v>224</v>
      </c>
      <c r="P57" s="130">
        <v>1</v>
      </c>
      <c r="Q57" s="65">
        <v>1</v>
      </c>
      <c r="R57" s="118" t="str">
        <f>REPLACE(INDEX(GroupVertices[Group],MATCH(Edges[[#This Row],[Vertex 1]],GroupVertices[Vertex],0)),1,1,"")</f>
        <v>1</v>
      </c>
      <c r="S57" s="118" t="str">
        <f>REPLACE(INDEX(GroupVertices[Group],MATCH(Edges[[#This Row],[Vertex 2]],GroupVertices[Vertex],0)),1,1,"")</f>
        <v>1</v>
      </c>
    </row>
    <row r="58" spans="1:19" ht="15">
      <c r="A58" s="89" t="s">
        <v>192</v>
      </c>
      <c r="B58" s="102" t="s">
        <v>181</v>
      </c>
      <c r="C58" s="74" t="s">
        <v>282</v>
      </c>
      <c r="D58" s="75">
        <v>1</v>
      </c>
      <c r="E58" s="48"/>
      <c r="F58" s="76"/>
      <c r="G58" s="74"/>
      <c r="H58" s="78"/>
      <c r="I58" s="77"/>
      <c r="J58" s="77"/>
      <c r="K58" s="70" t="s">
        <v>66</v>
      </c>
      <c r="L58" s="63">
        <v>58</v>
      </c>
      <c r="M58" s="63" t="b">
        <v>1</v>
      </c>
      <c r="N58" s="90"/>
      <c r="O58" s="91" t="s">
        <v>224</v>
      </c>
      <c r="P58" s="130">
        <v>1</v>
      </c>
      <c r="Q58" s="65">
        <v>1</v>
      </c>
      <c r="R58" s="118" t="str">
        <f>REPLACE(INDEX(GroupVertices[Group],MATCH(Edges[[#This Row],[Vertex 1]],GroupVertices[Vertex],0)),1,1,"")</f>
        <v>1</v>
      </c>
      <c r="S58" s="118" t="str">
        <f>REPLACE(INDEX(GroupVertices[Group],MATCH(Edges[[#This Row],[Vertex 2]],GroupVertices[Vertex],0)),1,1,"")</f>
        <v>1</v>
      </c>
    </row>
    <row r="59" spans="1:19" ht="15">
      <c r="A59" s="89" t="s">
        <v>192</v>
      </c>
      <c r="B59" s="89" t="s">
        <v>193</v>
      </c>
      <c r="C59" s="74" t="s">
        <v>282</v>
      </c>
      <c r="D59" s="75">
        <v>1</v>
      </c>
      <c r="E59" s="48"/>
      <c r="F59" s="76"/>
      <c r="G59" s="74"/>
      <c r="H59" s="78"/>
      <c r="I59" s="77"/>
      <c r="J59" s="77"/>
      <c r="K59" s="70" t="s">
        <v>65</v>
      </c>
      <c r="L59" s="63">
        <v>59</v>
      </c>
      <c r="M59" s="63" t="b">
        <v>1</v>
      </c>
      <c r="N59" s="90"/>
      <c r="O59" s="91" t="s">
        <v>224</v>
      </c>
      <c r="P59" s="130">
        <v>1</v>
      </c>
      <c r="Q59" s="65">
        <v>1</v>
      </c>
      <c r="R59" s="118" t="str">
        <f>REPLACE(INDEX(GroupVertices[Group],MATCH(Edges[[#This Row],[Vertex 1]],GroupVertices[Vertex],0)),1,1,"")</f>
        <v>1</v>
      </c>
      <c r="S59" s="118" t="str">
        <f>REPLACE(INDEX(GroupVertices[Group],MATCH(Edges[[#This Row],[Vertex 2]],GroupVertices[Vertex],0)),1,1,"")</f>
        <v>1</v>
      </c>
    </row>
    <row r="60" spans="1:19" ht="15">
      <c r="A60" s="89" t="s">
        <v>184</v>
      </c>
      <c r="B60" s="89" t="s">
        <v>174</v>
      </c>
      <c r="C60" s="74" t="s">
        <v>282</v>
      </c>
      <c r="D60" s="75">
        <v>1</v>
      </c>
      <c r="E60" s="48"/>
      <c r="F60" s="76"/>
      <c r="G60" s="74"/>
      <c r="H60" s="78"/>
      <c r="I60" s="77"/>
      <c r="J60" s="77"/>
      <c r="K60" s="70" t="s">
        <v>65</v>
      </c>
      <c r="L60" s="63">
        <v>60</v>
      </c>
      <c r="M60" s="63" t="b">
        <v>1</v>
      </c>
      <c r="N60" s="90"/>
      <c r="O60" s="91" t="s">
        <v>224</v>
      </c>
      <c r="P60" s="130">
        <v>1</v>
      </c>
      <c r="Q60" s="65">
        <v>1</v>
      </c>
      <c r="R60" s="118" t="str">
        <f>REPLACE(INDEX(GroupVertices[Group],MATCH(Edges[[#This Row],[Vertex 1]],GroupVertices[Vertex],0)),1,1,"")</f>
        <v>2</v>
      </c>
      <c r="S60" s="118" t="str">
        <f>REPLACE(INDEX(GroupVertices[Group],MATCH(Edges[[#This Row],[Vertex 2]],GroupVertices[Vertex],0)),1,1,"")</f>
        <v>2</v>
      </c>
    </row>
    <row r="61" spans="1:19" ht="15">
      <c r="A61" s="89" t="s">
        <v>184</v>
      </c>
      <c r="B61" s="89" t="s">
        <v>185</v>
      </c>
      <c r="C61" s="74" t="s">
        <v>282</v>
      </c>
      <c r="D61" s="75">
        <v>1</v>
      </c>
      <c r="E61" s="48"/>
      <c r="F61" s="76"/>
      <c r="G61" s="74"/>
      <c r="H61" s="78"/>
      <c r="I61" s="77"/>
      <c r="J61" s="77"/>
      <c r="K61" s="70" t="s">
        <v>66</v>
      </c>
      <c r="L61" s="63">
        <v>61</v>
      </c>
      <c r="M61" s="63" t="b">
        <v>1</v>
      </c>
      <c r="N61" s="90"/>
      <c r="O61" s="91" t="s">
        <v>224</v>
      </c>
      <c r="P61" s="130">
        <v>1</v>
      </c>
      <c r="Q61" s="65">
        <v>1</v>
      </c>
      <c r="R61" s="118" t="str">
        <f>REPLACE(INDEX(GroupVertices[Group],MATCH(Edges[[#This Row],[Vertex 1]],GroupVertices[Vertex],0)),1,1,"")</f>
        <v>2</v>
      </c>
      <c r="S61" s="118" t="str">
        <f>REPLACE(INDEX(GroupVertices[Group],MATCH(Edges[[#This Row],[Vertex 2]],GroupVertices[Vertex],0)),1,1,"")</f>
        <v>2</v>
      </c>
    </row>
    <row r="62" spans="1:19" ht="15">
      <c r="A62" s="89" t="s">
        <v>184</v>
      </c>
      <c r="B62" s="89" t="s">
        <v>187</v>
      </c>
      <c r="C62" s="74" t="s">
        <v>282</v>
      </c>
      <c r="D62" s="75">
        <v>1</v>
      </c>
      <c r="E62" s="48"/>
      <c r="F62" s="76"/>
      <c r="G62" s="74"/>
      <c r="H62" s="78"/>
      <c r="I62" s="77"/>
      <c r="J62" s="77"/>
      <c r="K62" s="70" t="s">
        <v>66</v>
      </c>
      <c r="L62" s="63">
        <v>62</v>
      </c>
      <c r="M62" s="63" t="b">
        <v>1</v>
      </c>
      <c r="N62" s="90"/>
      <c r="O62" s="91" t="s">
        <v>224</v>
      </c>
      <c r="P62" s="130">
        <v>1</v>
      </c>
      <c r="Q62" s="65">
        <v>1</v>
      </c>
      <c r="R62" s="118" t="str">
        <f>REPLACE(INDEX(GroupVertices[Group],MATCH(Edges[[#This Row],[Vertex 1]],GroupVertices[Vertex],0)),1,1,"")</f>
        <v>2</v>
      </c>
      <c r="S62" s="118" t="str">
        <f>REPLACE(INDEX(GroupVertices[Group],MATCH(Edges[[#This Row],[Vertex 2]],GroupVertices[Vertex],0)),1,1,"")</f>
        <v>2</v>
      </c>
    </row>
    <row r="63" spans="1:19" ht="15">
      <c r="A63" s="102" t="s">
        <v>181</v>
      </c>
      <c r="B63" s="89" t="s">
        <v>188</v>
      </c>
      <c r="C63" s="74" t="s">
        <v>282</v>
      </c>
      <c r="D63" s="75">
        <v>1</v>
      </c>
      <c r="E63" s="48"/>
      <c r="F63" s="76"/>
      <c r="G63" s="74"/>
      <c r="H63" s="78"/>
      <c r="I63" s="77"/>
      <c r="J63" s="77"/>
      <c r="K63" s="70" t="s">
        <v>65</v>
      </c>
      <c r="L63" s="63">
        <v>63</v>
      </c>
      <c r="M63" s="63" t="b">
        <v>1</v>
      </c>
      <c r="N63" s="90"/>
      <c r="O63" s="91" t="s">
        <v>224</v>
      </c>
      <c r="P63" s="130">
        <v>1</v>
      </c>
      <c r="Q63" s="65">
        <v>1</v>
      </c>
      <c r="R63" s="118" t="str">
        <f>REPLACE(INDEX(GroupVertices[Group],MATCH(Edges[[#This Row],[Vertex 1]],GroupVertices[Vertex],0)),1,1,"")</f>
        <v>1</v>
      </c>
      <c r="S63" s="118" t="str">
        <f>REPLACE(INDEX(GroupVertices[Group],MATCH(Edges[[#This Row],[Vertex 2]],GroupVertices[Vertex],0)),1,1,"")</f>
        <v>1</v>
      </c>
    </row>
    <row r="64" spans="1:19" ht="15">
      <c r="A64" s="102" t="s">
        <v>181</v>
      </c>
      <c r="B64" s="89" t="s">
        <v>192</v>
      </c>
      <c r="C64" s="74" t="s">
        <v>282</v>
      </c>
      <c r="D64" s="75">
        <v>1</v>
      </c>
      <c r="E64" s="48"/>
      <c r="F64" s="76"/>
      <c r="G64" s="74"/>
      <c r="H64" s="78"/>
      <c r="I64" s="77"/>
      <c r="J64" s="77"/>
      <c r="K64" s="70" t="s">
        <v>66</v>
      </c>
      <c r="L64" s="63">
        <v>64</v>
      </c>
      <c r="M64" s="63" t="b">
        <v>1</v>
      </c>
      <c r="N64" s="90"/>
      <c r="O64" s="91" t="s">
        <v>224</v>
      </c>
      <c r="P64" s="130">
        <v>1</v>
      </c>
      <c r="Q64" s="65">
        <v>1</v>
      </c>
      <c r="R64" s="118" t="str">
        <f>REPLACE(INDEX(GroupVertices[Group],MATCH(Edges[[#This Row],[Vertex 1]],GroupVertices[Vertex],0)),1,1,"")</f>
        <v>1</v>
      </c>
      <c r="S64" s="118" t="str">
        <f>REPLACE(INDEX(GroupVertices[Group],MATCH(Edges[[#This Row],[Vertex 2]],GroupVertices[Vertex],0)),1,1,"")</f>
        <v>1</v>
      </c>
    </row>
    <row r="65" spans="1:19" ht="15">
      <c r="A65" s="89" t="s">
        <v>177</v>
      </c>
      <c r="B65" s="89" t="s">
        <v>180</v>
      </c>
      <c r="C65" s="74" t="s">
        <v>282</v>
      </c>
      <c r="D65" s="75">
        <v>1</v>
      </c>
      <c r="E65" s="48"/>
      <c r="F65" s="76"/>
      <c r="G65" s="74"/>
      <c r="H65" s="78"/>
      <c r="I65" s="77"/>
      <c r="J65" s="77"/>
      <c r="K65" s="70" t="s">
        <v>66</v>
      </c>
      <c r="L65" s="63">
        <v>65</v>
      </c>
      <c r="M65" s="63" t="b">
        <v>1</v>
      </c>
      <c r="N65" s="90"/>
      <c r="O65" s="91" t="s">
        <v>224</v>
      </c>
      <c r="P65" s="130">
        <v>1</v>
      </c>
      <c r="Q65" s="65">
        <v>1</v>
      </c>
      <c r="R65" s="118" t="str">
        <f>REPLACE(INDEX(GroupVertices[Group],MATCH(Edges[[#This Row],[Vertex 1]],GroupVertices[Vertex],0)),1,1,"")</f>
        <v>1</v>
      </c>
      <c r="S65" s="118" t="str">
        <f>REPLACE(INDEX(GroupVertices[Group],MATCH(Edges[[#This Row],[Vertex 2]],GroupVertices[Vertex],0)),1,1,"")</f>
        <v>1</v>
      </c>
    </row>
    <row r="66" spans="1:19" ht="15">
      <c r="A66" s="89" t="s">
        <v>177</v>
      </c>
      <c r="B66" s="89" t="s">
        <v>178</v>
      </c>
      <c r="C66" s="74" t="s">
        <v>282</v>
      </c>
      <c r="D66" s="75">
        <v>1</v>
      </c>
      <c r="E66" s="48"/>
      <c r="F66" s="76"/>
      <c r="G66" s="74"/>
      <c r="H66" s="78"/>
      <c r="I66" s="77"/>
      <c r="J66" s="77"/>
      <c r="K66" s="70" t="s">
        <v>65</v>
      </c>
      <c r="L66" s="63">
        <v>66</v>
      </c>
      <c r="M66" s="63" t="b">
        <v>1</v>
      </c>
      <c r="N66" s="84"/>
      <c r="O66" s="65" t="s">
        <v>224</v>
      </c>
      <c r="P66" s="130">
        <v>1</v>
      </c>
      <c r="Q66" s="65">
        <v>1</v>
      </c>
      <c r="R66" s="118" t="str">
        <f>REPLACE(INDEX(GroupVertices[Group],MATCH(Edges[[#This Row],[Vertex 1]],GroupVertices[Vertex],0)),1,1,"")</f>
        <v>1</v>
      </c>
      <c r="S66" s="118" t="str">
        <f>REPLACE(INDEX(GroupVertices[Group],MATCH(Edges[[#This Row],[Vertex 2]],GroupVertices[Vertex],0)),1,1,"")</f>
        <v>1</v>
      </c>
    </row>
    <row r="67" spans="1:19" ht="15">
      <c r="A67" s="89" t="s">
        <v>177</v>
      </c>
      <c r="B67" s="89" t="s">
        <v>190</v>
      </c>
      <c r="C67" s="74" t="s">
        <v>282</v>
      </c>
      <c r="D67" s="75">
        <v>1</v>
      </c>
      <c r="E67" s="48"/>
      <c r="F67" s="76"/>
      <c r="G67" s="74"/>
      <c r="H67" s="78"/>
      <c r="I67" s="77"/>
      <c r="J67" s="77"/>
      <c r="K67" s="70" t="s">
        <v>66</v>
      </c>
      <c r="L67" s="63">
        <v>67</v>
      </c>
      <c r="M67" s="63" t="b">
        <v>1</v>
      </c>
      <c r="N67" s="90"/>
      <c r="O67" s="91" t="s">
        <v>224</v>
      </c>
      <c r="P67" s="130">
        <v>1</v>
      </c>
      <c r="Q67" s="65">
        <v>1</v>
      </c>
      <c r="R67" s="118" t="str">
        <f>REPLACE(INDEX(GroupVertices[Group],MATCH(Edges[[#This Row],[Vertex 1]],GroupVertices[Vertex],0)),1,1,"")</f>
        <v>1</v>
      </c>
      <c r="S67" s="118" t="str">
        <f>REPLACE(INDEX(GroupVertices[Group],MATCH(Edges[[#This Row],[Vertex 2]],GroupVertices[Vertex],0)),1,1,"")</f>
        <v>1</v>
      </c>
    </row>
    <row r="68" spans="1:19" ht="15">
      <c r="A68" s="89" t="s">
        <v>175</v>
      </c>
      <c r="B68" s="89" t="s">
        <v>174</v>
      </c>
      <c r="C68" s="74" t="s">
        <v>282</v>
      </c>
      <c r="D68" s="75">
        <v>1</v>
      </c>
      <c r="E68" s="48"/>
      <c r="F68" s="76"/>
      <c r="G68" s="74"/>
      <c r="H68" s="78"/>
      <c r="I68" s="77"/>
      <c r="J68" s="77"/>
      <c r="K68" s="70" t="s">
        <v>66</v>
      </c>
      <c r="L68" s="63">
        <v>68</v>
      </c>
      <c r="M68" s="63" t="b">
        <v>1</v>
      </c>
      <c r="N68" s="90"/>
      <c r="O68" s="91" t="s">
        <v>224</v>
      </c>
      <c r="P68" s="130">
        <v>1</v>
      </c>
      <c r="Q68" s="65">
        <v>1</v>
      </c>
      <c r="R68" s="118" t="str">
        <f>REPLACE(INDEX(GroupVertices[Group],MATCH(Edges[[#This Row],[Vertex 1]],GroupVertices[Vertex],0)),1,1,"")</f>
        <v>2</v>
      </c>
      <c r="S68" s="118" t="str">
        <f>REPLACE(INDEX(GroupVertices[Group],MATCH(Edges[[#This Row],[Vertex 2]],GroupVertices[Vertex],0)),1,1,"")</f>
        <v>2</v>
      </c>
    </row>
    <row r="69" spans="1:19" ht="15">
      <c r="A69" s="89" t="s">
        <v>174</v>
      </c>
      <c r="B69" s="89" t="s">
        <v>175</v>
      </c>
      <c r="C69" s="74" t="s">
        <v>282</v>
      </c>
      <c r="D69" s="75">
        <v>1</v>
      </c>
      <c r="E69" s="48"/>
      <c r="F69" s="76"/>
      <c r="G69" s="74"/>
      <c r="H69" s="78"/>
      <c r="I69" s="77"/>
      <c r="J69" s="77"/>
      <c r="K69" s="70" t="s">
        <v>66</v>
      </c>
      <c r="L69" s="63">
        <v>69</v>
      </c>
      <c r="M69" s="63" t="b">
        <v>1</v>
      </c>
      <c r="N69" s="90"/>
      <c r="O69" s="91" t="s">
        <v>224</v>
      </c>
      <c r="P69" s="130">
        <v>1</v>
      </c>
      <c r="Q69" s="65">
        <v>1</v>
      </c>
      <c r="R69" s="118" t="str">
        <f>REPLACE(INDEX(GroupVertices[Group],MATCH(Edges[[#This Row],[Vertex 1]],GroupVertices[Vertex],0)),1,1,"")</f>
        <v>2</v>
      </c>
      <c r="S69" s="118" t="str">
        <f>REPLACE(INDEX(GroupVertices[Group],MATCH(Edges[[#This Row],[Vertex 2]],GroupVertices[Vertex],0)),1,1,"")</f>
        <v>2</v>
      </c>
    </row>
    <row r="70" spans="1:19" ht="15">
      <c r="A70" s="89" t="s">
        <v>174</v>
      </c>
      <c r="B70" s="89" t="s">
        <v>187</v>
      </c>
      <c r="C70" s="74" t="s">
        <v>282</v>
      </c>
      <c r="D70" s="75">
        <v>1</v>
      </c>
      <c r="E70" s="48"/>
      <c r="F70" s="76"/>
      <c r="G70" s="74"/>
      <c r="H70" s="78"/>
      <c r="I70" s="77"/>
      <c r="J70" s="77"/>
      <c r="K70" s="70" t="s">
        <v>66</v>
      </c>
      <c r="L70" s="63">
        <v>70</v>
      </c>
      <c r="M70" s="63" t="b">
        <v>1</v>
      </c>
      <c r="N70" s="90"/>
      <c r="O70" s="91" t="s">
        <v>224</v>
      </c>
      <c r="P70" s="130">
        <v>1</v>
      </c>
      <c r="Q70" s="65">
        <v>1</v>
      </c>
      <c r="R70" s="118" t="str">
        <f>REPLACE(INDEX(GroupVertices[Group],MATCH(Edges[[#This Row],[Vertex 1]],GroupVertices[Vertex],0)),1,1,"")</f>
        <v>2</v>
      </c>
      <c r="S70" s="118" t="str">
        <f>REPLACE(INDEX(GroupVertices[Group],MATCH(Edges[[#This Row],[Vertex 2]],GroupVertices[Vertex],0)),1,1,"")</f>
        <v>2</v>
      </c>
    </row>
    <row r="71" spans="1:19" ht="15">
      <c r="A71" s="89" t="s">
        <v>180</v>
      </c>
      <c r="B71" s="89" t="s">
        <v>177</v>
      </c>
      <c r="C71" s="74" t="s">
        <v>281</v>
      </c>
      <c r="D71" s="75">
        <v>2.3333333333333335</v>
      </c>
      <c r="E71" s="48" t="s">
        <v>136</v>
      </c>
      <c r="F71" s="76"/>
      <c r="G71" s="74"/>
      <c r="H71" s="78"/>
      <c r="I71" s="77"/>
      <c r="J71" s="77"/>
      <c r="K71" s="70" t="s">
        <v>66</v>
      </c>
      <c r="L71" s="63">
        <v>71</v>
      </c>
      <c r="M71" s="63" t="b">
        <v>1</v>
      </c>
      <c r="N71" s="90"/>
      <c r="O71" s="91" t="s">
        <v>219</v>
      </c>
      <c r="P71" s="130">
        <v>3</v>
      </c>
      <c r="Q71" s="65">
        <v>3</v>
      </c>
      <c r="R71" s="118" t="str">
        <f>REPLACE(INDEX(GroupVertices[Group],MATCH(Edges[[#This Row],[Vertex 1]],GroupVertices[Vertex],0)),1,1,"")</f>
        <v>1</v>
      </c>
      <c r="S71" s="118" t="str">
        <f>REPLACE(INDEX(GroupVertices[Group],MATCH(Edges[[#This Row],[Vertex 2]],GroupVertices[Vertex],0)),1,1,"")</f>
        <v>1</v>
      </c>
    </row>
    <row r="72" spans="1:19" ht="15">
      <c r="A72" s="89" t="s">
        <v>180</v>
      </c>
      <c r="B72" s="89" t="s">
        <v>194</v>
      </c>
      <c r="C72" s="74" t="s">
        <v>281</v>
      </c>
      <c r="D72" s="75">
        <v>1.6666666666666667</v>
      </c>
      <c r="E72" s="48" t="s">
        <v>136</v>
      </c>
      <c r="F72" s="76"/>
      <c r="G72" s="74"/>
      <c r="H72" s="78"/>
      <c r="I72" s="77"/>
      <c r="J72" s="77"/>
      <c r="K72" s="70" t="s">
        <v>66</v>
      </c>
      <c r="L72" s="63">
        <v>72</v>
      </c>
      <c r="M72" s="63" t="b">
        <v>1</v>
      </c>
      <c r="N72" s="90"/>
      <c r="O72" s="91" t="s">
        <v>219</v>
      </c>
      <c r="P72" s="130">
        <v>2</v>
      </c>
      <c r="Q72" s="65">
        <v>2</v>
      </c>
      <c r="R72" s="118" t="str">
        <f>REPLACE(INDEX(GroupVertices[Group],MATCH(Edges[[#This Row],[Vertex 1]],GroupVertices[Vertex],0)),1,1,"")</f>
        <v>1</v>
      </c>
      <c r="S72" s="118" t="str">
        <f>REPLACE(INDEX(GroupVertices[Group],MATCH(Edges[[#This Row],[Vertex 2]],GroupVertices[Vertex],0)),1,1,"")</f>
        <v>1</v>
      </c>
    </row>
    <row r="73" spans="1:19" ht="15">
      <c r="A73" s="89" t="s">
        <v>194</v>
      </c>
      <c r="B73" s="89" t="s">
        <v>180</v>
      </c>
      <c r="C73" s="74" t="s">
        <v>281</v>
      </c>
      <c r="D73" s="75">
        <v>1.6666666666666667</v>
      </c>
      <c r="E73" s="48" t="s">
        <v>136</v>
      </c>
      <c r="F73" s="76"/>
      <c r="G73" s="74"/>
      <c r="H73" s="78"/>
      <c r="I73" s="77"/>
      <c r="J73" s="77"/>
      <c r="K73" s="70" t="s">
        <v>66</v>
      </c>
      <c r="L73" s="63">
        <v>73</v>
      </c>
      <c r="M73" s="63" t="b">
        <v>1</v>
      </c>
      <c r="N73" s="90"/>
      <c r="O73" s="91" t="s">
        <v>219</v>
      </c>
      <c r="P73" s="130">
        <v>2</v>
      </c>
      <c r="Q73" s="65">
        <v>2</v>
      </c>
      <c r="R73" s="118" t="str">
        <f>REPLACE(INDEX(GroupVertices[Group],MATCH(Edges[[#This Row],[Vertex 1]],GroupVertices[Vertex],0)),1,1,"")</f>
        <v>1</v>
      </c>
      <c r="S73" s="118" t="str">
        <f>REPLACE(INDEX(GroupVertices[Group],MATCH(Edges[[#This Row],[Vertex 2]],GroupVertices[Vertex],0)),1,1,"")</f>
        <v>1</v>
      </c>
    </row>
    <row r="74" spans="1:19" ht="15">
      <c r="A74" s="89" t="s">
        <v>194</v>
      </c>
      <c r="B74" s="89" t="s">
        <v>177</v>
      </c>
      <c r="C74" s="74" t="s">
        <v>281</v>
      </c>
      <c r="D74" s="75">
        <v>1.6666666666666667</v>
      </c>
      <c r="E74" s="48" t="s">
        <v>136</v>
      </c>
      <c r="F74" s="76"/>
      <c r="G74" s="74"/>
      <c r="H74" s="78"/>
      <c r="I74" s="77"/>
      <c r="J74" s="77"/>
      <c r="K74" s="70" t="s">
        <v>66</v>
      </c>
      <c r="L74" s="63">
        <v>74</v>
      </c>
      <c r="M74" s="63" t="b">
        <v>1</v>
      </c>
      <c r="N74" s="90"/>
      <c r="O74" s="91" t="s">
        <v>219</v>
      </c>
      <c r="P74" s="130">
        <v>2</v>
      </c>
      <c r="Q74" s="65">
        <v>2</v>
      </c>
      <c r="R74" s="118" t="str">
        <f>REPLACE(INDEX(GroupVertices[Group],MATCH(Edges[[#This Row],[Vertex 1]],GroupVertices[Vertex],0)),1,1,"")</f>
        <v>1</v>
      </c>
      <c r="S74" s="118" t="str">
        <f>REPLACE(INDEX(GroupVertices[Group],MATCH(Edges[[#This Row],[Vertex 2]],GroupVertices[Vertex],0)),1,1,"")</f>
        <v>1</v>
      </c>
    </row>
    <row r="75" spans="1:19" ht="15">
      <c r="A75" s="89" t="s">
        <v>177</v>
      </c>
      <c r="B75" s="89" t="s">
        <v>180</v>
      </c>
      <c r="C75" s="74" t="s">
        <v>281</v>
      </c>
      <c r="D75" s="75">
        <v>1</v>
      </c>
      <c r="E75" s="48" t="s">
        <v>136</v>
      </c>
      <c r="F75" s="76"/>
      <c r="G75" s="74"/>
      <c r="H75" s="78"/>
      <c r="I75" s="77"/>
      <c r="J75" s="77"/>
      <c r="K75" s="70" t="s">
        <v>66</v>
      </c>
      <c r="L75" s="63">
        <v>75</v>
      </c>
      <c r="M75" s="63" t="b">
        <v>1</v>
      </c>
      <c r="N75" s="90"/>
      <c r="O75" s="91" t="s">
        <v>219</v>
      </c>
      <c r="P75" s="130">
        <v>1</v>
      </c>
      <c r="Q75" s="65">
        <v>1</v>
      </c>
      <c r="R75" s="118" t="str">
        <f>REPLACE(INDEX(GroupVertices[Group],MATCH(Edges[[#This Row],[Vertex 1]],GroupVertices[Vertex],0)),1,1,"")</f>
        <v>1</v>
      </c>
      <c r="S75" s="118" t="str">
        <f>REPLACE(INDEX(GroupVertices[Group],MATCH(Edges[[#This Row],[Vertex 2]],GroupVertices[Vertex],0)),1,1,"")</f>
        <v>1</v>
      </c>
    </row>
    <row r="76" spans="1:19" ht="15">
      <c r="A76" s="89" t="s">
        <v>177</v>
      </c>
      <c r="B76" s="89" t="s">
        <v>194</v>
      </c>
      <c r="C76" s="74" t="s">
        <v>281</v>
      </c>
      <c r="D76" s="75">
        <v>1</v>
      </c>
      <c r="E76" s="48" t="s">
        <v>136</v>
      </c>
      <c r="F76" s="76"/>
      <c r="G76" s="74"/>
      <c r="H76" s="78"/>
      <c r="I76" s="77"/>
      <c r="J76" s="77"/>
      <c r="K76" s="70" t="s">
        <v>66</v>
      </c>
      <c r="L76" s="63">
        <v>76</v>
      </c>
      <c r="M76" s="63" t="b">
        <v>1</v>
      </c>
      <c r="N76" s="90"/>
      <c r="O76" s="91" t="s">
        <v>219</v>
      </c>
      <c r="P76" s="130">
        <v>1</v>
      </c>
      <c r="Q76" s="65">
        <v>1</v>
      </c>
      <c r="R76" s="118" t="str">
        <f>REPLACE(INDEX(GroupVertices[Group],MATCH(Edges[[#This Row],[Vertex 1]],GroupVertices[Vertex],0)),1,1,"")</f>
        <v>1</v>
      </c>
      <c r="S76" s="118" t="str">
        <f>REPLACE(INDEX(GroupVertices[Group],MATCH(Edges[[#This Row],[Vertex 2]],GroupVertices[Vertex],0)),1,1,"")</f>
        <v>1</v>
      </c>
    </row>
    <row r="77" spans="1:19" ht="15">
      <c r="A77" s="89" t="s">
        <v>180</v>
      </c>
      <c r="B77" s="89" t="s">
        <v>188</v>
      </c>
      <c r="C77" s="74"/>
      <c r="D77" s="75">
        <v>1.6666666666666667</v>
      </c>
      <c r="E77" s="48"/>
      <c r="F77" s="76"/>
      <c r="G77" s="74"/>
      <c r="H77" s="78"/>
      <c r="I77" s="77"/>
      <c r="J77" s="77"/>
      <c r="K77" s="70" t="s">
        <v>66</v>
      </c>
      <c r="L77" s="63">
        <v>77</v>
      </c>
      <c r="M77" s="63" t="b">
        <v>1</v>
      </c>
      <c r="N77" s="90"/>
      <c r="O77" s="91" t="s">
        <v>228</v>
      </c>
      <c r="P77" s="130">
        <v>2</v>
      </c>
      <c r="Q77" s="65">
        <v>2</v>
      </c>
      <c r="R77" s="118" t="str">
        <f>REPLACE(INDEX(GroupVertices[Group],MATCH(Edges[[#This Row],[Vertex 1]],GroupVertices[Vertex],0)),1,1,"")</f>
        <v>1</v>
      </c>
      <c r="S77" s="118" t="str">
        <f>REPLACE(INDEX(GroupVertices[Group],MATCH(Edges[[#This Row],[Vertex 2]],GroupVertices[Vertex],0)),1,1,"")</f>
        <v>1</v>
      </c>
    </row>
    <row r="78" spans="1:19" ht="15">
      <c r="A78" s="89" t="s">
        <v>188</v>
      </c>
      <c r="B78" s="89" t="s">
        <v>180</v>
      </c>
      <c r="C78" s="74"/>
      <c r="D78" s="75">
        <v>1.6666666666666667</v>
      </c>
      <c r="E78" s="48"/>
      <c r="F78" s="76"/>
      <c r="G78" s="74"/>
      <c r="H78" s="78"/>
      <c r="I78" s="77"/>
      <c r="J78" s="77"/>
      <c r="K78" s="70" t="s">
        <v>66</v>
      </c>
      <c r="L78" s="63">
        <v>78</v>
      </c>
      <c r="M78" s="63" t="b">
        <v>1</v>
      </c>
      <c r="N78" s="90"/>
      <c r="O78" s="91" t="s">
        <v>217</v>
      </c>
      <c r="P78" s="130">
        <v>2</v>
      </c>
      <c r="Q78" s="65">
        <v>2</v>
      </c>
      <c r="R78" s="118" t="str">
        <f>REPLACE(INDEX(GroupVertices[Group],MATCH(Edges[[#This Row],[Vertex 1]],GroupVertices[Vertex],0)),1,1,"")</f>
        <v>1</v>
      </c>
      <c r="S78" s="118" t="str">
        <f>REPLACE(INDEX(GroupVertices[Group],MATCH(Edges[[#This Row],[Vertex 2]],GroupVertices[Vertex],0)),1,1,"")</f>
        <v>1</v>
      </c>
    </row>
    <row r="79" spans="1:19" ht="30">
      <c r="A79" s="89" t="s">
        <v>188</v>
      </c>
      <c r="B79" s="89" t="s">
        <v>180</v>
      </c>
      <c r="C79" s="74"/>
      <c r="D79" s="75">
        <v>1.6666666666666667</v>
      </c>
      <c r="E79" s="48"/>
      <c r="F79" s="76"/>
      <c r="G79" s="74"/>
      <c r="H79" s="78"/>
      <c r="I79" s="77"/>
      <c r="J79" s="77"/>
      <c r="K79" s="70" t="s">
        <v>66</v>
      </c>
      <c r="L79" s="63">
        <v>79</v>
      </c>
      <c r="M79" s="63" t="b">
        <v>1</v>
      </c>
      <c r="N79" s="90"/>
      <c r="O79" s="91" t="s">
        <v>198</v>
      </c>
      <c r="P79" s="130">
        <v>2</v>
      </c>
      <c r="Q79" s="65">
        <v>2</v>
      </c>
      <c r="R79" s="118" t="str">
        <f>REPLACE(INDEX(GroupVertices[Group],MATCH(Edges[[#This Row],[Vertex 1]],GroupVertices[Vertex],0)),1,1,"")</f>
        <v>1</v>
      </c>
      <c r="S79" s="118" t="str">
        <f>REPLACE(INDEX(GroupVertices[Group],MATCH(Edges[[#This Row],[Vertex 2]],GroupVertices[Vertex],0)),1,1,"")</f>
        <v>1</v>
      </c>
    </row>
    <row r="80" spans="1:19" ht="15">
      <c r="A80" s="89" t="s">
        <v>193</v>
      </c>
      <c r="B80" s="89" t="s">
        <v>201</v>
      </c>
      <c r="C80" s="74"/>
      <c r="D80" s="75">
        <v>1</v>
      </c>
      <c r="E80" s="48"/>
      <c r="F80" s="76"/>
      <c r="G80" s="74"/>
      <c r="H80" s="78"/>
      <c r="I80" s="77"/>
      <c r="J80" s="77"/>
      <c r="K80" s="70" t="s">
        <v>66</v>
      </c>
      <c r="L80" s="63">
        <v>80</v>
      </c>
      <c r="M80" s="63" t="b">
        <v>1</v>
      </c>
      <c r="N80" s="90"/>
      <c r="O80" s="91" t="s">
        <v>213</v>
      </c>
      <c r="P80" s="130">
        <v>1</v>
      </c>
      <c r="Q80" s="65">
        <v>1</v>
      </c>
      <c r="R80" s="118" t="str">
        <f>REPLACE(INDEX(GroupVertices[Group],MATCH(Edges[[#This Row],[Vertex 1]],GroupVertices[Vertex],0)),1,1,"")</f>
        <v>1</v>
      </c>
      <c r="S80" s="118" t="str">
        <f>REPLACE(INDEX(GroupVertices[Group],MATCH(Edges[[#This Row],[Vertex 2]],GroupVertices[Vertex],0)),1,1,"")</f>
        <v>1</v>
      </c>
    </row>
    <row r="81" spans="1:19" ht="30">
      <c r="A81" s="89" t="s">
        <v>203</v>
      </c>
      <c r="B81" s="89" t="s">
        <v>178</v>
      </c>
      <c r="C81" s="74"/>
      <c r="D81" s="75">
        <v>1</v>
      </c>
      <c r="E81" s="48"/>
      <c r="F81" s="76"/>
      <c r="G81" s="74"/>
      <c r="H81" s="78"/>
      <c r="I81" s="77"/>
      <c r="J81" s="77"/>
      <c r="K81" s="70" t="s">
        <v>65</v>
      </c>
      <c r="L81" s="63">
        <v>81</v>
      </c>
      <c r="M81" s="63" t="b">
        <v>1</v>
      </c>
      <c r="N81" s="90"/>
      <c r="O81" s="91" t="s">
        <v>212</v>
      </c>
      <c r="P81" s="130">
        <v>1</v>
      </c>
      <c r="Q81" s="65">
        <v>1</v>
      </c>
      <c r="R81" s="118" t="str">
        <f>REPLACE(INDEX(GroupVertices[Group],MATCH(Edges[[#This Row],[Vertex 1]],GroupVertices[Vertex],0)),1,1,"")</f>
        <v>1</v>
      </c>
      <c r="S81" s="118" t="str">
        <f>REPLACE(INDEX(GroupVertices[Group],MATCH(Edges[[#This Row],[Vertex 2]],GroupVertices[Vertex],0)),1,1,"")</f>
        <v>1</v>
      </c>
    </row>
    <row r="82" spans="1:19" ht="30">
      <c r="A82" s="89" t="s">
        <v>215</v>
      </c>
      <c r="B82" s="89" t="s">
        <v>175</v>
      </c>
      <c r="C82" s="74"/>
      <c r="D82" s="75">
        <v>1</v>
      </c>
      <c r="E82" s="48"/>
      <c r="F82" s="76"/>
      <c r="G82" s="74"/>
      <c r="H82" s="78"/>
      <c r="I82" s="77"/>
      <c r="J82" s="77"/>
      <c r="K82" s="70" t="s">
        <v>66</v>
      </c>
      <c r="L82" s="63">
        <v>82</v>
      </c>
      <c r="M82" s="63" t="b">
        <v>1</v>
      </c>
      <c r="N82" s="90"/>
      <c r="O82" s="91" t="s">
        <v>232</v>
      </c>
      <c r="P82" s="130">
        <v>1</v>
      </c>
      <c r="Q82" s="65">
        <v>1</v>
      </c>
      <c r="R82" s="118" t="str">
        <f>REPLACE(INDEX(GroupVertices[Group],MATCH(Edges[[#This Row],[Vertex 1]],GroupVertices[Vertex],0)),1,1,"")</f>
        <v>2</v>
      </c>
      <c r="S82" s="118" t="str">
        <f>REPLACE(INDEX(GroupVertices[Group],MATCH(Edges[[#This Row],[Vertex 2]],GroupVertices[Vertex],0)),1,1,"")</f>
        <v>2</v>
      </c>
    </row>
    <row r="83" spans="1:19" ht="15">
      <c r="A83" s="89" t="s">
        <v>180</v>
      </c>
      <c r="B83" s="89" t="s">
        <v>194</v>
      </c>
      <c r="C83" s="74"/>
      <c r="D83" s="75">
        <v>1</v>
      </c>
      <c r="E83" s="48"/>
      <c r="F83" s="76"/>
      <c r="G83" s="74"/>
      <c r="H83" s="78"/>
      <c r="I83" s="77"/>
      <c r="J83" s="77"/>
      <c r="K83" s="70" t="s">
        <v>66</v>
      </c>
      <c r="L83" s="63">
        <v>83</v>
      </c>
      <c r="M83" s="63" t="b">
        <v>1</v>
      </c>
      <c r="N83" s="90"/>
      <c r="O83" s="91" t="s">
        <v>211</v>
      </c>
      <c r="P83" s="130">
        <v>1</v>
      </c>
      <c r="Q83" s="65">
        <v>1</v>
      </c>
      <c r="R83" s="118" t="str">
        <f>REPLACE(INDEX(GroupVertices[Group],MATCH(Edges[[#This Row],[Vertex 1]],GroupVertices[Vertex],0)),1,1,"")</f>
        <v>1</v>
      </c>
      <c r="S83" s="118" t="str">
        <f>REPLACE(INDEX(GroupVertices[Group],MATCH(Edges[[#This Row],[Vertex 2]],GroupVertices[Vertex],0)),1,1,"")</f>
        <v>1</v>
      </c>
    </row>
    <row r="84" spans="1:19" ht="15">
      <c r="A84" s="89" t="s">
        <v>180</v>
      </c>
      <c r="B84" s="89" t="s">
        <v>177</v>
      </c>
      <c r="C84" s="74"/>
      <c r="D84" s="75">
        <v>1</v>
      </c>
      <c r="E84" s="48"/>
      <c r="F84" s="76"/>
      <c r="G84" s="74"/>
      <c r="H84" s="78"/>
      <c r="I84" s="77"/>
      <c r="J84" s="77"/>
      <c r="K84" s="70" t="s">
        <v>66</v>
      </c>
      <c r="L84" s="63">
        <v>84</v>
      </c>
      <c r="M84" s="63" t="b">
        <v>1</v>
      </c>
      <c r="N84" s="90"/>
      <c r="O84" s="91" t="s">
        <v>211</v>
      </c>
      <c r="P84" s="130">
        <v>1</v>
      </c>
      <c r="Q84" s="65">
        <v>1</v>
      </c>
      <c r="R84" s="118" t="str">
        <f>REPLACE(INDEX(GroupVertices[Group],MATCH(Edges[[#This Row],[Vertex 1]],GroupVertices[Vertex],0)),1,1,"")</f>
        <v>1</v>
      </c>
      <c r="S84" s="118" t="str">
        <f>REPLACE(INDEX(GroupVertices[Group],MATCH(Edges[[#This Row],[Vertex 2]],GroupVertices[Vertex],0)),1,1,"")</f>
        <v>1</v>
      </c>
    </row>
    <row r="85" spans="1:19" ht="15">
      <c r="A85" s="89" t="s">
        <v>180</v>
      </c>
      <c r="B85" s="102" t="s">
        <v>181</v>
      </c>
      <c r="C85" s="74"/>
      <c r="D85" s="75">
        <v>1</v>
      </c>
      <c r="E85" s="48"/>
      <c r="F85" s="76"/>
      <c r="G85" s="74"/>
      <c r="H85" s="78"/>
      <c r="I85" s="77"/>
      <c r="J85" s="77"/>
      <c r="K85" s="70" t="s">
        <v>66</v>
      </c>
      <c r="L85" s="63">
        <v>85</v>
      </c>
      <c r="M85" s="63" t="b">
        <v>1</v>
      </c>
      <c r="N85" s="90"/>
      <c r="O85" s="91" t="s">
        <v>182</v>
      </c>
      <c r="P85" s="130">
        <v>1</v>
      </c>
      <c r="Q85" s="65">
        <v>1</v>
      </c>
      <c r="R85" s="118" t="str">
        <f>REPLACE(INDEX(GroupVertices[Group],MATCH(Edges[[#This Row],[Vertex 1]],GroupVertices[Vertex],0)),1,1,"")</f>
        <v>1</v>
      </c>
      <c r="S85" s="118" t="str">
        <f>REPLACE(INDEX(GroupVertices[Group],MATCH(Edges[[#This Row],[Vertex 2]],GroupVertices[Vertex],0)),1,1,"")</f>
        <v>1</v>
      </c>
    </row>
    <row r="86" spans="1:19" ht="15">
      <c r="A86" s="89" t="s">
        <v>180</v>
      </c>
      <c r="B86" s="102" t="s">
        <v>181</v>
      </c>
      <c r="C86" s="74"/>
      <c r="D86" s="75">
        <v>1</v>
      </c>
      <c r="E86" s="48"/>
      <c r="F86" s="76"/>
      <c r="G86" s="74"/>
      <c r="H86" s="78"/>
      <c r="I86" s="77"/>
      <c r="J86" s="77"/>
      <c r="K86" s="70" t="s">
        <v>66</v>
      </c>
      <c r="L86" s="63">
        <v>86</v>
      </c>
      <c r="M86" s="63" t="b">
        <v>1</v>
      </c>
      <c r="N86" s="90"/>
      <c r="O86" s="91" t="s">
        <v>183</v>
      </c>
      <c r="P86" s="130">
        <v>1</v>
      </c>
      <c r="Q86" s="65">
        <v>1</v>
      </c>
      <c r="R86" s="118" t="str">
        <f>REPLACE(INDEX(GroupVertices[Group],MATCH(Edges[[#This Row],[Vertex 1]],GroupVertices[Vertex],0)),1,1,"")</f>
        <v>1</v>
      </c>
      <c r="S86" s="118" t="str">
        <f>REPLACE(INDEX(GroupVertices[Group],MATCH(Edges[[#This Row],[Vertex 2]],GroupVertices[Vertex],0)),1,1,"")</f>
        <v>1</v>
      </c>
    </row>
    <row r="87" spans="1:19" ht="15">
      <c r="A87" s="89" t="s">
        <v>180</v>
      </c>
      <c r="B87" s="89" t="s">
        <v>188</v>
      </c>
      <c r="C87" s="74"/>
      <c r="D87" s="75">
        <v>1</v>
      </c>
      <c r="E87" s="48"/>
      <c r="F87" s="76"/>
      <c r="G87" s="74"/>
      <c r="H87" s="78"/>
      <c r="I87" s="77"/>
      <c r="J87" s="77"/>
      <c r="K87" s="70" t="s">
        <v>66</v>
      </c>
      <c r="L87" s="63">
        <v>87</v>
      </c>
      <c r="M87" s="63" t="b">
        <v>1</v>
      </c>
      <c r="N87" s="90"/>
      <c r="O87" s="91" t="s">
        <v>218</v>
      </c>
      <c r="P87" s="130">
        <v>1</v>
      </c>
      <c r="Q87" s="65">
        <v>1</v>
      </c>
      <c r="R87" s="118" t="str">
        <f>REPLACE(INDEX(GroupVertices[Group],MATCH(Edges[[#This Row],[Vertex 1]],GroupVertices[Vertex],0)),1,1,"")</f>
        <v>1</v>
      </c>
      <c r="S87" s="118" t="str">
        <f>REPLACE(INDEX(GroupVertices[Group],MATCH(Edges[[#This Row],[Vertex 2]],GroupVertices[Vertex],0)),1,1,"")</f>
        <v>1</v>
      </c>
    </row>
    <row r="88" spans="1:19" ht="15">
      <c r="A88" s="71" t="s">
        <v>180</v>
      </c>
      <c r="B88" s="71" t="s">
        <v>223</v>
      </c>
      <c r="C88" s="74"/>
      <c r="D88" s="75">
        <v>1</v>
      </c>
      <c r="E88" s="48"/>
      <c r="F88" s="76"/>
      <c r="G88" s="74"/>
      <c r="H88" s="78"/>
      <c r="I88" s="77"/>
      <c r="J88" s="77"/>
      <c r="K88" s="70" t="s">
        <v>66</v>
      </c>
      <c r="L88" s="63">
        <v>88</v>
      </c>
      <c r="M88" s="63" t="b">
        <v>1</v>
      </c>
      <c r="N88" s="84"/>
      <c r="O88" s="65" t="s">
        <v>222</v>
      </c>
      <c r="P88" s="130">
        <v>1</v>
      </c>
      <c r="Q88" s="65">
        <v>1</v>
      </c>
      <c r="R88" s="118" t="str">
        <f>REPLACE(INDEX(GroupVertices[Group],MATCH(Edges[[#This Row],[Vertex 1]],GroupVertices[Vertex],0)),1,1,"")</f>
        <v>1</v>
      </c>
      <c r="S88" s="118" t="str">
        <f>REPLACE(INDEX(GroupVertices[Group],MATCH(Edges[[#This Row],[Vertex 2]],GroupVertices[Vertex],0)),1,1,"")</f>
        <v>1</v>
      </c>
    </row>
    <row r="89" spans="1:19" ht="15">
      <c r="A89" s="89" t="s">
        <v>180</v>
      </c>
      <c r="B89" s="89" t="s">
        <v>194</v>
      </c>
      <c r="C89" s="74"/>
      <c r="D89" s="75">
        <v>1</v>
      </c>
      <c r="E89" s="48"/>
      <c r="F89" s="76"/>
      <c r="G89" s="74"/>
      <c r="H89" s="78"/>
      <c r="I89" s="77"/>
      <c r="J89" s="77"/>
      <c r="K89" s="70" t="s">
        <v>66</v>
      </c>
      <c r="L89" s="63">
        <v>89</v>
      </c>
      <c r="M89" s="63" t="b">
        <v>1</v>
      </c>
      <c r="N89" s="90"/>
      <c r="O89" s="91" t="s">
        <v>225</v>
      </c>
      <c r="P89" s="130">
        <v>1</v>
      </c>
      <c r="Q89" s="65">
        <v>1</v>
      </c>
      <c r="R89" s="118" t="str">
        <f>REPLACE(INDEX(GroupVertices[Group],MATCH(Edges[[#This Row],[Vertex 1]],GroupVertices[Vertex],0)),1,1,"")</f>
        <v>1</v>
      </c>
      <c r="S89" s="118" t="str">
        <f>REPLACE(INDEX(GroupVertices[Group],MATCH(Edges[[#This Row],[Vertex 2]],GroupVertices[Vertex],0)),1,1,"")</f>
        <v>1</v>
      </c>
    </row>
    <row r="90" spans="1:19" ht="15">
      <c r="A90" s="89" t="s">
        <v>180</v>
      </c>
      <c r="B90" s="89" t="s">
        <v>177</v>
      </c>
      <c r="C90" s="74"/>
      <c r="D90" s="75">
        <v>1</v>
      </c>
      <c r="E90" s="48"/>
      <c r="F90" s="76"/>
      <c r="G90" s="74"/>
      <c r="H90" s="78"/>
      <c r="I90" s="77"/>
      <c r="J90" s="77"/>
      <c r="K90" s="70" t="s">
        <v>66</v>
      </c>
      <c r="L90" s="63">
        <v>90</v>
      </c>
      <c r="M90" s="63" t="b">
        <v>1</v>
      </c>
      <c r="N90" s="90"/>
      <c r="O90" s="91" t="s">
        <v>225</v>
      </c>
      <c r="P90" s="130">
        <v>1</v>
      </c>
      <c r="Q90" s="65">
        <v>1</v>
      </c>
      <c r="R90" s="118" t="str">
        <f>REPLACE(INDEX(GroupVertices[Group],MATCH(Edges[[#This Row],[Vertex 1]],GroupVertices[Vertex],0)),1,1,"")</f>
        <v>1</v>
      </c>
      <c r="S90" s="118" t="str">
        <f>REPLACE(INDEX(GroupVertices[Group],MATCH(Edges[[#This Row],[Vertex 2]],GroupVertices[Vertex],0)),1,1,"")</f>
        <v>1</v>
      </c>
    </row>
    <row r="91" spans="1:19" ht="15">
      <c r="A91" s="89" t="s">
        <v>180</v>
      </c>
      <c r="B91" s="89" t="s">
        <v>188</v>
      </c>
      <c r="C91" s="74"/>
      <c r="D91" s="75">
        <v>1</v>
      </c>
      <c r="E91" s="48"/>
      <c r="F91" s="76"/>
      <c r="G91" s="74"/>
      <c r="H91" s="78"/>
      <c r="I91" s="77"/>
      <c r="J91" s="77"/>
      <c r="K91" s="70" t="s">
        <v>66</v>
      </c>
      <c r="L91" s="63">
        <v>91</v>
      </c>
      <c r="M91" s="63" t="b">
        <v>1</v>
      </c>
      <c r="N91" s="90"/>
      <c r="O91" s="91" t="s">
        <v>227</v>
      </c>
      <c r="P91" s="130">
        <v>1</v>
      </c>
      <c r="Q91" s="65">
        <v>1</v>
      </c>
      <c r="R91" s="118" t="str">
        <f>REPLACE(INDEX(GroupVertices[Group],MATCH(Edges[[#This Row],[Vertex 1]],GroupVertices[Vertex],0)),1,1,"")</f>
        <v>1</v>
      </c>
      <c r="S91" s="118" t="str">
        <f>REPLACE(INDEX(GroupVertices[Group],MATCH(Edges[[#This Row],[Vertex 2]],GroupVertices[Vertex],0)),1,1,"")</f>
        <v>1</v>
      </c>
    </row>
    <row r="92" spans="1:19" ht="15">
      <c r="A92" s="89" t="s">
        <v>194</v>
      </c>
      <c r="B92" s="89" t="s">
        <v>180</v>
      </c>
      <c r="C92" s="74"/>
      <c r="D92" s="75">
        <v>1</v>
      </c>
      <c r="E92" s="48"/>
      <c r="F92" s="76"/>
      <c r="G92" s="74"/>
      <c r="H92" s="78"/>
      <c r="I92" s="77"/>
      <c r="J92" s="77"/>
      <c r="K92" s="70" t="s">
        <v>66</v>
      </c>
      <c r="L92" s="63">
        <v>92</v>
      </c>
      <c r="M92" s="63" t="b">
        <v>1</v>
      </c>
      <c r="N92" s="90"/>
      <c r="O92" s="91" t="s">
        <v>211</v>
      </c>
      <c r="P92" s="130">
        <v>1</v>
      </c>
      <c r="Q92" s="65">
        <v>1</v>
      </c>
      <c r="R92" s="118" t="str">
        <f>REPLACE(INDEX(GroupVertices[Group],MATCH(Edges[[#This Row],[Vertex 1]],GroupVertices[Vertex],0)),1,1,"")</f>
        <v>1</v>
      </c>
      <c r="S92" s="118" t="str">
        <f>REPLACE(INDEX(GroupVertices[Group],MATCH(Edges[[#This Row],[Vertex 2]],GroupVertices[Vertex],0)),1,1,"")</f>
        <v>1</v>
      </c>
    </row>
    <row r="93" spans="1:19" ht="15">
      <c r="A93" s="89" t="s">
        <v>194</v>
      </c>
      <c r="B93" s="89" t="s">
        <v>177</v>
      </c>
      <c r="C93" s="74"/>
      <c r="D93" s="75">
        <v>1</v>
      </c>
      <c r="E93" s="48"/>
      <c r="F93" s="76"/>
      <c r="G93" s="74"/>
      <c r="H93" s="78"/>
      <c r="I93" s="77"/>
      <c r="J93" s="77"/>
      <c r="K93" s="70" t="s">
        <v>66</v>
      </c>
      <c r="L93" s="63">
        <v>93</v>
      </c>
      <c r="M93" s="63" t="b">
        <v>1</v>
      </c>
      <c r="N93" s="90"/>
      <c r="O93" s="91" t="s">
        <v>211</v>
      </c>
      <c r="P93" s="130">
        <v>1</v>
      </c>
      <c r="Q93" s="65">
        <v>1</v>
      </c>
      <c r="R93" s="118" t="str">
        <f>REPLACE(INDEX(GroupVertices[Group],MATCH(Edges[[#This Row],[Vertex 1]],GroupVertices[Vertex],0)),1,1,"")</f>
        <v>1</v>
      </c>
      <c r="S93" s="118" t="str">
        <f>REPLACE(INDEX(GroupVertices[Group],MATCH(Edges[[#This Row],[Vertex 2]],GroupVertices[Vertex],0)),1,1,"")</f>
        <v>1</v>
      </c>
    </row>
    <row r="94" spans="1:19" ht="15">
      <c r="A94" s="89" t="s">
        <v>194</v>
      </c>
      <c r="B94" s="89" t="s">
        <v>180</v>
      </c>
      <c r="C94" s="74"/>
      <c r="D94" s="75">
        <v>1</v>
      </c>
      <c r="E94" s="48"/>
      <c r="F94" s="76"/>
      <c r="G94" s="74"/>
      <c r="H94" s="78"/>
      <c r="I94" s="77"/>
      <c r="J94" s="77"/>
      <c r="K94" s="70" t="s">
        <v>66</v>
      </c>
      <c r="L94" s="63">
        <v>94</v>
      </c>
      <c r="M94" s="63" t="b">
        <v>1</v>
      </c>
      <c r="N94" s="90"/>
      <c r="O94" s="91" t="s">
        <v>199</v>
      </c>
      <c r="P94" s="130">
        <v>1</v>
      </c>
      <c r="Q94" s="65">
        <v>1</v>
      </c>
      <c r="R94" s="118" t="str">
        <f>REPLACE(INDEX(GroupVertices[Group],MATCH(Edges[[#This Row],[Vertex 1]],GroupVertices[Vertex],0)),1,1,"")</f>
        <v>1</v>
      </c>
      <c r="S94" s="118" t="str">
        <f>REPLACE(INDEX(GroupVertices[Group],MATCH(Edges[[#This Row],[Vertex 2]],GroupVertices[Vertex],0)),1,1,"")</f>
        <v>1</v>
      </c>
    </row>
    <row r="95" spans="1:19" ht="15">
      <c r="A95" s="89" t="s">
        <v>194</v>
      </c>
      <c r="B95" s="89" t="s">
        <v>180</v>
      </c>
      <c r="C95" s="74"/>
      <c r="D95" s="75">
        <v>1</v>
      </c>
      <c r="E95" s="48"/>
      <c r="F95" s="76"/>
      <c r="G95" s="74"/>
      <c r="H95" s="78"/>
      <c r="I95" s="77"/>
      <c r="J95" s="77"/>
      <c r="K95" s="70" t="s">
        <v>66</v>
      </c>
      <c r="L95" s="63">
        <v>95</v>
      </c>
      <c r="M95" s="63" t="b">
        <v>1</v>
      </c>
      <c r="N95" s="90"/>
      <c r="O95" s="91" t="s">
        <v>200</v>
      </c>
      <c r="P95" s="130">
        <v>1</v>
      </c>
      <c r="Q95" s="65">
        <v>1</v>
      </c>
      <c r="R95" s="118" t="str">
        <f>REPLACE(INDEX(GroupVertices[Group],MATCH(Edges[[#This Row],[Vertex 1]],GroupVertices[Vertex],0)),1,1,"")</f>
        <v>1</v>
      </c>
      <c r="S95" s="118" t="str">
        <f>REPLACE(INDEX(GroupVertices[Group],MATCH(Edges[[#This Row],[Vertex 2]],GroupVertices[Vertex],0)),1,1,"")</f>
        <v>1</v>
      </c>
    </row>
    <row r="96" spans="1:19" ht="15">
      <c r="A96" s="89" t="s">
        <v>201</v>
      </c>
      <c r="B96" s="89" t="s">
        <v>193</v>
      </c>
      <c r="C96" s="74"/>
      <c r="D96" s="75">
        <v>1</v>
      </c>
      <c r="E96" s="48"/>
      <c r="F96" s="76"/>
      <c r="G96" s="74"/>
      <c r="H96" s="78"/>
      <c r="I96" s="77"/>
      <c r="J96" s="77"/>
      <c r="K96" s="70" t="s">
        <v>66</v>
      </c>
      <c r="L96" s="63">
        <v>96</v>
      </c>
      <c r="M96" s="63" t="b">
        <v>1</v>
      </c>
      <c r="N96" s="90"/>
      <c r="O96" s="91" t="s">
        <v>202</v>
      </c>
      <c r="P96" s="130">
        <v>1</v>
      </c>
      <c r="Q96" s="65">
        <v>1</v>
      </c>
      <c r="R96" s="118" t="str">
        <f>REPLACE(INDEX(GroupVertices[Group],MATCH(Edges[[#This Row],[Vertex 1]],GroupVertices[Vertex],0)),1,1,"")</f>
        <v>1</v>
      </c>
      <c r="S96" s="118" t="str">
        <f>REPLACE(INDEX(GroupVertices[Group],MATCH(Edges[[#This Row],[Vertex 2]],GroupVertices[Vertex],0)),1,1,"")</f>
        <v>1</v>
      </c>
    </row>
    <row r="97" spans="1:19" ht="15">
      <c r="A97" s="89" t="s">
        <v>194</v>
      </c>
      <c r="B97" s="89" t="s">
        <v>177</v>
      </c>
      <c r="C97" s="74"/>
      <c r="D97" s="75">
        <v>1</v>
      </c>
      <c r="E97" s="48"/>
      <c r="F97" s="76"/>
      <c r="G97" s="74"/>
      <c r="H97" s="78"/>
      <c r="I97" s="77"/>
      <c r="J97" s="77"/>
      <c r="K97" s="70" t="s">
        <v>66</v>
      </c>
      <c r="L97" s="63">
        <v>97</v>
      </c>
      <c r="M97" s="63" t="b">
        <v>1</v>
      </c>
      <c r="N97" s="90"/>
      <c r="O97" s="91" t="s">
        <v>205</v>
      </c>
      <c r="P97" s="130">
        <v>1</v>
      </c>
      <c r="Q97" s="65">
        <v>1</v>
      </c>
      <c r="R97" s="118" t="str">
        <f>REPLACE(INDEX(GroupVertices[Group],MATCH(Edges[[#This Row],[Vertex 1]],GroupVertices[Vertex],0)),1,1,"")</f>
        <v>1</v>
      </c>
      <c r="S97" s="118" t="str">
        <f>REPLACE(INDEX(GroupVertices[Group],MATCH(Edges[[#This Row],[Vertex 2]],GroupVertices[Vertex],0)),1,1,"")</f>
        <v>1</v>
      </c>
    </row>
    <row r="98" spans="1:19" ht="15">
      <c r="A98" s="89" t="s">
        <v>194</v>
      </c>
      <c r="B98" s="89" t="s">
        <v>188</v>
      </c>
      <c r="C98" s="74"/>
      <c r="D98" s="75">
        <v>1</v>
      </c>
      <c r="E98" s="48"/>
      <c r="F98" s="76"/>
      <c r="G98" s="74"/>
      <c r="H98" s="78"/>
      <c r="I98" s="77"/>
      <c r="J98" s="77"/>
      <c r="K98" s="70" t="s">
        <v>66</v>
      </c>
      <c r="L98" s="63">
        <v>98</v>
      </c>
      <c r="M98" s="63" t="b">
        <v>1</v>
      </c>
      <c r="N98" s="90"/>
      <c r="O98" s="91" t="s">
        <v>218</v>
      </c>
      <c r="P98" s="130">
        <v>1</v>
      </c>
      <c r="Q98" s="65">
        <v>1</v>
      </c>
      <c r="R98" s="118" t="str">
        <f>REPLACE(INDEX(GroupVertices[Group],MATCH(Edges[[#This Row],[Vertex 1]],GroupVertices[Vertex],0)),1,1,"")</f>
        <v>1</v>
      </c>
      <c r="S98" s="118" t="str">
        <f>REPLACE(INDEX(GroupVertices[Group],MATCH(Edges[[#This Row],[Vertex 2]],GroupVertices[Vertex],0)),1,1,"")</f>
        <v>1</v>
      </c>
    </row>
    <row r="99" spans="1:19" ht="15">
      <c r="A99" s="89" t="s">
        <v>194</v>
      </c>
      <c r="B99" s="89" t="s">
        <v>180</v>
      </c>
      <c r="C99" s="74"/>
      <c r="D99" s="75">
        <v>1</v>
      </c>
      <c r="E99" s="48"/>
      <c r="F99" s="76"/>
      <c r="G99" s="74"/>
      <c r="H99" s="78"/>
      <c r="I99" s="77"/>
      <c r="J99" s="77"/>
      <c r="K99" s="70" t="s">
        <v>66</v>
      </c>
      <c r="L99" s="63">
        <v>99</v>
      </c>
      <c r="M99" s="63" t="b">
        <v>1</v>
      </c>
      <c r="N99" s="90"/>
      <c r="O99" s="91" t="s">
        <v>221</v>
      </c>
      <c r="P99" s="130">
        <v>1</v>
      </c>
      <c r="Q99" s="65">
        <v>1</v>
      </c>
      <c r="R99" s="118" t="str">
        <f>REPLACE(INDEX(GroupVertices[Group],MATCH(Edges[[#This Row],[Vertex 1]],GroupVertices[Vertex],0)),1,1,"")</f>
        <v>1</v>
      </c>
      <c r="S99" s="118" t="str">
        <f>REPLACE(INDEX(GroupVertices[Group],MATCH(Edges[[#This Row],[Vertex 2]],GroupVertices[Vertex],0)),1,1,"")</f>
        <v>1</v>
      </c>
    </row>
    <row r="100" spans="1:19" ht="15">
      <c r="A100" s="89" t="s">
        <v>190</v>
      </c>
      <c r="B100" s="89" t="s">
        <v>193</v>
      </c>
      <c r="C100" s="74"/>
      <c r="D100" s="75">
        <v>1</v>
      </c>
      <c r="E100" s="48"/>
      <c r="F100" s="76"/>
      <c r="G100" s="74"/>
      <c r="H100" s="78"/>
      <c r="I100" s="77"/>
      <c r="J100" s="77"/>
      <c r="K100" s="70" t="s">
        <v>65</v>
      </c>
      <c r="L100" s="63">
        <v>100</v>
      </c>
      <c r="M100" s="63" t="b">
        <v>1</v>
      </c>
      <c r="N100" s="90"/>
      <c r="O100" s="91" t="s">
        <v>196</v>
      </c>
      <c r="P100" s="130">
        <v>1</v>
      </c>
      <c r="Q100" s="65">
        <v>1</v>
      </c>
      <c r="R100" s="118" t="str">
        <f>REPLACE(INDEX(GroupVertices[Group],MATCH(Edges[[#This Row],[Vertex 1]],GroupVertices[Vertex],0)),1,1,"")</f>
        <v>1</v>
      </c>
      <c r="S100" s="118" t="str">
        <f>REPLACE(INDEX(GroupVertices[Group],MATCH(Edges[[#This Row],[Vertex 2]],GroupVertices[Vertex],0)),1,1,"")</f>
        <v>1</v>
      </c>
    </row>
    <row r="101" spans="1:19" ht="15">
      <c r="A101" s="89" t="s">
        <v>190</v>
      </c>
      <c r="B101" s="89" t="s">
        <v>180</v>
      </c>
      <c r="C101" s="74"/>
      <c r="D101" s="75">
        <v>1</v>
      </c>
      <c r="E101" s="48"/>
      <c r="F101" s="76"/>
      <c r="G101" s="74"/>
      <c r="H101" s="78"/>
      <c r="I101" s="77"/>
      <c r="J101" s="77"/>
      <c r="K101" s="70" t="s">
        <v>66</v>
      </c>
      <c r="L101" s="63">
        <v>101</v>
      </c>
      <c r="M101" s="63" t="b">
        <v>1</v>
      </c>
      <c r="N101" s="90"/>
      <c r="O101" s="91" t="s">
        <v>200</v>
      </c>
      <c r="P101" s="130">
        <v>1</v>
      </c>
      <c r="Q101" s="65">
        <v>1</v>
      </c>
      <c r="R101" s="118" t="str">
        <f>REPLACE(INDEX(GroupVertices[Group],MATCH(Edges[[#This Row],[Vertex 1]],GroupVertices[Vertex],0)),1,1,"")</f>
        <v>1</v>
      </c>
      <c r="S101" s="118" t="str">
        <f>REPLACE(INDEX(GroupVertices[Group],MATCH(Edges[[#This Row],[Vertex 2]],GroupVertices[Vertex],0)),1,1,"")</f>
        <v>1</v>
      </c>
    </row>
    <row r="102" spans="1:19" ht="15">
      <c r="A102" s="89" t="s">
        <v>190</v>
      </c>
      <c r="B102" s="71" t="s">
        <v>194</v>
      </c>
      <c r="C102" s="74"/>
      <c r="D102" s="75">
        <v>1</v>
      </c>
      <c r="E102" s="48"/>
      <c r="F102" s="76"/>
      <c r="G102" s="74"/>
      <c r="H102" s="78"/>
      <c r="I102" s="77"/>
      <c r="J102" s="77"/>
      <c r="K102" s="70" t="s">
        <v>65</v>
      </c>
      <c r="L102" s="63">
        <v>102</v>
      </c>
      <c r="M102" s="63" t="b">
        <v>1</v>
      </c>
      <c r="N102" s="84"/>
      <c r="O102" s="65" t="s">
        <v>200</v>
      </c>
      <c r="P102" s="130">
        <v>1</v>
      </c>
      <c r="Q102" s="65">
        <v>1</v>
      </c>
      <c r="R102" s="118" t="str">
        <f>REPLACE(INDEX(GroupVertices[Group],MATCH(Edges[[#This Row],[Vertex 1]],GroupVertices[Vertex],0)),1,1,"")</f>
        <v>1</v>
      </c>
      <c r="S102" s="118" t="str">
        <f>REPLACE(INDEX(GroupVertices[Group],MATCH(Edges[[#This Row],[Vertex 2]],GroupVertices[Vertex],0)),1,1,"")</f>
        <v>1</v>
      </c>
    </row>
    <row r="103" spans="1:19" ht="15">
      <c r="A103" s="89" t="s">
        <v>190</v>
      </c>
      <c r="B103" s="71" t="s">
        <v>177</v>
      </c>
      <c r="C103" s="74"/>
      <c r="D103" s="75">
        <v>1</v>
      </c>
      <c r="E103" s="48"/>
      <c r="F103" s="76"/>
      <c r="G103" s="74"/>
      <c r="H103" s="78"/>
      <c r="I103" s="77"/>
      <c r="J103" s="77"/>
      <c r="K103" s="70" t="s">
        <v>66</v>
      </c>
      <c r="L103" s="63">
        <v>103</v>
      </c>
      <c r="M103" s="63" t="b">
        <v>1</v>
      </c>
      <c r="N103" s="84"/>
      <c r="O103" s="65" t="s">
        <v>200</v>
      </c>
      <c r="P103" s="130">
        <v>1</v>
      </c>
      <c r="Q103" s="65">
        <v>1</v>
      </c>
      <c r="R103" s="118" t="str">
        <f>REPLACE(INDEX(GroupVertices[Group],MATCH(Edges[[#This Row],[Vertex 1]],GroupVertices[Vertex],0)),1,1,"")</f>
        <v>1</v>
      </c>
      <c r="S103" s="118" t="str">
        <f>REPLACE(INDEX(GroupVertices[Group],MATCH(Edges[[#This Row],[Vertex 2]],GroupVertices[Vertex],0)),1,1,"")</f>
        <v>1</v>
      </c>
    </row>
    <row r="104" spans="1:19" ht="15">
      <c r="A104" s="89" t="s">
        <v>190</v>
      </c>
      <c r="B104" s="71" t="s">
        <v>180</v>
      </c>
      <c r="C104" s="74"/>
      <c r="D104" s="75">
        <v>1</v>
      </c>
      <c r="E104" s="48"/>
      <c r="F104" s="76"/>
      <c r="G104" s="74"/>
      <c r="H104" s="78"/>
      <c r="I104" s="77"/>
      <c r="J104" s="77"/>
      <c r="K104" s="70" t="s">
        <v>66</v>
      </c>
      <c r="L104" s="63">
        <v>104</v>
      </c>
      <c r="M104" s="63" t="b">
        <v>1</v>
      </c>
      <c r="N104" s="84"/>
      <c r="O104" s="65" t="s">
        <v>212</v>
      </c>
      <c r="P104" s="130">
        <v>1</v>
      </c>
      <c r="Q104" s="65">
        <v>1</v>
      </c>
      <c r="R104" s="118" t="str">
        <f>REPLACE(INDEX(GroupVertices[Group],MATCH(Edges[[#This Row],[Vertex 1]],GroupVertices[Vertex],0)),1,1,"")</f>
        <v>1</v>
      </c>
      <c r="S104" s="118" t="str">
        <f>REPLACE(INDEX(GroupVertices[Group],MATCH(Edges[[#This Row],[Vertex 2]],GroupVertices[Vertex],0)),1,1,"")</f>
        <v>1</v>
      </c>
    </row>
    <row r="105" spans="1:19" ht="15">
      <c r="A105" s="89" t="s">
        <v>190</v>
      </c>
      <c r="B105" s="89" t="s">
        <v>193</v>
      </c>
      <c r="C105" s="74"/>
      <c r="D105" s="75">
        <v>1</v>
      </c>
      <c r="E105" s="48"/>
      <c r="F105" s="76"/>
      <c r="G105" s="74"/>
      <c r="H105" s="78"/>
      <c r="I105" s="77"/>
      <c r="J105" s="77"/>
      <c r="K105" s="70" t="s">
        <v>65</v>
      </c>
      <c r="L105" s="63">
        <v>105</v>
      </c>
      <c r="M105" s="63" t="b">
        <v>1</v>
      </c>
      <c r="N105" s="90"/>
      <c r="O105" s="91" t="s">
        <v>220</v>
      </c>
      <c r="P105" s="130">
        <v>1</v>
      </c>
      <c r="Q105" s="65">
        <v>1</v>
      </c>
      <c r="R105" s="118" t="str">
        <f>REPLACE(INDEX(GroupVertices[Group],MATCH(Edges[[#This Row],[Vertex 1]],GroupVertices[Vertex],0)),1,1,"")</f>
        <v>1</v>
      </c>
      <c r="S105" s="118" t="str">
        <f>REPLACE(INDEX(GroupVertices[Group],MATCH(Edges[[#This Row],[Vertex 2]],GroupVertices[Vertex],0)),1,1,"")</f>
        <v>1</v>
      </c>
    </row>
    <row r="106" spans="1:19" ht="15">
      <c r="A106" s="89" t="s">
        <v>190</v>
      </c>
      <c r="B106" s="89" t="s">
        <v>192</v>
      </c>
      <c r="C106" s="74"/>
      <c r="D106" s="75">
        <v>1</v>
      </c>
      <c r="E106" s="48"/>
      <c r="F106" s="76"/>
      <c r="G106" s="74"/>
      <c r="H106" s="78"/>
      <c r="I106" s="77"/>
      <c r="J106" s="77"/>
      <c r="K106" s="70" t="s">
        <v>66</v>
      </c>
      <c r="L106" s="63">
        <v>106</v>
      </c>
      <c r="M106" s="63" t="b">
        <v>1</v>
      </c>
      <c r="N106" s="90"/>
      <c r="O106" s="91" t="s">
        <v>222</v>
      </c>
      <c r="P106" s="130">
        <v>1</v>
      </c>
      <c r="Q106" s="65">
        <v>1</v>
      </c>
      <c r="R106" s="118" t="str">
        <f>REPLACE(INDEX(GroupVertices[Group],MATCH(Edges[[#This Row],[Vertex 1]],GroupVertices[Vertex],0)),1,1,"")</f>
        <v>1</v>
      </c>
      <c r="S106" s="118" t="str">
        <f>REPLACE(INDEX(GroupVertices[Group],MATCH(Edges[[#This Row],[Vertex 2]],GroupVertices[Vertex],0)),1,1,"")</f>
        <v>1</v>
      </c>
    </row>
    <row r="107" spans="1:19" ht="15">
      <c r="A107" s="89" t="s">
        <v>190</v>
      </c>
      <c r="B107" s="89" t="s">
        <v>192</v>
      </c>
      <c r="C107" s="74"/>
      <c r="D107" s="75">
        <v>1</v>
      </c>
      <c r="E107" s="48"/>
      <c r="F107" s="76"/>
      <c r="G107" s="74"/>
      <c r="H107" s="78"/>
      <c r="I107" s="77"/>
      <c r="J107" s="77"/>
      <c r="K107" s="70" t="s">
        <v>66</v>
      </c>
      <c r="L107" s="63">
        <v>107</v>
      </c>
      <c r="M107" s="63" t="b">
        <v>1</v>
      </c>
      <c r="N107" s="90"/>
      <c r="O107" s="91" t="s">
        <v>226</v>
      </c>
      <c r="P107" s="130">
        <v>1</v>
      </c>
      <c r="Q107" s="65">
        <v>1</v>
      </c>
      <c r="R107" s="118" t="str">
        <f>REPLACE(INDEX(GroupVertices[Group],MATCH(Edges[[#This Row],[Vertex 1]],GroupVertices[Vertex],0)),1,1,"")</f>
        <v>1</v>
      </c>
      <c r="S107" s="118" t="str">
        <f>REPLACE(INDEX(GroupVertices[Group],MATCH(Edges[[#This Row],[Vertex 2]],GroupVertices[Vertex],0)),1,1,"")</f>
        <v>1</v>
      </c>
    </row>
    <row r="108" spans="1:19" ht="15">
      <c r="A108" s="89" t="s">
        <v>190</v>
      </c>
      <c r="B108" s="89" t="s">
        <v>192</v>
      </c>
      <c r="C108" s="74"/>
      <c r="D108" s="75">
        <v>1</v>
      </c>
      <c r="E108" s="48"/>
      <c r="F108" s="76"/>
      <c r="G108" s="74"/>
      <c r="H108" s="78"/>
      <c r="I108" s="77"/>
      <c r="J108" s="77"/>
      <c r="K108" s="70" t="s">
        <v>66</v>
      </c>
      <c r="L108" s="63">
        <v>108</v>
      </c>
      <c r="M108" s="63" t="b">
        <v>1</v>
      </c>
      <c r="N108" s="90"/>
      <c r="O108" s="91" t="s">
        <v>228</v>
      </c>
      <c r="P108" s="130">
        <v>1</v>
      </c>
      <c r="Q108" s="65">
        <v>1</v>
      </c>
      <c r="R108" s="118" t="str">
        <f>REPLACE(INDEX(GroupVertices[Group],MATCH(Edges[[#This Row],[Vertex 1]],GroupVertices[Vertex],0)),1,1,"")</f>
        <v>1</v>
      </c>
      <c r="S108" s="118" t="str">
        <f>REPLACE(INDEX(GroupVertices[Group],MATCH(Edges[[#This Row],[Vertex 2]],GroupVertices[Vertex],0)),1,1,"")</f>
        <v>1</v>
      </c>
    </row>
    <row r="109" spans="1:19" ht="15">
      <c r="A109" s="89" t="s">
        <v>185</v>
      </c>
      <c r="B109" s="89" t="s">
        <v>174</v>
      </c>
      <c r="C109" s="74"/>
      <c r="D109" s="75">
        <v>1</v>
      </c>
      <c r="E109" s="48"/>
      <c r="F109" s="76"/>
      <c r="G109" s="74"/>
      <c r="H109" s="78"/>
      <c r="I109" s="77"/>
      <c r="J109" s="77"/>
      <c r="K109" s="70" t="s">
        <v>66</v>
      </c>
      <c r="L109" s="63">
        <v>109</v>
      </c>
      <c r="M109" s="63" t="b">
        <v>1</v>
      </c>
      <c r="N109" s="90"/>
      <c r="O109" s="91" t="s">
        <v>205</v>
      </c>
      <c r="P109" s="130">
        <v>1</v>
      </c>
      <c r="Q109" s="65">
        <v>1</v>
      </c>
      <c r="R109" s="118" t="str">
        <f>REPLACE(INDEX(GroupVertices[Group],MATCH(Edges[[#This Row],[Vertex 1]],GroupVertices[Vertex],0)),1,1,"")</f>
        <v>2</v>
      </c>
      <c r="S109" s="118" t="str">
        <f>REPLACE(INDEX(GroupVertices[Group],MATCH(Edges[[#This Row],[Vertex 2]],GroupVertices[Vertex],0)),1,1,"")</f>
        <v>2</v>
      </c>
    </row>
    <row r="110" spans="1:19" ht="30">
      <c r="A110" s="89" t="s">
        <v>188</v>
      </c>
      <c r="B110" s="89" t="s">
        <v>194</v>
      </c>
      <c r="C110" s="74"/>
      <c r="D110" s="75">
        <v>1</v>
      </c>
      <c r="E110" s="48"/>
      <c r="F110" s="76"/>
      <c r="G110" s="74"/>
      <c r="H110" s="78"/>
      <c r="I110" s="77"/>
      <c r="J110" s="77"/>
      <c r="K110" s="70" t="s">
        <v>66</v>
      </c>
      <c r="L110" s="63">
        <v>110</v>
      </c>
      <c r="M110" s="63" t="b">
        <v>1</v>
      </c>
      <c r="N110" s="90"/>
      <c r="O110" s="91" t="s">
        <v>198</v>
      </c>
      <c r="P110" s="130">
        <v>1</v>
      </c>
      <c r="Q110" s="65">
        <v>1</v>
      </c>
      <c r="R110" s="118" t="str">
        <f>REPLACE(INDEX(GroupVertices[Group],MATCH(Edges[[#This Row],[Vertex 1]],GroupVertices[Vertex],0)),1,1,"")</f>
        <v>1</v>
      </c>
      <c r="S110" s="118" t="str">
        <f>REPLACE(INDEX(GroupVertices[Group],MATCH(Edges[[#This Row],[Vertex 2]],GroupVertices[Vertex],0)),1,1,"")</f>
        <v>1</v>
      </c>
    </row>
    <row r="111" spans="1:19" ht="30">
      <c r="A111" s="89" t="s">
        <v>188</v>
      </c>
      <c r="B111" s="89" t="s">
        <v>177</v>
      </c>
      <c r="C111" s="74"/>
      <c r="D111" s="75">
        <v>1</v>
      </c>
      <c r="E111" s="48"/>
      <c r="F111" s="76"/>
      <c r="G111" s="74"/>
      <c r="H111" s="78"/>
      <c r="I111" s="77"/>
      <c r="J111" s="77"/>
      <c r="K111" s="70" t="s">
        <v>66</v>
      </c>
      <c r="L111" s="63">
        <v>111</v>
      </c>
      <c r="M111" s="63" t="b">
        <v>1</v>
      </c>
      <c r="N111" s="90"/>
      <c r="O111" s="91" t="s">
        <v>198</v>
      </c>
      <c r="P111" s="130">
        <v>1</v>
      </c>
      <c r="Q111" s="65">
        <v>1</v>
      </c>
      <c r="R111" s="118" t="str">
        <f>REPLACE(INDEX(GroupVertices[Group],MATCH(Edges[[#This Row],[Vertex 1]],GroupVertices[Vertex],0)),1,1,"")</f>
        <v>1</v>
      </c>
      <c r="S111" s="118" t="str">
        <f>REPLACE(INDEX(GroupVertices[Group],MATCH(Edges[[#This Row],[Vertex 2]],GroupVertices[Vertex],0)),1,1,"")</f>
        <v>1</v>
      </c>
    </row>
    <row r="112" spans="1:19" ht="15">
      <c r="A112" s="89" t="s">
        <v>188</v>
      </c>
      <c r="B112" s="89" t="s">
        <v>180</v>
      </c>
      <c r="C112" s="74"/>
      <c r="D112" s="75">
        <v>1</v>
      </c>
      <c r="E112" s="48"/>
      <c r="F112" s="76"/>
      <c r="G112" s="74"/>
      <c r="H112" s="78"/>
      <c r="I112" s="77"/>
      <c r="J112" s="77"/>
      <c r="K112" s="70" t="s">
        <v>66</v>
      </c>
      <c r="L112" s="63">
        <v>112</v>
      </c>
      <c r="M112" s="63" t="b">
        <v>1</v>
      </c>
      <c r="N112" s="90"/>
      <c r="O112" s="91" t="s">
        <v>207</v>
      </c>
      <c r="P112" s="130">
        <v>1</v>
      </c>
      <c r="Q112" s="65">
        <v>1</v>
      </c>
      <c r="R112" s="118" t="str">
        <f>REPLACE(INDEX(GroupVertices[Group],MATCH(Edges[[#This Row],[Vertex 1]],GroupVertices[Vertex],0)),1,1,"")</f>
        <v>1</v>
      </c>
      <c r="S112" s="118" t="str">
        <f>REPLACE(INDEX(GroupVertices[Group],MATCH(Edges[[#This Row],[Vertex 2]],GroupVertices[Vertex],0)),1,1,"")</f>
        <v>1</v>
      </c>
    </row>
    <row r="113" spans="1:19" ht="15">
      <c r="A113" s="89" t="s">
        <v>188</v>
      </c>
      <c r="B113" s="89" t="s">
        <v>194</v>
      </c>
      <c r="C113" s="74"/>
      <c r="D113" s="75">
        <v>1</v>
      </c>
      <c r="E113" s="48"/>
      <c r="F113" s="76"/>
      <c r="G113" s="74"/>
      <c r="H113" s="78"/>
      <c r="I113" s="77"/>
      <c r="J113" s="77"/>
      <c r="K113" s="70" t="s">
        <v>66</v>
      </c>
      <c r="L113" s="63">
        <v>113</v>
      </c>
      <c r="M113" s="63" t="b">
        <v>1</v>
      </c>
      <c r="N113" s="90"/>
      <c r="O113" s="91" t="s">
        <v>207</v>
      </c>
      <c r="P113" s="130">
        <v>1</v>
      </c>
      <c r="Q113" s="65">
        <v>1</v>
      </c>
      <c r="R113" s="118" t="str">
        <f>REPLACE(INDEX(GroupVertices[Group],MATCH(Edges[[#This Row],[Vertex 1]],GroupVertices[Vertex],0)),1,1,"")</f>
        <v>1</v>
      </c>
      <c r="S113" s="118" t="str">
        <f>REPLACE(INDEX(GroupVertices[Group],MATCH(Edges[[#This Row],[Vertex 2]],GroupVertices[Vertex],0)),1,1,"")</f>
        <v>1</v>
      </c>
    </row>
    <row r="114" spans="1:19" ht="15">
      <c r="A114" s="89" t="s">
        <v>188</v>
      </c>
      <c r="B114" s="89" t="s">
        <v>180</v>
      </c>
      <c r="C114" s="74"/>
      <c r="D114" s="75">
        <v>1</v>
      </c>
      <c r="E114" s="48"/>
      <c r="F114" s="76"/>
      <c r="G114" s="74"/>
      <c r="H114" s="78"/>
      <c r="I114" s="77"/>
      <c r="J114" s="77"/>
      <c r="K114" s="70" t="s">
        <v>66</v>
      </c>
      <c r="L114" s="63">
        <v>114</v>
      </c>
      <c r="M114" s="63" t="b">
        <v>1</v>
      </c>
      <c r="N114" s="90"/>
      <c r="O114" s="91" t="s">
        <v>209</v>
      </c>
      <c r="P114" s="130">
        <v>1</v>
      </c>
      <c r="Q114" s="65">
        <v>1</v>
      </c>
      <c r="R114" s="118" t="str">
        <f>REPLACE(INDEX(GroupVertices[Group],MATCH(Edges[[#This Row],[Vertex 1]],GroupVertices[Vertex],0)),1,1,"")</f>
        <v>1</v>
      </c>
      <c r="S114" s="118" t="str">
        <f>REPLACE(INDEX(GroupVertices[Group],MATCH(Edges[[#This Row],[Vertex 2]],GroupVertices[Vertex],0)),1,1,"")</f>
        <v>1</v>
      </c>
    </row>
    <row r="115" spans="1:19" ht="15">
      <c r="A115" s="89" t="s">
        <v>188</v>
      </c>
      <c r="B115" s="89" t="s">
        <v>180</v>
      </c>
      <c r="C115" s="74"/>
      <c r="D115" s="75">
        <v>1</v>
      </c>
      <c r="E115" s="48"/>
      <c r="F115" s="76"/>
      <c r="G115" s="74"/>
      <c r="H115" s="78"/>
      <c r="I115" s="77"/>
      <c r="J115" s="77"/>
      <c r="K115" s="70" t="s">
        <v>66</v>
      </c>
      <c r="L115" s="63">
        <v>115</v>
      </c>
      <c r="M115" s="63" t="b">
        <v>1</v>
      </c>
      <c r="N115" s="90"/>
      <c r="O115" s="91" t="s">
        <v>210</v>
      </c>
      <c r="P115" s="130">
        <v>1</v>
      </c>
      <c r="Q115" s="65">
        <v>1</v>
      </c>
      <c r="R115" s="118" t="str">
        <f>REPLACE(INDEX(GroupVertices[Group],MATCH(Edges[[#This Row],[Vertex 1]],GroupVertices[Vertex],0)),1,1,"")</f>
        <v>1</v>
      </c>
      <c r="S115" s="118" t="str">
        <f>REPLACE(INDEX(GroupVertices[Group],MATCH(Edges[[#This Row],[Vertex 2]],GroupVertices[Vertex],0)),1,1,"")</f>
        <v>1</v>
      </c>
    </row>
    <row r="116" spans="1:19" ht="15">
      <c r="A116" s="89" t="s">
        <v>188</v>
      </c>
      <c r="B116" s="89" t="s">
        <v>180</v>
      </c>
      <c r="C116" s="74"/>
      <c r="D116" s="75">
        <v>1</v>
      </c>
      <c r="E116" s="48"/>
      <c r="F116" s="76"/>
      <c r="G116" s="74"/>
      <c r="H116" s="78"/>
      <c r="I116" s="77"/>
      <c r="J116" s="77"/>
      <c r="K116" s="70" t="s">
        <v>66</v>
      </c>
      <c r="L116" s="63">
        <v>116</v>
      </c>
      <c r="M116" s="63" t="b">
        <v>1</v>
      </c>
      <c r="N116" s="84"/>
      <c r="O116" s="65" t="s">
        <v>213</v>
      </c>
      <c r="P116" s="130">
        <v>1</v>
      </c>
      <c r="Q116" s="65">
        <v>1</v>
      </c>
      <c r="R116" s="118" t="str">
        <f>REPLACE(INDEX(GroupVertices[Group],MATCH(Edges[[#This Row],[Vertex 1]],GroupVertices[Vertex],0)),1,1,"")</f>
        <v>1</v>
      </c>
      <c r="S116" s="118" t="str">
        <f>REPLACE(INDEX(GroupVertices[Group],MATCH(Edges[[#This Row],[Vertex 2]],GroupVertices[Vertex],0)),1,1,"")</f>
        <v>1</v>
      </c>
    </row>
    <row r="117" spans="1:19" ht="30">
      <c r="A117" s="89" t="s">
        <v>192</v>
      </c>
      <c r="B117" s="89" t="s">
        <v>203</v>
      </c>
      <c r="C117" s="74"/>
      <c r="D117" s="75">
        <v>1</v>
      </c>
      <c r="E117" s="48"/>
      <c r="F117" s="76"/>
      <c r="G117" s="74"/>
      <c r="H117" s="78"/>
      <c r="I117" s="77"/>
      <c r="J117" s="77"/>
      <c r="K117" s="70" t="s">
        <v>65</v>
      </c>
      <c r="L117" s="63">
        <v>117</v>
      </c>
      <c r="M117" s="63" t="b">
        <v>1</v>
      </c>
      <c r="N117" s="90"/>
      <c r="O117" s="91" t="s">
        <v>202</v>
      </c>
      <c r="P117" s="130">
        <v>1</v>
      </c>
      <c r="Q117" s="65">
        <v>1</v>
      </c>
      <c r="R117" s="118" t="str">
        <f>REPLACE(INDEX(GroupVertices[Group],MATCH(Edges[[#This Row],[Vertex 1]],GroupVertices[Vertex],0)),1,1,"")</f>
        <v>1</v>
      </c>
      <c r="S117" s="118" t="str">
        <f>REPLACE(INDEX(GroupVertices[Group],MATCH(Edges[[#This Row],[Vertex 2]],GroupVertices[Vertex],0)),1,1,"")</f>
        <v>1</v>
      </c>
    </row>
    <row r="118" spans="1:19" ht="15">
      <c r="A118" s="89" t="s">
        <v>192</v>
      </c>
      <c r="B118" s="89" t="s">
        <v>190</v>
      </c>
      <c r="C118" s="74"/>
      <c r="D118" s="75">
        <v>1</v>
      </c>
      <c r="E118" s="48"/>
      <c r="F118" s="76"/>
      <c r="G118" s="74"/>
      <c r="H118" s="78"/>
      <c r="I118" s="77"/>
      <c r="J118" s="77"/>
      <c r="K118" s="70" t="s">
        <v>66</v>
      </c>
      <c r="L118" s="63">
        <v>118</v>
      </c>
      <c r="M118" s="63" t="b">
        <v>1</v>
      </c>
      <c r="N118" s="90"/>
      <c r="O118" s="91" t="s">
        <v>206</v>
      </c>
      <c r="P118" s="130">
        <v>1</v>
      </c>
      <c r="Q118" s="65">
        <v>1</v>
      </c>
      <c r="R118" s="118" t="str">
        <f>REPLACE(INDEX(GroupVertices[Group],MATCH(Edges[[#This Row],[Vertex 1]],GroupVertices[Vertex],0)),1,1,"")</f>
        <v>1</v>
      </c>
      <c r="S118" s="118" t="str">
        <f>REPLACE(INDEX(GroupVertices[Group],MATCH(Edges[[#This Row],[Vertex 2]],GroupVertices[Vertex],0)),1,1,"")</f>
        <v>1</v>
      </c>
    </row>
    <row r="119" spans="1:19" ht="30">
      <c r="A119" s="89" t="s">
        <v>204</v>
      </c>
      <c r="B119" s="89" t="s">
        <v>203</v>
      </c>
      <c r="C119" s="74"/>
      <c r="D119" s="75">
        <v>1</v>
      </c>
      <c r="E119" s="48"/>
      <c r="F119" s="76"/>
      <c r="G119" s="74"/>
      <c r="H119" s="78"/>
      <c r="I119" s="77"/>
      <c r="J119" s="77"/>
      <c r="K119" s="70" t="s">
        <v>65</v>
      </c>
      <c r="L119" s="63">
        <v>119</v>
      </c>
      <c r="M119" s="63" t="b">
        <v>1</v>
      </c>
      <c r="N119" s="90"/>
      <c r="O119" s="91" t="s">
        <v>202</v>
      </c>
      <c r="P119" s="130">
        <v>1</v>
      </c>
      <c r="Q119" s="65">
        <v>1</v>
      </c>
      <c r="R119" s="118" t="str">
        <f>REPLACE(INDEX(GroupVertices[Group],MATCH(Edges[[#This Row],[Vertex 1]],GroupVertices[Vertex],0)),1,1,"")</f>
        <v>2</v>
      </c>
      <c r="S119" s="118" t="str">
        <f>REPLACE(INDEX(GroupVertices[Group],MATCH(Edges[[#This Row],[Vertex 2]],GroupVertices[Vertex],0)),1,1,"")</f>
        <v>1</v>
      </c>
    </row>
    <row r="120" spans="1:19" ht="15">
      <c r="A120" s="89" t="s">
        <v>184</v>
      </c>
      <c r="B120" s="89" t="s">
        <v>185</v>
      </c>
      <c r="C120" s="74"/>
      <c r="D120" s="75">
        <v>1</v>
      </c>
      <c r="E120" s="48"/>
      <c r="F120" s="76"/>
      <c r="G120" s="74"/>
      <c r="H120" s="78"/>
      <c r="I120" s="77"/>
      <c r="J120" s="77"/>
      <c r="K120" s="70" t="s">
        <v>66</v>
      </c>
      <c r="L120" s="63">
        <v>120</v>
      </c>
      <c r="M120" s="63" t="b">
        <v>1</v>
      </c>
      <c r="N120" s="90"/>
      <c r="O120" s="91" t="s">
        <v>186</v>
      </c>
      <c r="P120" s="130">
        <v>1</v>
      </c>
      <c r="Q120" s="65">
        <v>1</v>
      </c>
      <c r="R120" s="118" t="str">
        <f>REPLACE(INDEX(GroupVertices[Group],MATCH(Edges[[#This Row],[Vertex 1]],GroupVertices[Vertex],0)),1,1,"")</f>
        <v>2</v>
      </c>
      <c r="S120" s="118" t="str">
        <f>REPLACE(INDEX(GroupVertices[Group],MATCH(Edges[[#This Row],[Vertex 2]],GroupVertices[Vertex],0)),1,1,"")</f>
        <v>2</v>
      </c>
    </row>
    <row r="121" spans="1:19" ht="15">
      <c r="A121" s="89" t="s">
        <v>184</v>
      </c>
      <c r="B121" s="89" t="s">
        <v>187</v>
      </c>
      <c r="C121" s="74"/>
      <c r="D121" s="75">
        <v>1</v>
      </c>
      <c r="E121" s="48"/>
      <c r="F121" s="76"/>
      <c r="G121" s="74"/>
      <c r="H121" s="78"/>
      <c r="I121" s="77"/>
      <c r="J121" s="77"/>
      <c r="K121" s="70" t="s">
        <v>66</v>
      </c>
      <c r="L121" s="63">
        <v>121</v>
      </c>
      <c r="M121" s="63" t="b">
        <v>1</v>
      </c>
      <c r="N121" s="90"/>
      <c r="O121" s="91" t="s">
        <v>186</v>
      </c>
      <c r="P121" s="130">
        <v>1</v>
      </c>
      <c r="Q121" s="65">
        <v>1</v>
      </c>
      <c r="R121" s="118" t="str">
        <f>REPLACE(INDEX(GroupVertices[Group],MATCH(Edges[[#This Row],[Vertex 1]],GroupVertices[Vertex],0)),1,1,"")</f>
        <v>2</v>
      </c>
      <c r="S121" s="118" t="str">
        <f>REPLACE(INDEX(GroupVertices[Group],MATCH(Edges[[#This Row],[Vertex 2]],GroupVertices[Vertex],0)),1,1,"")</f>
        <v>2</v>
      </c>
    </row>
    <row r="122" spans="1:19" ht="15">
      <c r="A122" s="102" t="s">
        <v>181</v>
      </c>
      <c r="B122" s="89" t="s">
        <v>180</v>
      </c>
      <c r="C122" s="74"/>
      <c r="D122" s="75">
        <v>1</v>
      </c>
      <c r="E122" s="48"/>
      <c r="F122" s="76"/>
      <c r="G122" s="74"/>
      <c r="H122" s="78"/>
      <c r="I122" s="77"/>
      <c r="J122" s="77"/>
      <c r="K122" s="70" t="s">
        <v>66</v>
      </c>
      <c r="L122" s="63">
        <v>122</v>
      </c>
      <c r="M122" s="63" t="b">
        <v>1</v>
      </c>
      <c r="N122" s="90"/>
      <c r="O122" s="91" t="s">
        <v>232</v>
      </c>
      <c r="P122" s="130">
        <v>1</v>
      </c>
      <c r="Q122" s="65">
        <v>1</v>
      </c>
      <c r="R122" s="118" t="str">
        <f>REPLACE(INDEX(GroupVertices[Group],MATCH(Edges[[#This Row],[Vertex 1]],GroupVertices[Vertex],0)),1,1,"")</f>
        <v>1</v>
      </c>
      <c r="S122" s="118" t="str">
        <f>REPLACE(INDEX(GroupVertices[Group],MATCH(Edges[[#This Row],[Vertex 2]],GroupVertices[Vertex],0)),1,1,"")</f>
        <v>1</v>
      </c>
    </row>
    <row r="123" spans="1:19" ht="15">
      <c r="A123" s="102" t="s">
        <v>181</v>
      </c>
      <c r="B123" s="71" t="s">
        <v>194</v>
      </c>
      <c r="C123" s="74"/>
      <c r="D123" s="75">
        <v>1</v>
      </c>
      <c r="E123" s="48"/>
      <c r="F123" s="76"/>
      <c r="G123" s="74"/>
      <c r="H123" s="78"/>
      <c r="I123" s="77"/>
      <c r="J123" s="77"/>
      <c r="K123" s="70" t="s">
        <v>65</v>
      </c>
      <c r="L123" s="63">
        <v>123</v>
      </c>
      <c r="M123" s="63" t="b">
        <v>1</v>
      </c>
      <c r="N123" s="84"/>
      <c r="O123" s="91" t="s">
        <v>232</v>
      </c>
      <c r="P123" s="130">
        <v>1</v>
      </c>
      <c r="Q123" s="65">
        <v>1</v>
      </c>
      <c r="R123" s="118" t="str">
        <f>REPLACE(INDEX(GroupVertices[Group],MATCH(Edges[[#This Row],[Vertex 1]],GroupVertices[Vertex],0)),1,1,"")</f>
        <v>1</v>
      </c>
      <c r="S123" s="118" t="str">
        <f>REPLACE(INDEX(GroupVertices[Group],MATCH(Edges[[#This Row],[Vertex 2]],GroupVertices[Vertex],0)),1,1,"")</f>
        <v>1</v>
      </c>
    </row>
    <row r="124" spans="1:19" ht="15">
      <c r="A124" s="102" t="s">
        <v>181</v>
      </c>
      <c r="B124" s="71" t="s">
        <v>188</v>
      </c>
      <c r="C124" s="74"/>
      <c r="D124" s="75">
        <v>1</v>
      </c>
      <c r="E124" s="48"/>
      <c r="F124" s="76"/>
      <c r="G124" s="74"/>
      <c r="H124" s="78"/>
      <c r="I124" s="77"/>
      <c r="J124" s="77"/>
      <c r="K124" s="70" t="s">
        <v>65</v>
      </c>
      <c r="L124" s="63">
        <v>124</v>
      </c>
      <c r="M124" s="63" t="b">
        <v>1</v>
      </c>
      <c r="N124" s="84"/>
      <c r="O124" s="91" t="s">
        <v>232</v>
      </c>
      <c r="P124" s="130">
        <v>1</v>
      </c>
      <c r="Q124" s="65">
        <v>1</v>
      </c>
      <c r="R124" s="118" t="str">
        <f>REPLACE(INDEX(GroupVertices[Group],MATCH(Edges[[#This Row],[Vertex 1]],GroupVertices[Vertex],0)),1,1,"")</f>
        <v>1</v>
      </c>
      <c r="S124" s="118" t="str">
        <f>REPLACE(INDEX(GroupVertices[Group],MATCH(Edges[[#This Row],[Vertex 2]],GroupVertices[Vertex],0)),1,1,"")</f>
        <v>1</v>
      </c>
    </row>
    <row r="125" spans="1:19" ht="15">
      <c r="A125" s="102" t="s">
        <v>181</v>
      </c>
      <c r="B125" s="71" t="s">
        <v>177</v>
      </c>
      <c r="C125" s="74"/>
      <c r="D125" s="75">
        <v>1</v>
      </c>
      <c r="E125" s="48"/>
      <c r="F125" s="76"/>
      <c r="G125" s="74"/>
      <c r="H125" s="78"/>
      <c r="I125" s="77"/>
      <c r="J125" s="77"/>
      <c r="K125" s="70" t="s">
        <v>65</v>
      </c>
      <c r="L125" s="63">
        <v>125</v>
      </c>
      <c r="M125" s="63" t="b">
        <v>1</v>
      </c>
      <c r="N125" s="84"/>
      <c r="O125" s="91" t="s">
        <v>232</v>
      </c>
      <c r="P125" s="130">
        <v>1</v>
      </c>
      <c r="Q125" s="65">
        <v>1</v>
      </c>
      <c r="R125" s="118" t="str">
        <f>REPLACE(INDEX(GroupVertices[Group],MATCH(Edges[[#This Row],[Vertex 1]],GroupVertices[Vertex],0)),1,1,"")</f>
        <v>1</v>
      </c>
      <c r="S125" s="118" t="str">
        <f>REPLACE(INDEX(GroupVertices[Group],MATCH(Edges[[#This Row],[Vertex 2]],GroupVertices[Vertex],0)),1,1,"")</f>
        <v>1</v>
      </c>
    </row>
    <row r="126" spans="1:19" ht="15">
      <c r="A126" s="89" t="s">
        <v>177</v>
      </c>
      <c r="B126" s="89" t="s">
        <v>180</v>
      </c>
      <c r="C126" s="74"/>
      <c r="D126" s="75">
        <v>1</v>
      </c>
      <c r="E126" s="48"/>
      <c r="F126" s="76"/>
      <c r="G126" s="74"/>
      <c r="H126" s="78"/>
      <c r="I126" s="77"/>
      <c r="J126" s="77"/>
      <c r="K126" s="70" t="s">
        <v>66</v>
      </c>
      <c r="L126" s="63">
        <v>126</v>
      </c>
      <c r="M126" s="63" t="b">
        <v>1</v>
      </c>
      <c r="N126" s="90"/>
      <c r="O126" s="91" t="s">
        <v>211</v>
      </c>
      <c r="P126" s="130">
        <v>1</v>
      </c>
      <c r="Q126" s="65">
        <v>1</v>
      </c>
      <c r="R126" s="118" t="str">
        <f>REPLACE(INDEX(GroupVertices[Group],MATCH(Edges[[#This Row],[Vertex 1]],GroupVertices[Vertex],0)),1,1,"")</f>
        <v>1</v>
      </c>
      <c r="S126" s="118" t="str">
        <f>REPLACE(INDEX(GroupVertices[Group],MATCH(Edges[[#This Row],[Vertex 2]],GroupVertices[Vertex],0)),1,1,"")</f>
        <v>1</v>
      </c>
    </row>
    <row r="127" spans="1:19" ht="15">
      <c r="A127" s="89" t="s">
        <v>177</v>
      </c>
      <c r="B127" s="89" t="s">
        <v>194</v>
      </c>
      <c r="C127" s="74"/>
      <c r="D127" s="75">
        <v>1</v>
      </c>
      <c r="E127" s="48"/>
      <c r="F127" s="76"/>
      <c r="G127" s="74"/>
      <c r="H127" s="78"/>
      <c r="I127" s="77"/>
      <c r="J127" s="77"/>
      <c r="K127" s="70" t="s">
        <v>66</v>
      </c>
      <c r="L127" s="63">
        <v>127</v>
      </c>
      <c r="M127" s="63" t="b">
        <v>1</v>
      </c>
      <c r="N127" s="90"/>
      <c r="O127" s="91" t="s">
        <v>211</v>
      </c>
      <c r="P127" s="130">
        <v>1</v>
      </c>
      <c r="Q127" s="65">
        <v>1</v>
      </c>
      <c r="R127" s="118" t="str">
        <f>REPLACE(INDEX(GroupVertices[Group],MATCH(Edges[[#This Row],[Vertex 1]],GroupVertices[Vertex],0)),1,1,"")</f>
        <v>1</v>
      </c>
      <c r="S127" s="118" t="str">
        <f>REPLACE(INDEX(GroupVertices[Group],MATCH(Edges[[#This Row],[Vertex 2]],GroupVertices[Vertex],0)),1,1,"")</f>
        <v>1</v>
      </c>
    </row>
    <row r="128" spans="1:19" ht="15">
      <c r="A128" s="89" t="s">
        <v>177</v>
      </c>
      <c r="B128" s="89" t="s">
        <v>178</v>
      </c>
      <c r="C128" s="74"/>
      <c r="D128" s="75">
        <v>1</v>
      </c>
      <c r="E128" s="48"/>
      <c r="F128" s="76"/>
      <c r="G128" s="74"/>
      <c r="H128" s="78"/>
      <c r="I128" s="77"/>
      <c r="J128" s="77"/>
      <c r="K128" s="70" t="s">
        <v>65</v>
      </c>
      <c r="L128" s="63">
        <v>128</v>
      </c>
      <c r="M128" s="63" t="b">
        <v>1</v>
      </c>
      <c r="N128" s="90"/>
      <c r="O128" s="91" t="s">
        <v>179</v>
      </c>
      <c r="P128" s="130">
        <v>1</v>
      </c>
      <c r="Q128" s="65">
        <v>1</v>
      </c>
      <c r="R128" s="118" t="str">
        <f>REPLACE(INDEX(GroupVertices[Group],MATCH(Edges[[#This Row],[Vertex 1]],GroupVertices[Vertex],0)),1,1,"")</f>
        <v>1</v>
      </c>
      <c r="S128" s="118" t="str">
        <f>REPLACE(INDEX(GroupVertices[Group],MATCH(Edges[[#This Row],[Vertex 2]],GroupVertices[Vertex],0)),1,1,"")</f>
        <v>1</v>
      </c>
    </row>
    <row r="129" spans="1:19" ht="15">
      <c r="A129" s="89" t="s">
        <v>177</v>
      </c>
      <c r="B129" s="89" t="s">
        <v>180</v>
      </c>
      <c r="C129" s="74"/>
      <c r="D129" s="75">
        <v>1</v>
      </c>
      <c r="E129" s="48"/>
      <c r="F129" s="76"/>
      <c r="G129" s="74"/>
      <c r="H129" s="78"/>
      <c r="I129" s="77"/>
      <c r="J129" s="77"/>
      <c r="K129" s="70" t="s">
        <v>66</v>
      </c>
      <c r="L129" s="63">
        <v>129</v>
      </c>
      <c r="M129" s="63" t="b">
        <v>1</v>
      </c>
      <c r="N129" s="90"/>
      <c r="O129" s="91" t="s">
        <v>199</v>
      </c>
      <c r="P129" s="130">
        <v>1</v>
      </c>
      <c r="Q129" s="65">
        <v>1</v>
      </c>
      <c r="R129" s="118" t="str">
        <f>REPLACE(INDEX(GroupVertices[Group],MATCH(Edges[[#This Row],[Vertex 1]],GroupVertices[Vertex],0)),1,1,"")</f>
        <v>1</v>
      </c>
      <c r="S129" s="118" t="str">
        <f>REPLACE(INDEX(GroupVertices[Group],MATCH(Edges[[#This Row],[Vertex 2]],GroupVertices[Vertex],0)),1,1,"")</f>
        <v>1</v>
      </c>
    </row>
    <row r="130" spans="1:19" ht="15">
      <c r="A130" s="89" t="s">
        <v>177</v>
      </c>
      <c r="B130" s="89" t="s">
        <v>180</v>
      </c>
      <c r="C130" s="74"/>
      <c r="D130" s="75">
        <v>1</v>
      </c>
      <c r="E130" s="48"/>
      <c r="F130" s="76"/>
      <c r="G130" s="74"/>
      <c r="H130" s="78"/>
      <c r="I130" s="77"/>
      <c r="J130" s="77"/>
      <c r="K130" s="70" t="s">
        <v>66</v>
      </c>
      <c r="L130" s="63">
        <v>130</v>
      </c>
      <c r="M130" s="63" t="b">
        <v>1</v>
      </c>
      <c r="N130" s="90"/>
      <c r="O130" s="91" t="s">
        <v>200</v>
      </c>
      <c r="P130" s="130">
        <v>1</v>
      </c>
      <c r="Q130" s="65">
        <v>1</v>
      </c>
      <c r="R130" s="118" t="str">
        <f>REPLACE(INDEX(GroupVertices[Group],MATCH(Edges[[#This Row],[Vertex 1]],GroupVertices[Vertex],0)),1,1,"")</f>
        <v>1</v>
      </c>
      <c r="S130" s="118" t="str">
        <f>REPLACE(INDEX(GroupVertices[Group],MATCH(Edges[[#This Row],[Vertex 2]],GroupVertices[Vertex],0)),1,1,"")</f>
        <v>1</v>
      </c>
    </row>
    <row r="131" spans="1:19" ht="15">
      <c r="A131" s="89" t="s">
        <v>177</v>
      </c>
      <c r="B131" s="89" t="s">
        <v>194</v>
      </c>
      <c r="C131" s="74"/>
      <c r="D131" s="75">
        <v>1</v>
      </c>
      <c r="E131" s="48"/>
      <c r="F131" s="76"/>
      <c r="G131" s="74"/>
      <c r="H131" s="78"/>
      <c r="I131" s="77"/>
      <c r="J131" s="77"/>
      <c r="K131" s="70" t="s">
        <v>66</v>
      </c>
      <c r="L131" s="63">
        <v>131</v>
      </c>
      <c r="M131" s="63" t="b">
        <v>1</v>
      </c>
      <c r="N131" s="90"/>
      <c r="O131" s="91" t="s">
        <v>214</v>
      </c>
      <c r="P131" s="130">
        <v>1</v>
      </c>
      <c r="Q131" s="65">
        <v>1</v>
      </c>
      <c r="R131" s="118" t="str">
        <f>REPLACE(INDEX(GroupVertices[Group],MATCH(Edges[[#This Row],[Vertex 1]],GroupVertices[Vertex],0)),1,1,"")</f>
        <v>1</v>
      </c>
      <c r="S131" s="118" t="str">
        <f>REPLACE(INDEX(GroupVertices[Group],MATCH(Edges[[#This Row],[Vertex 2]],GroupVertices[Vertex],0)),1,1,"")</f>
        <v>1</v>
      </c>
    </row>
    <row r="132" spans="1:19" ht="15">
      <c r="A132" s="89" t="s">
        <v>177</v>
      </c>
      <c r="B132" s="89" t="s">
        <v>178</v>
      </c>
      <c r="C132" s="74"/>
      <c r="D132" s="75">
        <v>1</v>
      </c>
      <c r="E132" s="48"/>
      <c r="F132" s="76"/>
      <c r="G132" s="74"/>
      <c r="H132" s="78"/>
      <c r="I132" s="77"/>
      <c r="J132" s="77"/>
      <c r="K132" s="70" t="s">
        <v>65</v>
      </c>
      <c r="L132" s="63">
        <v>132</v>
      </c>
      <c r="M132" s="63" t="b">
        <v>1</v>
      </c>
      <c r="N132" s="90"/>
      <c r="O132" s="91" t="s">
        <v>222</v>
      </c>
      <c r="P132" s="130">
        <v>1</v>
      </c>
      <c r="Q132" s="65">
        <v>1</v>
      </c>
      <c r="R132" s="118" t="str">
        <f>REPLACE(INDEX(GroupVertices[Group],MATCH(Edges[[#This Row],[Vertex 1]],GroupVertices[Vertex],0)),1,1,"")</f>
        <v>1</v>
      </c>
      <c r="S132" s="118" t="str">
        <f>REPLACE(INDEX(GroupVertices[Group],MATCH(Edges[[#This Row],[Vertex 2]],GroupVertices[Vertex],0)),1,1,"")</f>
        <v>1</v>
      </c>
    </row>
    <row r="133" spans="1:19" ht="15">
      <c r="A133" s="89" t="s">
        <v>177</v>
      </c>
      <c r="B133" s="89" t="s">
        <v>180</v>
      </c>
      <c r="C133" s="74"/>
      <c r="D133" s="75">
        <v>1</v>
      </c>
      <c r="E133" s="48"/>
      <c r="F133" s="76"/>
      <c r="G133" s="74"/>
      <c r="H133" s="78"/>
      <c r="I133" s="77"/>
      <c r="J133" s="77"/>
      <c r="K133" s="70" t="s">
        <v>66</v>
      </c>
      <c r="L133" s="63">
        <v>133</v>
      </c>
      <c r="M133" s="63" t="b">
        <v>1</v>
      </c>
      <c r="N133" s="90"/>
      <c r="O133" s="91" t="s">
        <v>222</v>
      </c>
      <c r="P133" s="130">
        <v>1</v>
      </c>
      <c r="Q133" s="65">
        <v>1</v>
      </c>
      <c r="R133" s="118" t="str">
        <f>REPLACE(INDEX(GroupVertices[Group],MATCH(Edges[[#This Row],[Vertex 1]],GroupVertices[Vertex],0)),1,1,"")</f>
        <v>1</v>
      </c>
      <c r="S133" s="118" t="str">
        <f>REPLACE(INDEX(GroupVertices[Group],MATCH(Edges[[#This Row],[Vertex 2]],GroupVertices[Vertex],0)),1,1,"")</f>
        <v>1</v>
      </c>
    </row>
    <row r="134" spans="1:19" ht="15">
      <c r="A134" s="89" t="s">
        <v>177</v>
      </c>
      <c r="B134" s="89" t="s">
        <v>188</v>
      </c>
      <c r="C134" s="74"/>
      <c r="D134" s="75">
        <v>1</v>
      </c>
      <c r="E134" s="48"/>
      <c r="F134" s="76"/>
      <c r="G134" s="74"/>
      <c r="H134" s="78"/>
      <c r="I134" s="77"/>
      <c r="J134" s="77"/>
      <c r="K134" s="70" t="s">
        <v>66</v>
      </c>
      <c r="L134" s="63">
        <v>134</v>
      </c>
      <c r="M134" s="63" t="b">
        <v>1</v>
      </c>
      <c r="N134" s="90"/>
      <c r="O134" s="91" t="s">
        <v>230</v>
      </c>
      <c r="P134" s="130">
        <v>1</v>
      </c>
      <c r="Q134" s="65">
        <v>1</v>
      </c>
      <c r="R134" s="118" t="str">
        <f>REPLACE(INDEX(GroupVertices[Group],MATCH(Edges[[#This Row],[Vertex 1]],GroupVertices[Vertex],0)),1,1,"")</f>
        <v>1</v>
      </c>
      <c r="S134" s="118" t="str">
        <f>REPLACE(INDEX(GroupVertices[Group],MATCH(Edges[[#This Row],[Vertex 2]],GroupVertices[Vertex],0)),1,1,"")</f>
        <v>1</v>
      </c>
    </row>
    <row r="135" spans="1:19" ht="15">
      <c r="A135" s="89" t="s">
        <v>177</v>
      </c>
      <c r="B135" s="89" t="s">
        <v>180</v>
      </c>
      <c r="C135" s="74"/>
      <c r="D135" s="75">
        <v>1</v>
      </c>
      <c r="E135" s="48"/>
      <c r="F135" s="76"/>
      <c r="G135" s="74"/>
      <c r="H135" s="78"/>
      <c r="I135" s="77"/>
      <c r="J135" s="77"/>
      <c r="K135" s="70" t="s">
        <v>66</v>
      </c>
      <c r="L135" s="63">
        <v>135</v>
      </c>
      <c r="M135" s="63" t="b">
        <v>1</v>
      </c>
      <c r="N135" s="90"/>
      <c r="O135" s="91" t="s">
        <v>232</v>
      </c>
      <c r="P135" s="130">
        <v>1</v>
      </c>
      <c r="Q135" s="65">
        <v>1</v>
      </c>
      <c r="R135" s="118" t="str">
        <f>REPLACE(INDEX(GroupVertices[Group],MATCH(Edges[[#This Row],[Vertex 1]],GroupVertices[Vertex],0)),1,1,"")</f>
        <v>1</v>
      </c>
      <c r="S135" s="118" t="str">
        <f>REPLACE(INDEX(GroupVertices[Group],MATCH(Edges[[#This Row],[Vertex 2]],GroupVertices[Vertex],0)),1,1,"")</f>
        <v>1</v>
      </c>
    </row>
    <row r="136" spans="1:19" ht="15">
      <c r="A136" s="89" t="s">
        <v>177</v>
      </c>
      <c r="B136" s="89" t="s">
        <v>188</v>
      </c>
      <c r="C136" s="74"/>
      <c r="D136" s="75">
        <v>1</v>
      </c>
      <c r="E136" s="48"/>
      <c r="F136" s="76"/>
      <c r="G136" s="74"/>
      <c r="H136" s="78"/>
      <c r="I136" s="77"/>
      <c r="J136" s="77"/>
      <c r="K136" s="70" t="s">
        <v>66</v>
      </c>
      <c r="L136" s="63">
        <v>136</v>
      </c>
      <c r="M136" s="63" t="b">
        <v>1</v>
      </c>
      <c r="N136" s="90"/>
      <c r="O136" s="91" t="s">
        <v>232</v>
      </c>
      <c r="P136" s="130">
        <v>1</v>
      </c>
      <c r="Q136" s="65">
        <v>1</v>
      </c>
      <c r="R136" s="118" t="str">
        <f>REPLACE(INDEX(GroupVertices[Group],MATCH(Edges[[#This Row],[Vertex 1]],GroupVertices[Vertex],0)),1,1,"")</f>
        <v>1</v>
      </c>
      <c r="S136" s="118" t="str">
        <f>REPLACE(INDEX(GroupVertices[Group],MATCH(Edges[[#This Row],[Vertex 2]],GroupVertices[Vertex],0)),1,1,"")</f>
        <v>1</v>
      </c>
    </row>
    <row r="137" spans="1:19" ht="15">
      <c r="A137" s="89" t="s">
        <v>175</v>
      </c>
      <c r="B137" s="89" t="s">
        <v>174</v>
      </c>
      <c r="C137" s="74"/>
      <c r="D137" s="75">
        <v>1</v>
      </c>
      <c r="E137" s="48"/>
      <c r="F137" s="76"/>
      <c r="G137" s="74"/>
      <c r="H137" s="78"/>
      <c r="I137" s="77"/>
      <c r="J137" s="77"/>
      <c r="K137" s="70" t="s">
        <v>66</v>
      </c>
      <c r="L137" s="63">
        <v>137</v>
      </c>
      <c r="M137" s="63" t="b">
        <v>1</v>
      </c>
      <c r="N137" s="84"/>
      <c r="O137" s="65" t="s">
        <v>182</v>
      </c>
      <c r="P137" s="130">
        <v>1</v>
      </c>
      <c r="Q137" s="65">
        <v>1</v>
      </c>
      <c r="R137" s="118" t="str">
        <f>REPLACE(INDEX(GroupVertices[Group],MATCH(Edges[[#This Row],[Vertex 1]],GroupVertices[Vertex],0)),1,1,"")</f>
        <v>2</v>
      </c>
      <c r="S137" s="118" t="str">
        <f>REPLACE(INDEX(GroupVertices[Group],MATCH(Edges[[#This Row],[Vertex 2]],GroupVertices[Vertex],0)),1,1,"")</f>
        <v>2</v>
      </c>
    </row>
    <row r="138" spans="1:19" ht="15">
      <c r="A138" s="89" t="s">
        <v>175</v>
      </c>
      <c r="B138" s="89" t="s">
        <v>174</v>
      </c>
      <c r="C138" s="74"/>
      <c r="D138" s="75">
        <v>1</v>
      </c>
      <c r="E138" s="48"/>
      <c r="F138" s="76"/>
      <c r="G138" s="74"/>
      <c r="H138" s="78"/>
      <c r="I138" s="77"/>
      <c r="J138" s="77"/>
      <c r="K138" s="70" t="s">
        <v>66</v>
      </c>
      <c r="L138" s="63">
        <v>138</v>
      </c>
      <c r="M138" s="63" t="b">
        <v>1</v>
      </c>
      <c r="N138" s="90"/>
      <c r="O138" s="91" t="s">
        <v>183</v>
      </c>
      <c r="P138" s="130">
        <v>1</v>
      </c>
      <c r="Q138" s="65">
        <v>1</v>
      </c>
      <c r="R138" s="118" t="str">
        <f>REPLACE(INDEX(GroupVertices[Group],MATCH(Edges[[#This Row],[Vertex 1]],GroupVertices[Vertex],0)),1,1,"")</f>
        <v>2</v>
      </c>
      <c r="S138" s="118" t="str">
        <f>REPLACE(INDEX(GroupVertices[Group],MATCH(Edges[[#This Row],[Vertex 2]],GroupVertices[Vertex],0)),1,1,"")</f>
        <v>2</v>
      </c>
    </row>
    <row r="139" spans="1:19" ht="15">
      <c r="A139" s="89" t="s">
        <v>175</v>
      </c>
      <c r="B139" s="89" t="s">
        <v>184</v>
      </c>
      <c r="C139" s="74"/>
      <c r="D139" s="75">
        <v>1</v>
      </c>
      <c r="E139" s="48"/>
      <c r="F139" s="76"/>
      <c r="G139" s="74"/>
      <c r="H139" s="78"/>
      <c r="I139" s="77"/>
      <c r="J139" s="77"/>
      <c r="K139" s="70" t="s">
        <v>65</v>
      </c>
      <c r="L139" s="63">
        <v>139</v>
      </c>
      <c r="M139" s="63" t="b">
        <v>1</v>
      </c>
      <c r="N139" s="90"/>
      <c r="O139" s="91" t="s">
        <v>195</v>
      </c>
      <c r="P139" s="130">
        <v>1</v>
      </c>
      <c r="Q139" s="65">
        <v>1</v>
      </c>
      <c r="R139" s="118" t="str">
        <f>REPLACE(INDEX(GroupVertices[Group],MATCH(Edges[[#This Row],[Vertex 1]],GroupVertices[Vertex],0)),1,1,"")</f>
        <v>2</v>
      </c>
      <c r="S139" s="118" t="str">
        <f>REPLACE(INDEX(GroupVertices[Group],MATCH(Edges[[#This Row],[Vertex 2]],GroupVertices[Vertex],0)),1,1,"")</f>
        <v>2</v>
      </c>
    </row>
    <row r="140" spans="1:19" ht="30">
      <c r="A140" s="89" t="s">
        <v>175</v>
      </c>
      <c r="B140" s="89" t="s">
        <v>215</v>
      </c>
      <c r="C140" s="74"/>
      <c r="D140" s="75">
        <v>1</v>
      </c>
      <c r="E140" s="48"/>
      <c r="F140" s="76"/>
      <c r="G140" s="74"/>
      <c r="H140" s="78"/>
      <c r="I140" s="77"/>
      <c r="J140" s="77"/>
      <c r="K140" s="70" t="s">
        <v>66</v>
      </c>
      <c r="L140" s="63">
        <v>140</v>
      </c>
      <c r="M140" s="63" t="b">
        <v>1</v>
      </c>
      <c r="N140" s="84"/>
      <c r="O140" s="65" t="s">
        <v>216</v>
      </c>
      <c r="P140" s="130">
        <v>1</v>
      </c>
      <c r="Q140" s="65">
        <v>1</v>
      </c>
      <c r="R140" s="118" t="str">
        <f>REPLACE(INDEX(GroupVertices[Group],MATCH(Edges[[#This Row],[Vertex 1]],GroupVertices[Vertex],0)),1,1,"")</f>
        <v>2</v>
      </c>
      <c r="S140" s="118" t="str">
        <f>REPLACE(INDEX(GroupVertices[Group],MATCH(Edges[[#This Row],[Vertex 2]],GroupVertices[Vertex],0)),1,1,"")</f>
        <v>2</v>
      </c>
    </row>
    <row r="141" spans="1:19" ht="15">
      <c r="A141" s="89" t="s">
        <v>174</v>
      </c>
      <c r="B141" s="92" t="s">
        <v>175</v>
      </c>
      <c r="C141" s="103"/>
      <c r="D141" s="104">
        <v>1</v>
      </c>
      <c r="E141" s="103"/>
      <c r="F141" s="105"/>
      <c r="G141" s="103"/>
      <c r="H141" s="106"/>
      <c r="I141" s="107"/>
      <c r="J141" s="107"/>
      <c r="K141" s="70" t="s">
        <v>66</v>
      </c>
      <c r="L141" s="108">
        <v>141</v>
      </c>
      <c r="M141" s="108" t="b">
        <v>1</v>
      </c>
      <c r="N141" s="90"/>
      <c r="O141" s="91" t="s">
        <v>176</v>
      </c>
      <c r="P141" s="130">
        <v>1</v>
      </c>
      <c r="Q141" s="65">
        <v>1</v>
      </c>
      <c r="R141" s="118" t="str">
        <f>REPLACE(INDEX(GroupVertices[Group],MATCH(Edges[[#This Row],[Vertex 1]],GroupVertices[Vertex],0)),1,1,"")</f>
        <v>2</v>
      </c>
      <c r="S141" s="118" t="str">
        <f>REPLACE(INDEX(GroupVertices[Group],MATCH(Edges[[#This Row],[Vertex 2]],GroupVertices[Vertex],0)),1,1,"")</f>
        <v>2</v>
      </c>
    </row>
    <row r="142" spans="1:19" ht="15">
      <c r="A142" s="89" t="s">
        <v>174</v>
      </c>
      <c r="B142" s="89" t="s">
        <v>175</v>
      </c>
      <c r="C142" s="74"/>
      <c r="D142" s="75">
        <v>1</v>
      </c>
      <c r="E142" s="48"/>
      <c r="F142" s="76"/>
      <c r="G142" s="74"/>
      <c r="H142" s="78"/>
      <c r="I142" s="77"/>
      <c r="J142" s="77"/>
      <c r="K142" s="70" t="s">
        <v>66</v>
      </c>
      <c r="L142" s="63">
        <v>142</v>
      </c>
      <c r="M142" s="63" t="b">
        <v>1</v>
      </c>
      <c r="N142" s="90"/>
      <c r="O142" s="91" t="s">
        <v>202</v>
      </c>
      <c r="P142" s="130">
        <v>1</v>
      </c>
      <c r="Q142" s="65">
        <v>1</v>
      </c>
      <c r="R142" s="118" t="str">
        <f>REPLACE(INDEX(GroupVertices[Group],MATCH(Edges[[#This Row],[Vertex 1]],GroupVertices[Vertex],0)),1,1,"")</f>
        <v>2</v>
      </c>
      <c r="S142" s="118" t="str">
        <f>REPLACE(INDEX(GroupVertices[Group],MATCH(Edges[[#This Row],[Vertex 2]],GroupVertices[Vertex],0)),1,1,"")</f>
        <v>2</v>
      </c>
    </row>
    <row r="143" spans="1:19" ht="15">
      <c r="A143" s="89" t="s">
        <v>174</v>
      </c>
      <c r="B143" s="89" t="s">
        <v>175</v>
      </c>
      <c r="C143" s="74"/>
      <c r="D143" s="75">
        <v>1</v>
      </c>
      <c r="E143" s="48"/>
      <c r="F143" s="76"/>
      <c r="G143" s="74"/>
      <c r="H143" s="78"/>
      <c r="I143" s="77"/>
      <c r="J143" s="77"/>
      <c r="K143" s="70" t="s">
        <v>66</v>
      </c>
      <c r="L143" s="63">
        <v>143</v>
      </c>
      <c r="M143" s="63" t="b">
        <v>1</v>
      </c>
      <c r="N143" s="90"/>
      <c r="O143" s="91" t="s">
        <v>222</v>
      </c>
      <c r="P143" s="130">
        <v>1</v>
      </c>
      <c r="Q143" s="65">
        <v>1</v>
      </c>
      <c r="R143" s="118" t="str">
        <f>REPLACE(INDEX(GroupVertices[Group],MATCH(Edges[[#This Row],[Vertex 1]],GroupVertices[Vertex],0)),1,1,"")</f>
        <v>2</v>
      </c>
      <c r="S143" s="118" t="str">
        <f>REPLACE(INDEX(GroupVertices[Group],MATCH(Edges[[#This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0"/>
  <sheetViews>
    <sheetView workbookViewId="0" topLeftCell="A1">
      <pane xSplit="1" ySplit="2" topLeftCell="J3" activePane="bottomRight" state="frozen"/>
      <selection pane="topRight" activeCell="B1" sqref="B1"/>
      <selection pane="bottomLeft" activeCell="A3" sqref="A3"/>
      <selection pane="bottomRight" activeCell="A14" sqref="A14:AE14"/>
    </sheetView>
  </sheetViews>
  <sheetFormatPr defaultColWidth="9.140625" defaultRowHeight="15"/>
  <cols>
    <col min="1" max="1" width="17.5742187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140625" style="2" bestFit="1" customWidth="1"/>
    <col min="31" max="31" width="11.00390625" style="3" bestFit="1" customWidth="1"/>
    <col min="32"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65" t="s">
        <v>31</v>
      </c>
      <c r="S2" s="65" t="s">
        <v>32</v>
      </c>
      <c r="T2" s="65" t="s">
        <v>33</v>
      </c>
      <c r="U2" s="65" t="s">
        <v>34</v>
      </c>
      <c r="V2" s="65" t="s">
        <v>35</v>
      </c>
      <c r="W2" s="65" t="s">
        <v>36</v>
      </c>
      <c r="X2" s="65" t="s">
        <v>137</v>
      </c>
      <c r="Y2" s="65" t="s">
        <v>37</v>
      </c>
      <c r="Z2" s="65" t="s">
        <v>170</v>
      </c>
      <c r="AA2" s="11" t="s">
        <v>12</v>
      </c>
      <c r="AB2" s="11" t="s">
        <v>38</v>
      </c>
      <c r="AC2" s="8" t="s">
        <v>26</v>
      </c>
      <c r="AD2" s="65" t="s">
        <v>239</v>
      </c>
      <c r="AE2" t="s">
        <v>256</v>
      </c>
      <c r="AH2"/>
    </row>
    <row r="3" spans="1:34" ht="15" customHeight="1">
      <c r="A3" s="66" t="s">
        <v>194</v>
      </c>
      <c r="B3" s="67"/>
      <c r="C3" s="67"/>
      <c r="D3" s="93">
        <v>10.882855064224763</v>
      </c>
      <c r="E3" s="87">
        <v>81.93820026016112</v>
      </c>
      <c r="F3" s="67"/>
      <c r="G3" s="67"/>
      <c r="H3" s="68" t="s">
        <v>194</v>
      </c>
      <c r="I3" s="85"/>
      <c r="J3" s="85"/>
      <c r="K3" s="68" t="s">
        <v>266</v>
      </c>
      <c r="L3" s="94"/>
      <c r="M3" s="95">
        <v>2792.089599609375</v>
      </c>
      <c r="N3" s="95">
        <v>5312.9140625</v>
      </c>
      <c r="O3" s="86" t="s">
        <v>66</v>
      </c>
      <c r="P3" s="96"/>
      <c r="Q3" s="96"/>
      <c r="R3" s="72">
        <v>9</v>
      </c>
      <c r="S3" s="72">
        <v>8</v>
      </c>
      <c r="T3" s="72">
        <v>5</v>
      </c>
      <c r="U3" s="73">
        <v>20.066667</v>
      </c>
      <c r="V3" s="73">
        <v>0.022222</v>
      </c>
      <c r="W3" s="73">
        <v>0.127716</v>
      </c>
      <c r="X3" s="73">
        <v>1.472782</v>
      </c>
      <c r="Y3" s="73">
        <v>0.4166666666666667</v>
      </c>
      <c r="Z3" s="73">
        <v>0.4444444444444444</v>
      </c>
      <c r="AA3" s="88">
        <v>3</v>
      </c>
      <c r="AB3" s="88"/>
      <c r="AC3" s="97"/>
      <c r="AD3" s="118" t="str">
        <f>REPLACE(INDEX(GroupVertices[Group],MATCH(Vertices[[#This Row],[Vertex]],GroupVertices[Vertex],0)),1,1,"")</f>
        <v>1</v>
      </c>
      <c r="AE3"/>
      <c r="AH3"/>
    </row>
    <row r="4" spans="1:36" ht="15">
      <c r="A4" s="66" t="s">
        <v>177</v>
      </c>
      <c r="B4" s="67"/>
      <c r="C4" s="67"/>
      <c r="D4" s="93">
        <v>4.966372325884903</v>
      </c>
      <c r="E4" s="87">
        <v>85.7414189920247</v>
      </c>
      <c r="F4" s="67"/>
      <c r="G4" s="67"/>
      <c r="H4" s="68" t="s">
        <v>177</v>
      </c>
      <c r="I4" s="85"/>
      <c r="J4" s="85"/>
      <c r="K4" s="68" t="s">
        <v>268</v>
      </c>
      <c r="L4" s="94"/>
      <c r="M4" s="95">
        <v>5274.6064453125</v>
      </c>
      <c r="N4" s="95">
        <v>6653.236328125</v>
      </c>
      <c r="O4" s="86" t="s">
        <v>66</v>
      </c>
      <c r="P4" s="96"/>
      <c r="Q4" s="96"/>
      <c r="R4" s="72">
        <v>8</v>
      </c>
      <c r="S4" s="72">
        <v>7</v>
      </c>
      <c r="T4" s="72">
        <v>5</v>
      </c>
      <c r="U4" s="73">
        <v>8.733333</v>
      </c>
      <c r="V4" s="73">
        <v>0.021739</v>
      </c>
      <c r="W4" s="73">
        <v>0.120998</v>
      </c>
      <c r="X4" s="73">
        <v>1.310223</v>
      </c>
      <c r="Y4" s="73">
        <v>0.48214285714285715</v>
      </c>
      <c r="Z4" s="73">
        <v>0.5</v>
      </c>
      <c r="AA4" s="88">
        <v>4</v>
      </c>
      <c r="AB4" s="88"/>
      <c r="AC4" s="97"/>
      <c r="AD4" s="118" t="str">
        <f>REPLACE(INDEX(GroupVertices[Group],MATCH(Vertices[[#This Row],[Vertex]],GroupVertices[Vertex],0)),1,1,"")</f>
        <v>1</v>
      </c>
      <c r="AE4"/>
      <c r="AF4" s="2"/>
      <c r="AI4" s="3"/>
      <c r="AJ4" s="3"/>
    </row>
    <row r="5" spans="1:36" ht="15">
      <c r="A5" s="66" t="s">
        <v>203</v>
      </c>
      <c r="B5" s="67"/>
      <c r="C5" s="67"/>
      <c r="D5" s="93">
        <v>25</v>
      </c>
      <c r="E5" s="87">
        <v>83.73599366280773</v>
      </c>
      <c r="F5" s="67"/>
      <c r="G5" s="67"/>
      <c r="H5" s="68" t="s">
        <v>203</v>
      </c>
      <c r="I5" s="85"/>
      <c r="J5" s="85"/>
      <c r="K5" s="68" t="s">
        <v>263</v>
      </c>
      <c r="L5" s="94"/>
      <c r="M5" s="95">
        <v>5254.52734375</v>
      </c>
      <c r="N5" s="95">
        <v>4981.5869140625</v>
      </c>
      <c r="O5" s="86" t="s">
        <v>66</v>
      </c>
      <c r="P5" s="96"/>
      <c r="Q5" s="96"/>
      <c r="R5" s="72">
        <v>8</v>
      </c>
      <c r="S5" s="72">
        <v>2</v>
      </c>
      <c r="T5" s="72">
        <v>6</v>
      </c>
      <c r="U5" s="73">
        <v>146.066667</v>
      </c>
      <c r="V5" s="73">
        <v>0.025641</v>
      </c>
      <c r="W5" s="73">
        <v>0.114314</v>
      </c>
      <c r="X5" s="73">
        <v>1.403027</v>
      </c>
      <c r="Y5" s="73">
        <v>0.44642857142857145</v>
      </c>
      <c r="Z5" s="73">
        <v>0</v>
      </c>
      <c r="AA5" s="88">
        <v>5</v>
      </c>
      <c r="AB5" s="88"/>
      <c r="AC5" s="97"/>
      <c r="AD5" s="118" t="str">
        <f>REPLACE(INDEX(GroupVertices[Group],MATCH(Vertices[[#This Row],[Vertex]],GroupVertices[Vertex],0)),1,1,"")</f>
        <v>1</v>
      </c>
      <c r="AE5"/>
      <c r="AF5" s="2"/>
      <c r="AI5" s="3"/>
      <c r="AJ5" s="3"/>
    </row>
    <row r="6" spans="1:36" ht="15">
      <c r="A6" s="66" t="s">
        <v>180</v>
      </c>
      <c r="B6" s="67"/>
      <c r="C6" s="67"/>
      <c r="D6" s="93">
        <v>2.3752385631560786</v>
      </c>
      <c r="E6" s="87">
        <v>89.05958750003904</v>
      </c>
      <c r="F6" s="67"/>
      <c r="G6" s="67"/>
      <c r="H6" s="68" t="s">
        <v>180</v>
      </c>
      <c r="I6" s="85"/>
      <c r="J6" s="85"/>
      <c r="K6" s="68" t="s">
        <v>270</v>
      </c>
      <c r="L6" s="94"/>
      <c r="M6" s="95">
        <v>530.5952758789062</v>
      </c>
      <c r="N6" s="95">
        <v>8749.1962890625</v>
      </c>
      <c r="O6" s="86" t="s">
        <v>66</v>
      </c>
      <c r="P6" s="96"/>
      <c r="Q6" s="96"/>
      <c r="R6" s="72">
        <v>7</v>
      </c>
      <c r="S6" s="72">
        <v>7</v>
      </c>
      <c r="T6" s="72">
        <v>5</v>
      </c>
      <c r="U6" s="73">
        <v>6.066667</v>
      </c>
      <c r="V6" s="73">
        <v>0.021277</v>
      </c>
      <c r="W6" s="73">
        <v>0.11182</v>
      </c>
      <c r="X6" s="73">
        <v>1.156051</v>
      </c>
      <c r="Y6" s="73">
        <v>0.5476190476190477</v>
      </c>
      <c r="Z6" s="73">
        <v>0.7142857142857143</v>
      </c>
      <c r="AA6" s="88">
        <v>6</v>
      </c>
      <c r="AB6" s="88"/>
      <c r="AC6" s="97"/>
      <c r="AD6" s="118" t="str">
        <f>REPLACE(INDEX(GroupVertices[Group],MATCH(Vertices[[#This Row],[Vertex]],GroupVertices[Vertex],0)),1,1,"")</f>
        <v>1</v>
      </c>
      <c r="AE6"/>
      <c r="AF6" s="2"/>
      <c r="AI6" s="3"/>
      <c r="AJ6" s="3"/>
    </row>
    <row r="7" spans="1:36" ht="15">
      <c r="A7" s="66" t="s">
        <v>192</v>
      </c>
      <c r="B7" s="67"/>
      <c r="C7" s="67"/>
      <c r="D7" s="93">
        <v>4.966372325884903</v>
      </c>
      <c r="E7" s="87">
        <v>89.05958750003904</v>
      </c>
      <c r="F7" s="67"/>
      <c r="G7" s="67"/>
      <c r="H7" s="68" t="s">
        <v>192</v>
      </c>
      <c r="I7" s="85"/>
      <c r="J7" s="85"/>
      <c r="K7" s="68" t="s">
        <v>269</v>
      </c>
      <c r="L7" s="94"/>
      <c r="M7" s="95">
        <v>537.09912109375</v>
      </c>
      <c r="N7" s="95">
        <v>4859.1279296875</v>
      </c>
      <c r="O7" s="86" t="s">
        <v>66</v>
      </c>
      <c r="P7" s="96"/>
      <c r="Q7" s="96"/>
      <c r="R7" s="72">
        <v>7</v>
      </c>
      <c r="S7" s="72">
        <v>2</v>
      </c>
      <c r="T7" s="72">
        <v>7</v>
      </c>
      <c r="U7" s="73">
        <v>8.733333</v>
      </c>
      <c r="V7" s="73">
        <v>0.021277</v>
      </c>
      <c r="W7" s="73">
        <v>0.109563</v>
      </c>
      <c r="X7" s="73">
        <v>1.166017</v>
      </c>
      <c r="Y7" s="73">
        <v>0.5476190476190477</v>
      </c>
      <c r="Z7" s="73">
        <v>0.2857142857142857</v>
      </c>
      <c r="AA7" s="88">
        <v>7</v>
      </c>
      <c r="AB7" s="88"/>
      <c r="AC7" s="97"/>
      <c r="AD7" s="118" t="str">
        <f>REPLACE(INDEX(GroupVertices[Group],MATCH(Vertices[[#This Row],[Vertex]],GroupVertices[Vertex],0)),1,1,"")</f>
        <v>1</v>
      </c>
      <c r="AE7"/>
      <c r="AF7" s="2"/>
      <c r="AI7" s="3"/>
      <c r="AJ7" s="3"/>
    </row>
    <row r="8" spans="1:36" ht="15">
      <c r="A8" s="66" t="s">
        <v>190</v>
      </c>
      <c r="B8" s="67"/>
      <c r="C8" s="67"/>
      <c r="D8" s="93">
        <v>5.4389233017060645</v>
      </c>
      <c r="E8" s="87">
        <v>84.0811333961532</v>
      </c>
      <c r="F8" s="67"/>
      <c r="G8" s="67"/>
      <c r="H8" s="68" t="s">
        <v>190</v>
      </c>
      <c r="I8" s="85"/>
      <c r="J8" s="85"/>
      <c r="K8" s="68" t="s">
        <v>267</v>
      </c>
      <c r="L8" s="94"/>
      <c r="M8" s="95">
        <v>2875.62744140625</v>
      </c>
      <c r="N8" s="95">
        <v>762.1676635742188</v>
      </c>
      <c r="O8" s="86" t="s">
        <v>66</v>
      </c>
      <c r="P8" s="96"/>
      <c r="Q8" s="96"/>
      <c r="R8" s="72">
        <v>7</v>
      </c>
      <c r="S8" s="72">
        <v>4</v>
      </c>
      <c r="T8" s="72">
        <v>6</v>
      </c>
      <c r="U8" s="73">
        <v>9.333333</v>
      </c>
      <c r="V8" s="73">
        <v>0.021277</v>
      </c>
      <c r="W8" s="73">
        <v>0.105958</v>
      </c>
      <c r="X8" s="73">
        <v>1.174789</v>
      </c>
      <c r="Y8" s="73">
        <v>0.4523809523809524</v>
      </c>
      <c r="Z8" s="73">
        <v>0.42857142857142855</v>
      </c>
      <c r="AA8" s="88">
        <v>8</v>
      </c>
      <c r="AB8" s="88"/>
      <c r="AC8" s="97"/>
      <c r="AD8" s="118" t="str">
        <f>REPLACE(INDEX(GroupVertices[Group],MATCH(Vertices[[#This Row],[Vertex]],GroupVertices[Vertex],0)),1,1,"")</f>
        <v>1</v>
      </c>
      <c r="AE8"/>
      <c r="AF8" s="2"/>
      <c r="AI8" s="3"/>
      <c r="AJ8" s="3"/>
    </row>
    <row r="9" spans="1:36" ht="15">
      <c r="A9" s="66" t="s">
        <v>181</v>
      </c>
      <c r="B9" s="67"/>
      <c r="C9" s="67"/>
      <c r="D9" s="93">
        <v>1</v>
      </c>
      <c r="E9" s="87">
        <v>92.84881553684748</v>
      </c>
      <c r="F9" s="67"/>
      <c r="G9" s="67"/>
      <c r="H9" s="68" t="s">
        <v>181</v>
      </c>
      <c r="I9" s="85"/>
      <c r="J9" s="85"/>
      <c r="K9" s="68" t="s">
        <v>271</v>
      </c>
      <c r="L9" s="94"/>
      <c r="M9" s="95">
        <v>3258.2255859375</v>
      </c>
      <c r="N9" s="95">
        <v>8372.294921875</v>
      </c>
      <c r="O9" s="86" t="s">
        <v>66</v>
      </c>
      <c r="P9" s="96"/>
      <c r="Q9" s="96"/>
      <c r="R9" s="72">
        <v>6</v>
      </c>
      <c r="S9" s="72">
        <v>3</v>
      </c>
      <c r="T9" s="72">
        <v>5</v>
      </c>
      <c r="U9" s="73">
        <v>5</v>
      </c>
      <c r="V9" s="73">
        <v>0.020833</v>
      </c>
      <c r="W9" s="73">
        <v>0.097997</v>
      </c>
      <c r="X9" s="73">
        <v>1.010607</v>
      </c>
      <c r="Y9" s="73">
        <v>0.6333333333333333</v>
      </c>
      <c r="Z9" s="73">
        <v>0.3333333333333333</v>
      </c>
      <c r="AA9" s="88">
        <v>9</v>
      </c>
      <c r="AB9" s="88"/>
      <c r="AC9" s="97"/>
      <c r="AD9" s="118" t="str">
        <f>REPLACE(INDEX(GroupVertices[Group],MATCH(Vertices[[#This Row],[Vertex]],GroupVertices[Vertex],0)),1,1,"")</f>
        <v>1</v>
      </c>
      <c r="AE9"/>
      <c r="AF9" s="2"/>
      <c r="AI9" s="3"/>
      <c r="AJ9" s="3"/>
    </row>
    <row r="10" spans="1:36" ht="15">
      <c r="A10" s="66" t="s">
        <v>178</v>
      </c>
      <c r="B10" s="67"/>
      <c r="C10" s="67"/>
      <c r="D10" s="93">
        <v>9.368706689231487</v>
      </c>
      <c r="E10" s="87">
        <v>94.18539921951661</v>
      </c>
      <c r="F10" s="67"/>
      <c r="G10" s="67"/>
      <c r="H10" s="68" t="s">
        <v>178</v>
      </c>
      <c r="I10" s="85"/>
      <c r="J10" s="85"/>
      <c r="K10" s="68" t="s">
        <v>272</v>
      </c>
      <c r="L10" s="94"/>
      <c r="M10" s="95">
        <v>4153.3896484375</v>
      </c>
      <c r="N10" s="95">
        <v>776.4718017578125</v>
      </c>
      <c r="O10" s="86" t="s">
        <v>66</v>
      </c>
      <c r="P10" s="96"/>
      <c r="Q10" s="96"/>
      <c r="R10" s="72">
        <v>4</v>
      </c>
      <c r="S10" s="72">
        <v>4</v>
      </c>
      <c r="T10" s="72">
        <v>0</v>
      </c>
      <c r="U10" s="73">
        <v>0</v>
      </c>
      <c r="V10" s="73">
        <v>0.02</v>
      </c>
      <c r="W10" s="73">
        <v>0.07036</v>
      </c>
      <c r="X10" s="73">
        <v>0.720028</v>
      </c>
      <c r="Y10" s="73">
        <v>0.6666666666666666</v>
      </c>
      <c r="Z10" s="73">
        <v>0</v>
      </c>
      <c r="AA10" s="88">
        <v>10</v>
      </c>
      <c r="AB10" s="88"/>
      <c r="AC10" s="97"/>
      <c r="AD10" s="118" t="str">
        <f>REPLACE(INDEX(GroupVertices[Group],MATCH(Vertices[[#This Row],[Vertex]],GroupVertices[Vertex],0)),1,1,"")</f>
        <v>1</v>
      </c>
      <c r="AE10"/>
      <c r="AF10" s="2"/>
      <c r="AI10" s="3"/>
      <c r="AJ10" s="3"/>
    </row>
    <row r="11" spans="1:36" ht="15">
      <c r="A11" s="66" t="s">
        <v>188</v>
      </c>
      <c r="B11" s="67"/>
      <c r="C11" s="67"/>
      <c r="D11" s="93">
        <v>9.344826608503686</v>
      </c>
      <c r="E11" s="87">
        <v>100</v>
      </c>
      <c r="F11" s="67"/>
      <c r="G11" s="67"/>
      <c r="H11" s="68" t="s">
        <v>188</v>
      </c>
      <c r="I11" s="85"/>
      <c r="J11" s="85"/>
      <c r="K11" s="68" t="s">
        <v>273</v>
      </c>
      <c r="L11" s="94"/>
      <c r="M11" s="95">
        <v>5273.79248046875</v>
      </c>
      <c r="N11" s="95">
        <v>8793.3017578125</v>
      </c>
      <c r="O11" s="86" t="s">
        <v>66</v>
      </c>
      <c r="P11" s="96"/>
      <c r="Q11" s="96"/>
      <c r="R11" s="72">
        <v>4</v>
      </c>
      <c r="S11" s="72">
        <v>4</v>
      </c>
      <c r="T11" s="72">
        <v>3</v>
      </c>
      <c r="U11" s="73">
        <v>0</v>
      </c>
      <c r="V11" s="73">
        <v>0.017241</v>
      </c>
      <c r="W11" s="73">
        <v>0.068791</v>
      </c>
      <c r="X11" s="73">
        <v>0.711851</v>
      </c>
      <c r="Y11" s="73">
        <v>0.8333333333333334</v>
      </c>
      <c r="Z11" s="73">
        <v>0.75</v>
      </c>
      <c r="AA11" s="88">
        <v>11</v>
      </c>
      <c r="AB11" s="88"/>
      <c r="AC11" s="97"/>
      <c r="AD11" s="118" t="str">
        <f>REPLACE(INDEX(GroupVertices[Group],MATCH(Vertices[[#This Row],[Vertex]],GroupVertices[Vertex],0)),1,1,"")</f>
        <v>1</v>
      </c>
      <c r="AE11"/>
      <c r="AF11" s="2"/>
      <c r="AI11" s="3"/>
      <c r="AJ11" s="3"/>
    </row>
    <row r="12" spans="1:36" ht="15">
      <c r="A12" s="66" t="s">
        <v>193</v>
      </c>
      <c r="B12" s="67"/>
      <c r="C12" s="67"/>
      <c r="D12" s="93">
        <v>9.038164038321</v>
      </c>
      <c r="E12" s="87">
        <v>94.18539921951661</v>
      </c>
      <c r="F12" s="67"/>
      <c r="G12" s="67"/>
      <c r="H12" s="68" t="s">
        <v>193</v>
      </c>
      <c r="I12" s="85"/>
      <c r="J12" s="85"/>
      <c r="K12" s="68" t="s">
        <v>274</v>
      </c>
      <c r="L12" s="94"/>
      <c r="M12" s="95">
        <v>558.4625854492188</v>
      </c>
      <c r="N12" s="95">
        <v>800.2140502929688</v>
      </c>
      <c r="O12" s="86" t="s">
        <v>66</v>
      </c>
      <c r="P12" s="96"/>
      <c r="Q12" s="96"/>
      <c r="R12" s="72">
        <v>3</v>
      </c>
      <c r="S12" s="72">
        <v>3</v>
      </c>
      <c r="T12" s="72">
        <v>1</v>
      </c>
      <c r="U12" s="73">
        <v>0</v>
      </c>
      <c r="V12" s="73">
        <v>0.016949</v>
      </c>
      <c r="W12" s="73">
        <v>0.051494</v>
      </c>
      <c r="X12" s="73">
        <v>0.573334</v>
      </c>
      <c r="Y12" s="73">
        <v>0.6666666666666666</v>
      </c>
      <c r="Z12" s="73">
        <v>0.3333333333333333</v>
      </c>
      <c r="AA12" s="88">
        <v>12</v>
      </c>
      <c r="AB12" s="88"/>
      <c r="AC12" s="97"/>
      <c r="AD12" s="118" t="str">
        <f>REPLACE(INDEX(GroupVertices[Group],MATCH(Vertices[[#This Row],[Vertex]],GroupVertices[Vertex],0)),1,1,"")</f>
        <v>1</v>
      </c>
      <c r="AE12"/>
      <c r="AF12" s="2"/>
      <c r="AI12" s="3"/>
      <c r="AJ12" s="3"/>
    </row>
    <row r="13" spans="1:36" ht="15">
      <c r="A13" s="66" t="s">
        <v>233</v>
      </c>
      <c r="B13" s="67"/>
      <c r="C13" s="67"/>
      <c r="D13" s="93">
        <v>24.698308058793003</v>
      </c>
      <c r="E13" s="87">
        <v>60.625</v>
      </c>
      <c r="F13" s="67"/>
      <c r="G13" s="67"/>
      <c r="H13" s="68" t="s">
        <v>233</v>
      </c>
      <c r="I13" s="85"/>
      <c r="J13" s="85"/>
      <c r="K13" s="68" t="s">
        <v>264</v>
      </c>
      <c r="L13" s="94"/>
      <c r="M13" s="95">
        <v>5979.259765625</v>
      </c>
      <c r="N13" s="95">
        <v>4932.654296875</v>
      </c>
      <c r="O13" s="86" t="s">
        <v>66</v>
      </c>
      <c r="P13" s="96"/>
      <c r="Q13" s="96"/>
      <c r="R13" s="72">
        <v>2</v>
      </c>
      <c r="S13" s="72">
        <v>1</v>
      </c>
      <c r="T13" s="72">
        <v>1</v>
      </c>
      <c r="U13" s="73">
        <v>140</v>
      </c>
      <c r="V13" s="73">
        <v>0.02439</v>
      </c>
      <c r="W13" s="73">
        <v>0.017555</v>
      </c>
      <c r="X13" s="73">
        <v>0.59749</v>
      </c>
      <c r="Y13" s="73">
        <v>0</v>
      </c>
      <c r="Z13" s="73">
        <v>0</v>
      </c>
      <c r="AA13" s="88">
        <v>13</v>
      </c>
      <c r="AB13" s="88"/>
      <c r="AC13" s="97"/>
      <c r="AD13" s="118" t="str">
        <f>REPLACE(INDEX(GroupVertices[Group],MATCH(Vertices[[#This Row],[Vertex]],GroupVertices[Vertex],0)),1,1,"")</f>
        <v>2</v>
      </c>
      <c r="AE13"/>
      <c r="AF13" s="2"/>
      <c r="AI13" s="3"/>
      <c r="AJ13" s="3"/>
    </row>
    <row r="14" spans="1:36" ht="15">
      <c r="A14" s="66" t="s">
        <v>215</v>
      </c>
      <c r="B14" s="67"/>
      <c r="C14" s="67"/>
      <c r="D14" s="93">
        <v>24.27984025718632</v>
      </c>
      <c r="E14" s="87">
        <v>60.625</v>
      </c>
      <c r="F14" s="67"/>
      <c r="G14" s="67"/>
      <c r="H14" s="68" t="s">
        <v>215</v>
      </c>
      <c r="I14" s="85"/>
      <c r="J14" s="85"/>
      <c r="K14" s="68" t="s">
        <v>265</v>
      </c>
      <c r="L14" s="94"/>
      <c r="M14" s="95">
        <v>6746.60595703125</v>
      </c>
      <c r="N14" s="95">
        <v>4936.09619140625</v>
      </c>
      <c r="O14" s="86" t="s">
        <v>66</v>
      </c>
      <c r="P14" s="96"/>
      <c r="Q14" s="96"/>
      <c r="R14" s="72">
        <v>2</v>
      </c>
      <c r="S14" s="72">
        <v>1</v>
      </c>
      <c r="T14" s="72">
        <v>2</v>
      </c>
      <c r="U14" s="73">
        <v>132</v>
      </c>
      <c r="V14" s="73">
        <v>0.022222</v>
      </c>
      <c r="W14" s="73">
        <v>0.0027</v>
      </c>
      <c r="X14" s="73">
        <v>0.702165</v>
      </c>
      <c r="Y14" s="73">
        <v>0</v>
      </c>
      <c r="Z14" s="73">
        <v>0.5</v>
      </c>
      <c r="AA14" s="88">
        <v>14</v>
      </c>
      <c r="AB14" s="88"/>
      <c r="AC14" s="97"/>
      <c r="AD14" s="118" t="str">
        <f>REPLACE(INDEX(GroupVertices[Group],MATCH(Vertices[[#This Row],[Vertex]],GroupVertices[Vertex],0)),1,1,"")</f>
        <v>2</v>
      </c>
      <c r="AE14"/>
      <c r="AF14" s="2"/>
      <c r="AI14" s="3"/>
      <c r="AJ14" s="3"/>
    </row>
    <row r="15" spans="1:36" ht="15">
      <c r="A15" s="66" t="s">
        <v>175</v>
      </c>
      <c r="B15" s="67"/>
      <c r="C15" s="67"/>
      <c r="D15" s="93">
        <v>24.06099527203071</v>
      </c>
      <c r="E15" s="87">
        <v>40</v>
      </c>
      <c r="F15" s="67"/>
      <c r="G15" s="67"/>
      <c r="H15" s="68" t="s">
        <v>175</v>
      </c>
      <c r="I15" s="85"/>
      <c r="J15" s="85"/>
      <c r="K15" s="68" t="s">
        <v>253</v>
      </c>
      <c r="L15" s="94"/>
      <c r="M15" s="95">
        <v>7583.75537109375</v>
      </c>
      <c r="N15" s="95">
        <v>4942.65234375</v>
      </c>
      <c r="O15" s="86" t="s">
        <v>66</v>
      </c>
      <c r="P15" s="96"/>
      <c r="Q15" s="96"/>
      <c r="R15" s="72">
        <v>4</v>
      </c>
      <c r="S15" s="72">
        <v>3</v>
      </c>
      <c r="T15" s="72">
        <v>4</v>
      </c>
      <c r="U15" s="73">
        <v>128</v>
      </c>
      <c r="V15" s="73">
        <v>0.019608</v>
      </c>
      <c r="W15" s="73">
        <v>0.000441</v>
      </c>
      <c r="X15" s="73">
        <v>1.403452</v>
      </c>
      <c r="Y15" s="73">
        <v>0.08333333333333333</v>
      </c>
      <c r="Z15" s="73">
        <v>0.75</v>
      </c>
      <c r="AA15" s="88">
        <v>15</v>
      </c>
      <c r="AB15" s="88"/>
      <c r="AC15" s="97"/>
      <c r="AD15" s="118" t="str">
        <f>REPLACE(INDEX(GroupVertices[Group],MATCH(Vertices[[#This Row],[Vertex]],GroupVertices[Vertex],0)),1,1,"")</f>
        <v>2</v>
      </c>
      <c r="AE15"/>
      <c r="AF15" s="2"/>
      <c r="AI15" s="3"/>
      <c r="AJ15" s="3"/>
    </row>
    <row r="16" spans="1:36" ht="15">
      <c r="A16" s="66" t="s">
        <v>184</v>
      </c>
      <c r="B16" s="67"/>
      <c r="C16" s="67"/>
      <c r="D16" s="93">
        <v>13.501711202459829</v>
      </c>
      <c r="E16" s="87">
        <v>86.68907502301862</v>
      </c>
      <c r="F16" s="67"/>
      <c r="G16" s="67"/>
      <c r="H16" s="68" t="s">
        <v>184</v>
      </c>
      <c r="I16" s="85"/>
      <c r="J16" s="85"/>
      <c r="K16" s="68" t="s">
        <v>253</v>
      </c>
      <c r="L16" s="94"/>
      <c r="M16" s="95">
        <v>8373.8671875</v>
      </c>
      <c r="N16" s="95">
        <v>3714.009033203125</v>
      </c>
      <c r="O16" s="86" t="s">
        <v>66</v>
      </c>
      <c r="P16" s="96"/>
      <c r="Q16" s="96"/>
      <c r="R16" s="72">
        <v>5</v>
      </c>
      <c r="S16" s="72">
        <v>3</v>
      </c>
      <c r="T16" s="72">
        <v>3</v>
      </c>
      <c r="U16" s="73">
        <v>29</v>
      </c>
      <c r="V16" s="73">
        <v>0.016129</v>
      </c>
      <c r="W16" s="73">
        <v>8.7E-05</v>
      </c>
      <c r="X16" s="73">
        <v>1.35068</v>
      </c>
      <c r="Y16" s="73">
        <v>0.5</v>
      </c>
      <c r="Z16" s="73">
        <v>0.5</v>
      </c>
      <c r="AA16" s="88">
        <v>16</v>
      </c>
      <c r="AB16" s="88"/>
      <c r="AC16" s="97"/>
      <c r="AD16" s="118" t="str">
        <f>REPLACE(INDEX(GroupVertices[Group],MATCH(Vertices[[#This Row],[Vertex]],GroupVertices[Vertex],0)),1,1,"")</f>
        <v>2</v>
      </c>
      <c r="AE16"/>
      <c r="AF16" s="2"/>
      <c r="AI16" s="3"/>
      <c r="AJ16" s="3"/>
    </row>
    <row r="17" spans="1:36" ht="30">
      <c r="A17" s="71" t="s">
        <v>174</v>
      </c>
      <c r="B17" s="74"/>
      <c r="C17" s="74"/>
      <c r="D17" s="75">
        <v>13.501711202459829</v>
      </c>
      <c r="E17" s="76">
        <v>81.93820026016112</v>
      </c>
      <c r="F17" s="74"/>
      <c r="G17" s="74"/>
      <c r="H17" s="78" t="s">
        <v>174</v>
      </c>
      <c r="I17" s="77"/>
      <c r="J17" s="77"/>
      <c r="K17" s="78" t="s">
        <v>253</v>
      </c>
      <c r="L17" s="80"/>
      <c r="M17" s="81">
        <v>8388.251953125</v>
      </c>
      <c r="N17" s="81">
        <v>5947.92529296875</v>
      </c>
      <c r="O17" s="79" t="s">
        <v>66</v>
      </c>
      <c r="P17" s="82"/>
      <c r="Q17" s="82"/>
      <c r="R17" s="72">
        <v>4</v>
      </c>
      <c r="S17" s="72">
        <v>4</v>
      </c>
      <c r="T17" s="72">
        <v>3</v>
      </c>
      <c r="U17" s="73">
        <v>29</v>
      </c>
      <c r="V17" s="73">
        <v>0.016129</v>
      </c>
      <c r="W17" s="73">
        <v>8.7E-05</v>
      </c>
      <c r="X17" s="73">
        <v>1.35068</v>
      </c>
      <c r="Y17" s="73">
        <v>0.4166666666666667</v>
      </c>
      <c r="Z17" s="73">
        <v>0.75</v>
      </c>
      <c r="AA17" s="83">
        <v>17</v>
      </c>
      <c r="AB17" s="83"/>
      <c r="AC17" s="84"/>
      <c r="AD17" s="118" t="str">
        <f>REPLACE(INDEX(GroupVertices[Group],MATCH(Vertices[[#This Row],[Vertex]],GroupVertices[Vertex],0)),1,1,"")</f>
        <v>2</v>
      </c>
      <c r="AE17"/>
      <c r="AF17" s="2"/>
      <c r="AI17" s="3"/>
      <c r="AJ17" s="3"/>
    </row>
    <row r="18" spans="1:36" ht="15">
      <c r="A18" s="66" t="s">
        <v>191</v>
      </c>
      <c r="B18" s="67"/>
      <c r="C18" s="67"/>
      <c r="D18" s="93">
        <v>1.9864175079407314</v>
      </c>
      <c r="E18" s="87">
        <v>55</v>
      </c>
      <c r="F18" s="67"/>
      <c r="G18" s="67"/>
      <c r="H18" s="68" t="s">
        <v>191</v>
      </c>
      <c r="I18" s="85"/>
      <c r="J18" s="85"/>
      <c r="K18" s="68" t="s">
        <v>253</v>
      </c>
      <c r="L18" s="94"/>
      <c r="M18" s="95">
        <v>6875.37060546875</v>
      </c>
      <c r="N18" s="95">
        <v>3596.565673828125</v>
      </c>
      <c r="O18" s="86" t="s">
        <v>66</v>
      </c>
      <c r="P18" s="96"/>
      <c r="Q18" s="96"/>
      <c r="R18" s="72">
        <v>1</v>
      </c>
      <c r="S18" s="72">
        <v>1</v>
      </c>
      <c r="T18" s="72">
        <v>1</v>
      </c>
      <c r="U18" s="73">
        <v>0</v>
      </c>
      <c r="V18" s="73">
        <v>0.014925</v>
      </c>
      <c r="W18" s="73">
        <v>6.6E-05</v>
      </c>
      <c r="X18" s="73">
        <v>0.448233</v>
      </c>
      <c r="Y18" s="73">
        <v>0</v>
      </c>
      <c r="Z18" s="73">
        <v>1</v>
      </c>
      <c r="AA18" s="88">
        <v>18</v>
      </c>
      <c r="AB18" s="88"/>
      <c r="AC18" s="97"/>
      <c r="AD18" s="118" t="str">
        <f>REPLACE(INDEX(GroupVertices[Group],MATCH(Vertices[[#This Row],[Vertex]],GroupVertices[Vertex],0)),1,1,"")</f>
        <v>2</v>
      </c>
      <c r="AE18"/>
      <c r="AF18" s="2"/>
      <c r="AI18" s="3"/>
      <c r="AJ18" s="3"/>
    </row>
    <row r="19" spans="1:36" ht="15">
      <c r="A19" s="66" t="s">
        <v>185</v>
      </c>
      <c r="B19" s="67"/>
      <c r="C19" s="67"/>
      <c r="D19" s="93">
        <v>1</v>
      </c>
      <c r="E19" s="87">
        <v>86.68907502301862</v>
      </c>
      <c r="F19" s="67"/>
      <c r="G19" s="67"/>
      <c r="H19" s="68" t="s">
        <v>185</v>
      </c>
      <c r="I19" s="85"/>
      <c r="J19" s="85"/>
      <c r="K19" s="68" t="s">
        <v>253</v>
      </c>
      <c r="L19" s="94"/>
      <c r="M19" s="95">
        <v>9169.10546875</v>
      </c>
      <c r="N19" s="95">
        <v>3097.843017578125</v>
      </c>
      <c r="O19" s="86" t="s">
        <v>66</v>
      </c>
      <c r="P19" s="96"/>
      <c r="Q19" s="96"/>
      <c r="R19" s="72">
        <v>2</v>
      </c>
      <c r="S19" s="72">
        <v>2</v>
      </c>
      <c r="T19" s="72">
        <v>2</v>
      </c>
      <c r="U19" s="73">
        <v>0</v>
      </c>
      <c r="V19" s="73">
        <v>0.012987</v>
      </c>
      <c r="W19" s="73">
        <v>2.6E-05</v>
      </c>
      <c r="X19" s="73">
        <v>0.724037</v>
      </c>
      <c r="Y19" s="73">
        <v>0.5</v>
      </c>
      <c r="Z19" s="73">
        <v>1</v>
      </c>
      <c r="AA19" s="88">
        <v>19</v>
      </c>
      <c r="AB19" s="88"/>
      <c r="AC19" s="97"/>
      <c r="AD19" s="118" t="str">
        <f>REPLACE(INDEX(GroupVertices[Group],MATCH(Vertices[[#This Row],[Vertex]],GroupVertices[Vertex],0)),1,1,"")</f>
        <v>2</v>
      </c>
      <c r="AE19"/>
      <c r="AF19" s="2"/>
      <c r="AI19" s="3"/>
      <c r="AJ19" s="3"/>
    </row>
    <row r="20" spans="1:36" ht="15">
      <c r="A20" s="66" t="s">
        <v>187</v>
      </c>
      <c r="B20" s="67"/>
      <c r="C20" s="67"/>
      <c r="D20" s="93">
        <v>1</v>
      </c>
      <c r="E20" s="87">
        <v>86.68907502301862</v>
      </c>
      <c r="F20" s="67"/>
      <c r="G20" s="67"/>
      <c r="H20" s="68" t="s">
        <v>187</v>
      </c>
      <c r="I20" s="85"/>
      <c r="J20" s="85"/>
      <c r="K20" s="68" t="s">
        <v>253</v>
      </c>
      <c r="L20" s="94"/>
      <c r="M20" s="95">
        <v>9226.0849609375</v>
      </c>
      <c r="N20" s="95">
        <v>7205.814453125</v>
      </c>
      <c r="O20" s="86" t="s">
        <v>66</v>
      </c>
      <c r="P20" s="96"/>
      <c r="Q20" s="96"/>
      <c r="R20" s="72">
        <v>2</v>
      </c>
      <c r="S20" s="72">
        <v>2</v>
      </c>
      <c r="T20" s="72">
        <v>2</v>
      </c>
      <c r="U20" s="73">
        <v>0</v>
      </c>
      <c r="V20" s="73">
        <v>0.012987</v>
      </c>
      <c r="W20" s="73">
        <v>2.6E-05</v>
      </c>
      <c r="X20" s="73">
        <v>0.724037</v>
      </c>
      <c r="Y20" s="73">
        <v>0.5</v>
      </c>
      <c r="Z20" s="73">
        <v>1</v>
      </c>
      <c r="AA20" s="88">
        <v>20</v>
      </c>
      <c r="AB20" s="88"/>
      <c r="AC20" s="97"/>
      <c r="AD20" s="118" t="str">
        <f>REPLACE(INDEX(GroupVertices[Group],MATCH(Vertices[[#This Row],[Vertex]],GroupVertices[Vertex],0)),1,1,"")</f>
        <v>2</v>
      </c>
      <c r="AE20"/>
      <c r="AF20" s="2"/>
      <c r="AI20" s="3"/>
      <c r="AJ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
  <sheetViews>
    <sheetView workbookViewId="0" topLeftCell="A1">
      <pane ySplit="2" topLeftCell="A3" activePane="bottomLeft" state="frozen"/>
      <selection pane="bottomLeft" activeCell="AB6" sqref="AB6"/>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hidden="1" customWidth="1"/>
    <col min="26" max="27" width="9.140625" style="0" hidden="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27" s="13" customFormat="1" ht="30" customHeight="1">
      <c r="A2" s="64" t="s">
        <v>144</v>
      </c>
      <c r="B2" s="65" t="s">
        <v>21</v>
      </c>
      <c r="C2" s="65" t="s">
        <v>20</v>
      </c>
      <c r="D2" s="13" t="s">
        <v>11</v>
      </c>
      <c r="E2" s="13" t="s">
        <v>145</v>
      </c>
      <c r="F2" s="13" t="s">
        <v>46</v>
      </c>
      <c r="G2" s="13" t="s">
        <v>167</v>
      </c>
      <c r="H2" s="13" t="s">
        <v>168</v>
      </c>
      <c r="I2" s="13" t="s">
        <v>12</v>
      </c>
      <c r="J2" s="13" t="s">
        <v>166</v>
      </c>
      <c r="K2" s="65" t="s">
        <v>146</v>
      </c>
      <c r="L2" s="65" t="s">
        <v>148</v>
      </c>
      <c r="M2" s="65" t="s">
        <v>149</v>
      </c>
      <c r="N2" s="65" t="s">
        <v>150</v>
      </c>
      <c r="O2" s="65" t="s">
        <v>151</v>
      </c>
      <c r="P2" s="65" t="s">
        <v>170</v>
      </c>
      <c r="Q2" s="65" t="s">
        <v>171</v>
      </c>
      <c r="R2" s="65" t="s">
        <v>152</v>
      </c>
      <c r="S2" s="65" t="s">
        <v>153</v>
      </c>
      <c r="T2" s="65" t="s">
        <v>154</v>
      </c>
      <c r="U2" s="65" t="s">
        <v>155</v>
      </c>
      <c r="V2" s="65" t="s">
        <v>156</v>
      </c>
      <c r="W2" s="65" t="s">
        <v>157</v>
      </c>
      <c r="X2" s="65" t="s">
        <v>158</v>
      </c>
      <c r="Y2" s="65" t="s">
        <v>43</v>
      </c>
      <c r="Z2" s="65" t="s">
        <v>255</v>
      </c>
      <c r="AA2" s="65" t="s">
        <v>277</v>
      </c>
    </row>
    <row r="3" spans="1:25" ht="15">
      <c r="A3" s="117" t="s">
        <v>237</v>
      </c>
      <c r="B3" s="119" t="s">
        <v>258</v>
      </c>
      <c r="C3" s="119" t="s">
        <v>56</v>
      </c>
      <c r="D3" s="110"/>
      <c r="E3" s="109"/>
      <c r="F3" s="111" t="s">
        <v>260</v>
      </c>
      <c r="G3" s="112"/>
      <c r="H3" s="112"/>
      <c r="I3" s="113">
        <v>3</v>
      </c>
      <c r="J3" s="114"/>
      <c r="K3" s="72"/>
      <c r="L3" s="72"/>
      <c r="M3" s="72"/>
      <c r="N3" s="72"/>
      <c r="O3" s="72"/>
      <c r="P3" s="73"/>
      <c r="Q3" s="73"/>
      <c r="R3" s="72"/>
      <c r="S3" s="72"/>
      <c r="T3" s="72"/>
      <c r="U3" s="72"/>
      <c r="V3" s="72"/>
      <c r="W3" s="73"/>
      <c r="X3" s="73"/>
      <c r="Y3" s="126"/>
    </row>
    <row r="4" spans="1:27" ht="15">
      <c r="A4" s="121" t="s">
        <v>238</v>
      </c>
      <c r="B4" s="119" t="s">
        <v>259</v>
      </c>
      <c r="C4" s="119" t="s">
        <v>56</v>
      </c>
      <c r="D4" s="115"/>
      <c r="E4" s="98"/>
      <c r="F4" s="99" t="s">
        <v>261</v>
      </c>
      <c r="G4" s="100"/>
      <c r="H4" s="100"/>
      <c r="I4" s="116">
        <v>4</v>
      </c>
      <c r="J4" s="101"/>
      <c r="K4" s="127"/>
      <c r="L4" s="127"/>
      <c r="M4" s="127"/>
      <c r="N4" s="127"/>
      <c r="O4" s="127"/>
      <c r="P4" s="128"/>
      <c r="Q4" s="128"/>
      <c r="R4" s="127"/>
      <c r="S4" s="127"/>
      <c r="T4" s="127"/>
      <c r="U4" s="127"/>
      <c r="V4" s="127"/>
      <c r="W4" s="128"/>
      <c r="X4" s="128"/>
      <c r="Y4" s="129"/>
      <c r="Z4" s="12"/>
      <c r="AA4" s="12"/>
    </row>
    <row r="5" ht="15">
      <c r="A5"/>
    </row>
    <row r="6" ht="15">
      <c r="A6"/>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D29" sqref="D29"/>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64" t="s">
        <v>144</v>
      </c>
      <c r="B1" s="64" t="s">
        <v>5</v>
      </c>
      <c r="C1" s="64" t="s">
        <v>147</v>
      </c>
    </row>
    <row r="2" spans="1:3" ht="15">
      <c r="A2" s="118" t="s">
        <v>237</v>
      </c>
      <c r="B2" s="120" t="s">
        <v>203</v>
      </c>
      <c r="C2" s="118">
        <f>VLOOKUP(GroupVertices[[#This Row],[Vertex]],Vertices[],MATCH("ID",Vertices[[#Headers],[Vertex]:[Marked?]],0),FALSE)</f>
        <v>5</v>
      </c>
    </row>
    <row r="3" spans="1:3" ht="15">
      <c r="A3" s="118" t="s">
        <v>237</v>
      </c>
      <c r="B3" s="120" t="s">
        <v>177</v>
      </c>
      <c r="C3" s="118">
        <f>VLOOKUP(GroupVertices[[#This Row],[Vertex]],Vertices[],MATCH("ID",Vertices[[#Headers],[Vertex]:[Marked?]],0),FALSE)</f>
        <v>4</v>
      </c>
    </row>
    <row r="4" spans="1:3" ht="15">
      <c r="A4" s="118" t="s">
        <v>237</v>
      </c>
      <c r="B4" s="120" t="s">
        <v>181</v>
      </c>
      <c r="C4" s="118">
        <f>VLOOKUP(GroupVertices[[#This Row],[Vertex]],Vertices[],MATCH("ID",Vertices[[#Headers],[Vertex]:[Marked?]],0),FALSE)</f>
        <v>9</v>
      </c>
    </row>
    <row r="5" spans="1:3" ht="15">
      <c r="A5" s="118" t="s">
        <v>237</v>
      </c>
      <c r="B5" s="120" t="s">
        <v>190</v>
      </c>
      <c r="C5" s="118">
        <f>VLOOKUP(GroupVertices[[#This Row],[Vertex]],Vertices[],MATCH("ID",Vertices[[#Headers],[Vertex]:[Marked?]],0),FALSE)</f>
        <v>8</v>
      </c>
    </row>
    <row r="6" spans="1:3" ht="15">
      <c r="A6" s="118" t="s">
        <v>237</v>
      </c>
      <c r="B6" s="120" t="s">
        <v>194</v>
      </c>
      <c r="C6" s="118">
        <f>VLOOKUP(GroupVertices[[#This Row],[Vertex]],Vertices[],MATCH("ID",Vertices[[#Headers],[Vertex]:[Marked?]],0),FALSE)</f>
        <v>3</v>
      </c>
    </row>
    <row r="7" spans="1:3" ht="15">
      <c r="A7" s="118" t="s">
        <v>237</v>
      </c>
      <c r="B7" s="120" t="s">
        <v>180</v>
      </c>
      <c r="C7" s="118">
        <f>VLOOKUP(GroupVertices[[#This Row],[Vertex]],Vertices[],MATCH("ID",Vertices[[#Headers],[Vertex]:[Marked?]],0),FALSE)</f>
        <v>6</v>
      </c>
    </row>
    <row r="8" spans="1:3" ht="15">
      <c r="A8" s="118" t="s">
        <v>237</v>
      </c>
      <c r="B8" s="120" t="s">
        <v>178</v>
      </c>
      <c r="C8" s="118">
        <f>VLOOKUP(GroupVertices[[#This Row],[Vertex]],Vertices[],MATCH("ID",Vertices[[#Headers],[Vertex]:[Marked?]],0),FALSE)</f>
        <v>10</v>
      </c>
    </row>
    <row r="9" spans="1:3" ht="15">
      <c r="A9" s="118" t="s">
        <v>237</v>
      </c>
      <c r="B9" s="120" t="s">
        <v>192</v>
      </c>
      <c r="C9" s="118">
        <f>VLOOKUP(GroupVertices[[#This Row],[Vertex]],Vertices[],MATCH("ID",Vertices[[#Headers],[Vertex]:[Marked?]],0),FALSE)</f>
        <v>7</v>
      </c>
    </row>
    <row r="10" spans="1:3" ht="15">
      <c r="A10" s="118" t="s">
        <v>237</v>
      </c>
      <c r="B10" s="120" t="s">
        <v>188</v>
      </c>
      <c r="C10" s="118">
        <f>VLOOKUP(GroupVertices[[#This Row],[Vertex]],Vertices[],MATCH("ID",Vertices[[#Headers],[Vertex]:[Marked?]],0),FALSE)</f>
        <v>11</v>
      </c>
    </row>
    <row r="11" spans="1:3" ht="15">
      <c r="A11" s="118" t="s">
        <v>237</v>
      </c>
      <c r="B11" s="120" t="s">
        <v>193</v>
      </c>
      <c r="C11" s="118">
        <f>VLOOKUP(GroupVertices[[#This Row],[Vertex]],Vertices[],MATCH("ID",Vertices[[#Headers],[Vertex]:[Marked?]],0),FALSE)</f>
        <v>12</v>
      </c>
    </row>
    <row r="12" spans="1:3" ht="15">
      <c r="A12" s="118" t="s">
        <v>238</v>
      </c>
      <c r="B12" s="120" t="s">
        <v>215</v>
      </c>
      <c r="C12" s="118">
        <f>VLOOKUP(GroupVertices[[#This Row],[Vertex]],Vertices[],MATCH("ID",Vertices[[#Headers],[Vertex]:[Marked?]],0),FALSE)</f>
        <v>14</v>
      </c>
    </row>
    <row r="13" spans="1:3" ht="15">
      <c r="A13" s="118" t="s">
        <v>238</v>
      </c>
      <c r="B13" s="120" t="s">
        <v>175</v>
      </c>
      <c r="C13" s="118">
        <f>VLOOKUP(GroupVertices[[#This Row],[Vertex]],Vertices[],MATCH("ID",Vertices[[#Headers],[Vertex]:[Marked?]],0),FALSE)</f>
        <v>15</v>
      </c>
    </row>
    <row r="14" spans="1:3" ht="15">
      <c r="A14" s="118" t="s">
        <v>238</v>
      </c>
      <c r="B14" s="120" t="s">
        <v>233</v>
      </c>
      <c r="C14" s="118">
        <f>VLOOKUP(GroupVertices[[#This Row],[Vertex]],Vertices[],MATCH("ID",Vertices[[#Headers],[Vertex]:[Marked?]],0),FALSE)</f>
        <v>13</v>
      </c>
    </row>
    <row r="15" spans="1:3" ht="15">
      <c r="A15" s="118" t="s">
        <v>238</v>
      </c>
      <c r="B15" s="120" t="s">
        <v>191</v>
      </c>
      <c r="C15" s="118">
        <f>VLOOKUP(GroupVertices[[#This Row],[Vertex]],Vertices[],MATCH("ID",Vertices[[#Headers],[Vertex]:[Marked?]],0),FALSE)</f>
        <v>18</v>
      </c>
    </row>
    <row r="16" spans="1:3" ht="15">
      <c r="A16" s="118" t="s">
        <v>238</v>
      </c>
      <c r="B16" s="120" t="s">
        <v>184</v>
      </c>
      <c r="C16" s="118">
        <f>VLOOKUP(GroupVertices[[#This Row],[Vertex]],Vertices[],MATCH("ID",Vertices[[#Headers],[Vertex]:[Marked?]],0),FALSE)</f>
        <v>16</v>
      </c>
    </row>
    <row r="17" spans="1:3" ht="15">
      <c r="A17" s="118" t="s">
        <v>238</v>
      </c>
      <c r="B17" s="120" t="s">
        <v>187</v>
      </c>
      <c r="C17" s="118">
        <f>VLOOKUP(GroupVertices[[#This Row],[Vertex]],Vertices[],MATCH("ID",Vertices[[#Headers],[Vertex]:[Marked?]],0),FALSE)</f>
        <v>20</v>
      </c>
    </row>
    <row r="18" spans="1:3" ht="15">
      <c r="A18" s="118" t="s">
        <v>238</v>
      </c>
      <c r="B18" s="120" t="s">
        <v>174</v>
      </c>
      <c r="C18" s="118">
        <f>VLOOKUP(GroupVertices[[#This Row],[Vertex]],Vertices[],MATCH("ID",Vertices[[#Headers],[Vertex]:[Marked?]],0),FALSE)</f>
        <v>17</v>
      </c>
    </row>
    <row r="19" spans="1:3" ht="15">
      <c r="A19" s="118" t="s">
        <v>238</v>
      </c>
      <c r="B19" s="120" t="s">
        <v>185</v>
      </c>
      <c r="C19" s="118">
        <f>VLOOKUP(GroupVertices[[#This Row],[Vertex]],Vertices[],MATCH("ID",Vertices[[#Headers],[Vertex]:[Marked?]],0),FALSE)</f>
        <v>19</v>
      </c>
    </row>
    <row r="20" spans="1:2" ht="15">
      <c r="A20"/>
      <c r="B20"/>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B31" sqref="B31"/>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65" t="s">
        <v>162</v>
      </c>
      <c r="B1" s="65" t="s">
        <v>17</v>
      </c>
      <c r="D1" t="s">
        <v>79</v>
      </c>
      <c r="E1" t="s">
        <v>80</v>
      </c>
      <c r="F1" s="34" t="s">
        <v>86</v>
      </c>
      <c r="G1" s="35" t="s">
        <v>87</v>
      </c>
      <c r="H1" s="34" t="s">
        <v>92</v>
      </c>
      <c r="I1" s="35" t="s">
        <v>93</v>
      </c>
      <c r="J1" s="34" t="s">
        <v>98</v>
      </c>
      <c r="K1" s="35" t="s">
        <v>99</v>
      </c>
      <c r="L1" s="34" t="s">
        <v>104</v>
      </c>
      <c r="M1" s="35" t="s">
        <v>105</v>
      </c>
      <c r="N1" s="34" t="s">
        <v>110</v>
      </c>
      <c r="O1" s="35" t="s">
        <v>111</v>
      </c>
      <c r="P1" s="35" t="s">
        <v>138</v>
      </c>
      <c r="Q1" s="35" t="s">
        <v>139</v>
      </c>
      <c r="R1" s="34" t="s">
        <v>116</v>
      </c>
      <c r="S1" s="34" t="s">
        <v>117</v>
      </c>
      <c r="T1" s="34" t="s">
        <v>122</v>
      </c>
      <c r="U1" s="35" t="s">
        <v>123</v>
      </c>
      <c r="W1" t="s">
        <v>127</v>
      </c>
      <c r="X1" t="s">
        <v>17</v>
      </c>
    </row>
    <row r="2" spans="1:24" ht="15.75" thickTop="1">
      <c r="A2" s="70" t="s">
        <v>248</v>
      </c>
      <c r="B2" s="70" t="s">
        <v>252</v>
      </c>
      <c r="D2" s="31">
        <f>MIN(Vertices[Degree])</f>
        <v>1</v>
      </c>
      <c r="E2" s="3">
        <f>COUNTIF(Vertices[Degree],"&gt;= "&amp;D2)-COUNTIF(Vertices[Degree],"&gt;="&amp;D3)</f>
        <v>1</v>
      </c>
      <c r="F2" s="36">
        <f>MIN(Vertices[In-Degree])</f>
        <v>1</v>
      </c>
      <c r="G2" s="37">
        <f>COUNTIF(Vertices[In-Degree],"&gt;= "&amp;F2)-COUNTIF(Vertices[In-Degree],"&gt;="&amp;F3)</f>
        <v>3</v>
      </c>
      <c r="H2" s="36">
        <f>MIN(Vertices[Out-Degree])</f>
        <v>0</v>
      </c>
      <c r="I2" s="37">
        <f>COUNTIF(Vertices[Out-Degree],"&gt;= "&amp;H2)-COUNTIF(Vertices[Out-Degree],"&gt;="&amp;H3)</f>
        <v>1</v>
      </c>
      <c r="J2" s="36">
        <f>MIN(Vertices[Betweenness Centrality])</f>
        <v>0</v>
      </c>
      <c r="K2" s="37">
        <f>COUNTIF(Vertices[Betweenness Centrality],"&gt;= "&amp;J2)-COUNTIF(Vertices[Betweenness Centrality],"&gt;="&amp;J3)</f>
        <v>6</v>
      </c>
      <c r="L2" s="36">
        <f>MIN(Vertices[Closeness Centrality])</f>
        <v>0.012987</v>
      </c>
      <c r="M2" s="37">
        <f>COUNTIF(Vertices[Closeness Centrality],"&gt;= "&amp;L2)-COUNTIF(Vertices[Closeness Centrality],"&gt;="&amp;L3)</f>
        <v>2</v>
      </c>
      <c r="N2" s="36">
        <f>MIN(Vertices[Eigenvector Centrality])</f>
        <v>2.6E-05</v>
      </c>
      <c r="O2" s="37">
        <f>COUNTIF(Vertices[Eigenvector Centrality],"&gt;= "&amp;N2)-COUNTIF(Vertices[Eigenvector Centrality],"&gt;="&amp;N3)</f>
        <v>6</v>
      </c>
      <c r="P2" s="36">
        <f>MIN(Vertices[PageRank])</f>
        <v>0.448233</v>
      </c>
      <c r="Q2" s="37">
        <f>COUNTIF(Vertices[PageRank],"&gt;= "&amp;P2)-COUNTIF(Vertices[PageRank],"&gt;="&amp;P3)</f>
        <v>1</v>
      </c>
      <c r="R2" s="36">
        <f>MIN(Vertices[Clustering Coefficient])</f>
        <v>0</v>
      </c>
      <c r="S2" s="42">
        <f>COUNTIF(Vertices[Clustering Coefficient],"&gt;= "&amp;R2)-COUNTIF(Vertices[Clustering Coefficient],"&gt;="&amp;R3)</f>
        <v>3</v>
      </c>
      <c r="T2" s="36" t="e">
        <f ca="1">MIN(INDIRECT(DynamicFilterSourceColumnRange))</f>
        <v>#REF!</v>
      </c>
      <c r="U2" s="37"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1.1454545454545455</v>
      </c>
      <c r="E3" s="3">
        <f>COUNTIF(Vertices[Degree],"&gt;= "&amp;D3)-COUNTIF(Vertices[Degree],"&gt;="&amp;D4)</f>
        <v>0</v>
      </c>
      <c r="F3" s="38">
        <f aca="true" t="shared" si="2" ref="F3:F26">F2+($F$57-$F$2)/BinDivisor</f>
        <v>1.1272727272727272</v>
      </c>
      <c r="G3" s="39">
        <f>COUNTIF(Vertices[In-Degree],"&gt;= "&amp;F3)-COUNTIF(Vertices[In-Degree],"&gt;="&amp;F4)</f>
        <v>0</v>
      </c>
      <c r="H3" s="38">
        <f aca="true" t="shared" si="3" ref="H3:H26">H2+($H$57-$H$2)/BinDivisor</f>
        <v>0.12727272727272726</v>
      </c>
      <c r="I3" s="39">
        <f>COUNTIF(Vertices[Out-Degree],"&gt;= "&amp;H3)-COUNTIF(Vertices[Out-Degree],"&gt;="&amp;H4)</f>
        <v>0</v>
      </c>
      <c r="J3" s="38">
        <f aca="true" t="shared" si="4" ref="J3:J26">J2+($J$57-$J$2)/BinDivisor</f>
        <v>2.6557575818181816</v>
      </c>
      <c r="K3" s="39">
        <f>COUNTIF(Vertices[Betweenness Centrality],"&gt;= "&amp;J3)-COUNTIF(Vertices[Betweenness Centrality],"&gt;="&amp;J4)</f>
        <v>1</v>
      </c>
      <c r="L3" s="38">
        <f aca="true" t="shared" si="5" ref="L3:L26">L2+($L$57-$L$2)/BinDivisor</f>
        <v>0.013217072727272728</v>
      </c>
      <c r="M3" s="39">
        <f>COUNTIF(Vertices[Closeness Centrality],"&gt;= "&amp;L3)-COUNTIF(Vertices[Closeness Centrality],"&gt;="&amp;L4)</f>
        <v>0</v>
      </c>
      <c r="N3" s="38">
        <f aca="true" t="shared" si="6" ref="N3:N26">N2+($N$57-$N$2)/BinDivisor</f>
        <v>0.0023476363636363634</v>
      </c>
      <c r="O3" s="39">
        <f>COUNTIF(Vertices[Eigenvector Centrality],"&gt;= "&amp;N3)-COUNTIF(Vertices[Eigenvector Centrality],"&gt;="&amp;N4)</f>
        <v>1</v>
      </c>
      <c r="P3" s="38">
        <f aca="true" t="shared" si="7" ref="P3:P26">P2+($P$57-$P$2)/BinDivisor</f>
        <v>0.46686116363636365</v>
      </c>
      <c r="Q3" s="39">
        <f>COUNTIF(Vertices[PageRank],"&gt;= "&amp;P3)-COUNTIF(Vertices[PageRank],"&gt;="&amp;P4)</f>
        <v>0</v>
      </c>
      <c r="R3" s="38">
        <f aca="true" t="shared" si="8" ref="R3:R26">R2+($R$57-$R$2)/BinDivisor</f>
        <v>0.015151515151515152</v>
      </c>
      <c r="S3" s="43">
        <f>COUNTIF(Vertices[Clustering Coefficient],"&gt;= "&amp;R3)-COUNTIF(Vertices[Clustering Coefficient],"&gt;="&amp;R4)</f>
        <v>0</v>
      </c>
      <c r="T3" s="38" t="e">
        <f aca="true" t="shared" si="9" ref="T3:T26">T2+($T$57-$T$2)/BinDivisor</f>
        <v>#REF!</v>
      </c>
      <c r="U3" s="39" t="e">
        <f ca="1" t="shared" si="0"/>
        <v>#REF!</v>
      </c>
      <c r="W3" t="s">
        <v>125</v>
      </c>
      <c r="X3" t="s">
        <v>85</v>
      </c>
    </row>
    <row r="4" spans="1:24" ht="15">
      <c r="A4" s="70" t="s">
        <v>146</v>
      </c>
      <c r="B4" s="70">
        <v>18</v>
      </c>
      <c r="D4" s="32">
        <f t="shared" si="1"/>
        <v>1.290909090909091</v>
      </c>
      <c r="E4" s="3">
        <f>COUNTIF(Vertices[Degree],"&gt;= "&amp;D4)-COUNTIF(Vertices[Degree],"&gt;="&amp;D5)</f>
        <v>0</v>
      </c>
      <c r="F4" s="36">
        <f t="shared" si="2"/>
        <v>1.2545454545454544</v>
      </c>
      <c r="G4" s="37">
        <f>COUNTIF(Vertices[In-Degree],"&gt;= "&amp;F4)-COUNTIF(Vertices[In-Degree],"&gt;="&amp;F5)</f>
        <v>0</v>
      </c>
      <c r="H4" s="36">
        <f t="shared" si="3"/>
        <v>0.2545454545454545</v>
      </c>
      <c r="I4" s="37">
        <f>COUNTIF(Vertices[Out-Degree],"&gt;= "&amp;H4)-COUNTIF(Vertices[Out-Degree],"&gt;="&amp;H5)</f>
        <v>0</v>
      </c>
      <c r="J4" s="36">
        <f t="shared" si="4"/>
        <v>5.311515163636363</v>
      </c>
      <c r="K4" s="37">
        <f>COUNTIF(Vertices[Betweenness Centrality],"&gt;= "&amp;J4)-COUNTIF(Vertices[Betweenness Centrality],"&gt;="&amp;J5)</f>
        <v>1</v>
      </c>
      <c r="L4" s="36">
        <f t="shared" si="5"/>
        <v>0.013447145454545456</v>
      </c>
      <c r="M4" s="37">
        <f>COUNTIF(Vertices[Closeness Centrality],"&gt;= "&amp;L4)-COUNTIF(Vertices[Closeness Centrality],"&gt;="&amp;L5)</f>
        <v>0</v>
      </c>
      <c r="N4" s="36">
        <f t="shared" si="6"/>
        <v>0.004669272727272727</v>
      </c>
      <c r="O4" s="37">
        <f>COUNTIF(Vertices[Eigenvector Centrality],"&gt;= "&amp;N4)-COUNTIF(Vertices[Eigenvector Centrality],"&gt;="&amp;N5)</f>
        <v>0</v>
      </c>
      <c r="P4" s="36">
        <f t="shared" si="7"/>
        <v>0.4854893272727273</v>
      </c>
      <c r="Q4" s="37">
        <f>COUNTIF(Vertices[PageRank],"&gt;= "&amp;P4)-COUNTIF(Vertices[PageRank],"&gt;="&amp;P5)</f>
        <v>0</v>
      </c>
      <c r="R4" s="36">
        <f t="shared" si="8"/>
        <v>0.030303030303030304</v>
      </c>
      <c r="S4" s="42">
        <f>COUNTIF(Vertices[Clustering Coefficient],"&gt;= "&amp;R4)-COUNTIF(Vertices[Clustering Coefficient],"&gt;="&amp;R5)</f>
        <v>0</v>
      </c>
      <c r="T4" s="36" t="e">
        <f ca="1" t="shared" si="9"/>
        <v>#REF!</v>
      </c>
      <c r="U4" s="37" t="e">
        <f ca="1" t="shared" si="0"/>
        <v>#REF!</v>
      </c>
      <c r="W4" s="12" t="s">
        <v>126</v>
      </c>
      <c r="X4" s="12" t="s">
        <v>128</v>
      </c>
    </row>
    <row r="5" spans="1:21" ht="15">
      <c r="A5" s="125"/>
      <c r="B5" s="125"/>
      <c r="D5" s="32">
        <f t="shared" si="1"/>
        <v>1.4363636363636365</v>
      </c>
      <c r="E5" s="3">
        <f>COUNTIF(Vertices[Degree],"&gt;= "&amp;D5)-COUNTIF(Vertices[Degree],"&gt;="&amp;D6)</f>
        <v>0</v>
      </c>
      <c r="F5" s="38">
        <f t="shared" si="2"/>
        <v>1.3818181818181816</v>
      </c>
      <c r="G5" s="39">
        <f>COUNTIF(Vertices[In-Degree],"&gt;= "&amp;F5)-COUNTIF(Vertices[In-Degree],"&gt;="&amp;F6)</f>
        <v>0</v>
      </c>
      <c r="H5" s="38">
        <f t="shared" si="3"/>
        <v>0.3818181818181818</v>
      </c>
      <c r="I5" s="39">
        <f>COUNTIF(Vertices[Out-Degree],"&gt;= "&amp;H5)-COUNTIF(Vertices[Out-Degree],"&gt;="&amp;H6)</f>
        <v>0</v>
      </c>
      <c r="J5" s="38">
        <f t="shared" si="4"/>
        <v>7.967272745454545</v>
      </c>
      <c r="K5" s="39">
        <f>COUNTIF(Vertices[Betweenness Centrality],"&gt;= "&amp;J5)-COUNTIF(Vertices[Betweenness Centrality],"&gt;="&amp;J6)</f>
        <v>3</v>
      </c>
      <c r="L5" s="38">
        <f t="shared" si="5"/>
        <v>0.013677218181818183</v>
      </c>
      <c r="M5" s="39">
        <f>COUNTIF(Vertices[Closeness Centrality],"&gt;= "&amp;L5)-COUNTIF(Vertices[Closeness Centrality],"&gt;="&amp;L6)</f>
        <v>0</v>
      </c>
      <c r="N5" s="38">
        <f t="shared" si="6"/>
        <v>0.00699090909090909</v>
      </c>
      <c r="O5" s="39">
        <f>COUNTIF(Vertices[Eigenvector Centrality],"&gt;= "&amp;N5)-COUNTIF(Vertices[Eigenvector Centrality],"&gt;="&amp;N6)</f>
        <v>0</v>
      </c>
      <c r="P5" s="38">
        <f t="shared" si="7"/>
        <v>0.504117490909091</v>
      </c>
      <c r="Q5" s="39">
        <f>COUNTIF(Vertices[PageRank],"&gt;= "&amp;P5)-COUNTIF(Vertices[PageRank],"&gt;="&amp;P6)</f>
        <v>0</v>
      </c>
      <c r="R5" s="38">
        <f t="shared" si="8"/>
        <v>0.045454545454545456</v>
      </c>
      <c r="S5" s="43">
        <f>COUNTIF(Vertices[Clustering Coefficient],"&gt;= "&amp;R5)-COUNTIF(Vertices[Clustering Coefficient],"&gt;="&amp;R6)</f>
        <v>0</v>
      </c>
      <c r="T5" s="38" t="e">
        <f ca="1" t="shared" si="9"/>
        <v>#REF!</v>
      </c>
      <c r="U5" s="39" t="e">
        <f ca="1" t="shared" si="0"/>
        <v>#REF!</v>
      </c>
    </row>
    <row r="6" spans="1:21" ht="15">
      <c r="A6" s="70" t="s">
        <v>148</v>
      </c>
      <c r="B6" s="70">
        <v>32</v>
      </c>
      <c r="D6" s="32">
        <f t="shared" si="1"/>
        <v>1.581818181818182</v>
      </c>
      <c r="E6" s="3">
        <f>COUNTIF(Vertices[Degree],"&gt;= "&amp;D6)-COUNTIF(Vertices[Degree],"&gt;="&amp;D7)</f>
        <v>0</v>
      </c>
      <c r="F6" s="36">
        <f t="shared" si="2"/>
        <v>1.5090909090909088</v>
      </c>
      <c r="G6" s="37">
        <f>COUNTIF(Vertices[In-Degree],"&gt;= "&amp;F6)-COUNTIF(Vertices[In-Degree],"&gt;="&amp;F7)</f>
        <v>0</v>
      </c>
      <c r="H6" s="36">
        <f t="shared" si="3"/>
        <v>0.509090909090909</v>
      </c>
      <c r="I6" s="37">
        <f>COUNTIF(Vertices[Out-Degree],"&gt;= "&amp;H6)-COUNTIF(Vertices[Out-Degree],"&gt;="&amp;H7)</f>
        <v>0</v>
      </c>
      <c r="J6" s="36">
        <f t="shared" si="4"/>
        <v>10.623030327272726</v>
      </c>
      <c r="K6" s="37">
        <f>COUNTIF(Vertices[Betweenness Centrality],"&gt;= "&amp;J6)-COUNTIF(Vertices[Betweenness Centrality],"&gt;="&amp;J7)</f>
        <v>0</v>
      </c>
      <c r="L6" s="36">
        <f t="shared" si="5"/>
        <v>0.013907290909090911</v>
      </c>
      <c r="M6" s="37">
        <f>COUNTIF(Vertices[Closeness Centrality],"&gt;= "&amp;L6)-COUNTIF(Vertices[Closeness Centrality],"&gt;="&amp;L7)</f>
        <v>0</v>
      </c>
      <c r="N6" s="36">
        <f t="shared" si="6"/>
        <v>0.009312545454545454</v>
      </c>
      <c r="O6" s="37">
        <f>COUNTIF(Vertices[Eigenvector Centrality],"&gt;= "&amp;N6)-COUNTIF(Vertices[Eigenvector Centrality],"&gt;="&amp;N7)</f>
        <v>0</v>
      </c>
      <c r="P6" s="36">
        <f t="shared" si="7"/>
        <v>0.5227456545454546</v>
      </c>
      <c r="Q6" s="37">
        <f>COUNTIF(Vertices[PageRank],"&gt;= "&amp;P6)-COUNTIF(Vertices[PageRank],"&gt;="&amp;P7)</f>
        <v>0</v>
      </c>
      <c r="R6" s="36">
        <f t="shared" si="8"/>
        <v>0.06060606060606061</v>
      </c>
      <c r="S6" s="42">
        <f>COUNTIF(Vertices[Clustering Coefficient],"&gt;= "&amp;R6)-COUNTIF(Vertices[Clustering Coefficient],"&gt;="&amp;R7)</f>
        <v>0</v>
      </c>
      <c r="T6" s="36" t="e">
        <f ca="1" t="shared" si="9"/>
        <v>#REF!</v>
      </c>
      <c r="U6" s="37" t="e">
        <f ca="1" t="shared" si="0"/>
        <v>#REF!</v>
      </c>
    </row>
    <row r="7" spans="1:21" ht="15">
      <c r="A7" s="70" t="s">
        <v>149</v>
      </c>
      <c r="B7" s="70">
        <v>109</v>
      </c>
      <c r="D7" s="32">
        <f t="shared" si="1"/>
        <v>1.7272727272727275</v>
      </c>
      <c r="E7" s="3">
        <f>COUNTIF(Vertices[Degree],"&gt;= "&amp;D7)-COUNTIF(Vertices[Degree],"&gt;="&amp;D8)</f>
        <v>0</v>
      </c>
      <c r="F7" s="38">
        <f t="shared" si="2"/>
        <v>1.636363636363636</v>
      </c>
      <c r="G7" s="39">
        <f>COUNTIF(Vertices[In-Degree],"&gt;= "&amp;F7)-COUNTIF(Vertices[In-Degree],"&gt;="&amp;F8)</f>
        <v>0</v>
      </c>
      <c r="H7" s="38">
        <f t="shared" si="3"/>
        <v>0.6363636363636362</v>
      </c>
      <c r="I7" s="39">
        <f>COUNTIF(Vertices[Out-Degree],"&gt;= "&amp;H7)-COUNTIF(Vertices[Out-Degree],"&gt;="&amp;H8)</f>
        <v>0</v>
      </c>
      <c r="J7" s="38">
        <f t="shared" si="4"/>
        <v>13.278787909090909</v>
      </c>
      <c r="K7" s="39">
        <f>COUNTIF(Vertices[Betweenness Centrality],"&gt;= "&amp;J7)-COUNTIF(Vertices[Betweenness Centrality],"&gt;="&amp;J8)</f>
        <v>0</v>
      </c>
      <c r="L7" s="38">
        <f t="shared" si="5"/>
        <v>0.014137363636363639</v>
      </c>
      <c r="M7" s="39">
        <f>COUNTIF(Vertices[Closeness Centrality],"&gt;= "&amp;L7)-COUNTIF(Vertices[Closeness Centrality],"&gt;="&amp;L8)</f>
        <v>0</v>
      </c>
      <c r="N7" s="38">
        <f t="shared" si="6"/>
        <v>0.011634181818181818</v>
      </c>
      <c r="O7" s="39">
        <f>COUNTIF(Vertices[Eigenvector Centrality],"&gt;= "&amp;N7)-COUNTIF(Vertices[Eigenvector Centrality],"&gt;="&amp;N8)</f>
        <v>0</v>
      </c>
      <c r="P7" s="38">
        <f t="shared" si="7"/>
        <v>0.5413738181818183</v>
      </c>
      <c r="Q7" s="39">
        <f>COUNTIF(Vertices[PageRank],"&gt;= "&amp;P7)-COUNTIF(Vertices[PageRank],"&gt;="&amp;P8)</f>
        <v>0</v>
      </c>
      <c r="R7" s="38">
        <f t="shared" si="8"/>
        <v>0.07575757575757576</v>
      </c>
      <c r="S7" s="43">
        <f>COUNTIF(Vertices[Clustering Coefficient],"&gt;= "&amp;R7)-COUNTIF(Vertices[Clustering Coefficient],"&gt;="&amp;R8)</f>
        <v>1</v>
      </c>
      <c r="T7" s="38" t="e">
        <f ca="1" t="shared" si="9"/>
        <v>#REF!</v>
      </c>
      <c r="U7" s="39" t="e">
        <f ca="1" t="shared" si="0"/>
        <v>#REF!</v>
      </c>
    </row>
    <row r="8" spans="1:21" ht="15">
      <c r="A8" s="70" t="s">
        <v>150</v>
      </c>
      <c r="B8" s="70">
        <v>141</v>
      </c>
      <c r="D8" s="32">
        <f t="shared" si="1"/>
        <v>1.872727272727273</v>
      </c>
      <c r="E8" s="3">
        <f>COUNTIF(Vertices[Degree],"&gt;= "&amp;D8)-COUNTIF(Vertices[Degree],"&gt;="&amp;D9)</f>
        <v>4</v>
      </c>
      <c r="F8" s="36">
        <f t="shared" si="2"/>
        <v>1.7636363636363632</v>
      </c>
      <c r="G8" s="37">
        <f>COUNTIF(Vertices[In-Degree],"&gt;= "&amp;F8)-COUNTIF(Vertices[In-Degree],"&gt;="&amp;F9)</f>
        <v>0</v>
      </c>
      <c r="H8" s="36">
        <f t="shared" si="3"/>
        <v>0.7636363636363634</v>
      </c>
      <c r="I8" s="37">
        <f>COUNTIF(Vertices[Out-Degree],"&gt;= "&amp;H8)-COUNTIF(Vertices[Out-Degree],"&gt;="&amp;H9)</f>
        <v>0</v>
      </c>
      <c r="J8" s="36">
        <f t="shared" si="4"/>
        <v>15.934545490909091</v>
      </c>
      <c r="K8" s="37">
        <f>COUNTIF(Vertices[Betweenness Centrality],"&gt;= "&amp;J8)-COUNTIF(Vertices[Betweenness Centrality],"&gt;="&amp;J9)</f>
        <v>0</v>
      </c>
      <c r="L8" s="36">
        <f t="shared" si="5"/>
        <v>0.014367436363636367</v>
      </c>
      <c r="M8" s="37">
        <f>COUNTIF(Vertices[Closeness Centrality],"&gt;= "&amp;L8)-COUNTIF(Vertices[Closeness Centrality],"&gt;="&amp;L9)</f>
        <v>0</v>
      </c>
      <c r="N8" s="36">
        <f t="shared" si="6"/>
        <v>0.01395581818181818</v>
      </c>
      <c r="O8" s="37">
        <f>COUNTIF(Vertices[Eigenvector Centrality],"&gt;= "&amp;N8)-COUNTIF(Vertices[Eigenvector Centrality],"&gt;="&amp;N9)</f>
        <v>0</v>
      </c>
      <c r="P8" s="36">
        <f t="shared" si="7"/>
        <v>0.560001981818182</v>
      </c>
      <c r="Q8" s="37">
        <f>COUNTIF(Vertices[PageRank],"&gt;= "&amp;P8)-COUNTIF(Vertices[PageRank],"&gt;="&amp;P9)</f>
        <v>1</v>
      </c>
      <c r="R8" s="36">
        <f t="shared" si="8"/>
        <v>0.09090909090909091</v>
      </c>
      <c r="S8" s="42">
        <f>COUNTIF(Vertices[Clustering Coefficient],"&gt;= "&amp;R8)-COUNTIF(Vertices[Clustering Coefficient],"&gt;="&amp;R9)</f>
        <v>0</v>
      </c>
      <c r="T8" s="36" t="e">
        <f ca="1" t="shared" si="9"/>
        <v>#REF!</v>
      </c>
      <c r="U8" s="37" t="e">
        <f ca="1" t="shared" si="0"/>
        <v>#REF!</v>
      </c>
    </row>
    <row r="9" spans="1:21" ht="15">
      <c r="A9" s="125"/>
      <c r="B9" s="125"/>
      <c r="D9" s="32">
        <f t="shared" si="1"/>
        <v>2.0181818181818185</v>
      </c>
      <c r="E9" s="3">
        <f>COUNTIF(Vertices[Degree],"&gt;= "&amp;D9)-COUNTIF(Vertices[Degree],"&gt;="&amp;D10)</f>
        <v>0</v>
      </c>
      <c r="F9" s="38">
        <f t="shared" si="2"/>
        <v>1.8909090909090904</v>
      </c>
      <c r="G9" s="39">
        <f>COUNTIF(Vertices[In-Degree],"&gt;= "&amp;F9)-COUNTIF(Vertices[In-Degree],"&gt;="&amp;F10)</f>
        <v>4</v>
      </c>
      <c r="H9" s="38">
        <f t="shared" si="3"/>
        <v>0.8909090909090907</v>
      </c>
      <c r="I9" s="39">
        <f>COUNTIF(Vertices[Out-Degree],"&gt;= "&amp;H9)-COUNTIF(Vertices[Out-Degree],"&gt;="&amp;H10)</f>
        <v>3</v>
      </c>
      <c r="J9" s="38">
        <f t="shared" si="4"/>
        <v>18.590303072727274</v>
      </c>
      <c r="K9" s="39">
        <f>COUNTIF(Vertices[Betweenness Centrality],"&gt;= "&amp;J9)-COUNTIF(Vertices[Betweenness Centrality],"&gt;="&amp;J10)</f>
        <v>1</v>
      </c>
      <c r="L9" s="38">
        <f t="shared" si="5"/>
        <v>0.014597509090909094</v>
      </c>
      <c r="M9" s="39">
        <f>COUNTIF(Vertices[Closeness Centrality],"&gt;= "&amp;L9)-COUNTIF(Vertices[Closeness Centrality],"&gt;="&amp;L10)</f>
        <v>0</v>
      </c>
      <c r="N9" s="38">
        <f t="shared" si="6"/>
        <v>0.016277454545454543</v>
      </c>
      <c r="O9" s="39">
        <f>COUNTIF(Vertices[Eigenvector Centrality],"&gt;= "&amp;N9)-COUNTIF(Vertices[Eigenvector Centrality],"&gt;="&amp;N10)</f>
        <v>1</v>
      </c>
      <c r="P9" s="38">
        <f t="shared" si="7"/>
        <v>0.5786301454545456</v>
      </c>
      <c r="Q9" s="39">
        <f>COUNTIF(Vertices[PageRank],"&gt;= "&amp;P9)-COUNTIF(Vertices[PageRank],"&gt;="&amp;P10)</f>
        <v>0</v>
      </c>
      <c r="R9" s="38">
        <f t="shared" si="8"/>
        <v>0.10606060606060606</v>
      </c>
      <c r="S9" s="43">
        <f>COUNTIF(Vertices[Clustering Coefficient],"&gt;= "&amp;R9)-COUNTIF(Vertices[Clustering Coefficient],"&gt;="&amp;R10)</f>
        <v>0</v>
      </c>
      <c r="T9" s="38" t="e">
        <f ca="1" t="shared" si="9"/>
        <v>#REF!</v>
      </c>
      <c r="U9" s="39" t="e">
        <f ca="1" t="shared" si="0"/>
        <v>#REF!</v>
      </c>
    </row>
    <row r="10" spans="1:21" ht="15">
      <c r="A10" s="70" t="s">
        <v>151</v>
      </c>
      <c r="B10" s="70">
        <v>0</v>
      </c>
      <c r="D10" s="32">
        <f t="shared" si="1"/>
        <v>2.163636363636364</v>
      </c>
      <c r="E10" s="3">
        <f>COUNTIF(Vertices[Degree],"&gt;= "&amp;D10)-COUNTIF(Vertices[Degree],"&gt;="&amp;D11)</f>
        <v>0</v>
      </c>
      <c r="F10" s="36">
        <f t="shared" si="2"/>
        <v>2.0181818181818176</v>
      </c>
      <c r="G10" s="37">
        <f>COUNTIF(Vertices[In-Degree],"&gt;= "&amp;F10)-COUNTIF(Vertices[In-Degree],"&gt;="&amp;F11)</f>
        <v>0</v>
      </c>
      <c r="H10" s="36">
        <f t="shared" si="3"/>
        <v>1.0181818181818179</v>
      </c>
      <c r="I10" s="37">
        <f>COUNTIF(Vertices[Out-Degree],"&gt;= "&amp;H10)-COUNTIF(Vertices[Out-Degree],"&gt;="&amp;H11)</f>
        <v>0</v>
      </c>
      <c r="J10" s="36">
        <f t="shared" si="4"/>
        <v>21.246060654545456</v>
      </c>
      <c r="K10" s="37">
        <f>COUNTIF(Vertices[Betweenness Centrality],"&gt;= "&amp;J10)-COUNTIF(Vertices[Betweenness Centrality],"&gt;="&amp;J11)</f>
        <v>0</v>
      </c>
      <c r="L10" s="36">
        <f t="shared" si="5"/>
        <v>0.014827581818181822</v>
      </c>
      <c r="M10" s="37">
        <f>COUNTIF(Vertices[Closeness Centrality],"&gt;= "&amp;L10)-COUNTIF(Vertices[Closeness Centrality],"&gt;="&amp;L11)</f>
        <v>1</v>
      </c>
      <c r="N10" s="36">
        <f t="shared" si="6"/>
        <v>0.018599090909090905</v>
      </c>
      <c r="O10" s="37">
        <f>COUNTIF(Vertices[Eigenvector Centrality],"&gt;= "&amp;N10)-COUNTIF(Vertices[Eigenvector Centrality],"&gt;="&amp;N11)</f>
        <v>0</v>
      </c>
      <c r="P10" s="36">
        <f t="shared" si="7"/>
        <v>0.5972583090909093</v>
      </c>
      <c r="Q10" s="37">
        <f>COUNTIF(Vertices[PageRank],"&gt;= "&amp;P10)-COUNTIF(Vertices[PageRank],"&gt;="&amp;P11)</f>
        <v>1</v>
      </c>
      <c r="R10" s="36">
        <f t="shared" si="8"/>
        <v>0.12121212121212122</v>
      </c>
      <c r="S10" s="42">
        <f>COUNTIF(Vertices[Clustering Coefficient],"&gt;= "&amp;R10)-COUNTIF(Vertices[Clustering Coefficient],"&gt;="&amp;R11)</f>
        <v>0</v>
      </c>
      <c r="T10" s="36" t="e">
        <f ca="1" t="shared" si="9"/>
        <v>#REF!</v>
      </c>
      <c r="U10" s="37" t="e">
        <f ca="1" t="shared" si="0"/>
        <v>#REF!</v>
      </c>
    </row>
    <row r="11" spans="1:21" ht="15">
      <c r="A11" s="125"/>
      <c r="B11" s="125"/>
      <c r="D11" s="32">
        <f t="shared" si="1"/>
        <v>2.3090909090909095</v>
      </c>
      <c r="E11" s="3">
        <f>COUNTIF(Vertices[Degree],"&gt;= "&amp;D11)-COUNTIF(Vertices[Degree],"&gt;="&amp;D12)</f>
        <v>0</v>
      </c>
      <c r="F11" s="38">
        <f t="shared" si="2"/>
        <v>2.145454545454545</v>
      </c>
      <c r="G11" s="39">
        <f>COUNTIF(Vertices[In-Degree],"&gt;= "&amp;F11)-COUNTIF(Vertices[In-Degree],"&gt;="&amp;F12)</f>
        <v>0</v>
      </c>
      <c r="H11" s="38">
        <f t="shared" si="3"/>
        <v>1.145454545454545</v>
      </c>
      <c r="I11" s="39">
        <f>COUNTIF(Vertices[Out-Degree],"&gt;= "&amp;H11)-COUNTIF(Vertices[Out-Degree],"&gt;="&amp;H12)</f>
        <v>0</v>
      </c>
      <c r="J11" s="38">
        <f t="shared" si="4"/>
        <v>23.90181823636364</v>
      </c>
      <c r="K11" s="39">
        <f>COUNTIF(Vertices[Betweenness Centrality],"&gt;= "&amp;J11)-COUNTIF(Vertices[Betweenness Centrality],"&gt;="&amp;J12)</f>
        <v>0</v>
      </c>
      <c r="L11" s="38">
        <f t="shared" si="5"/>
        <v>0.01505765454545455</v>
      </c>
      <c r="M11" s="39">
        <f>COUNTIF(Vertices[Closeness Centrality],"&gt;= "&amp;L11)-COUNTIF(Vertices[Closeness Centrality],"&gt;="&amp;L12)</f>
        <v>0</v>
      </c>
      <c r="N11" s="38">
        <f t="shared" si="6"/>
        <v>0.020920727272727268</v>
      </c>
      <c r="O11" s="39">
        <f>COUNTIF(Vertices[Eigenvector Centrality],"&gt;= "&amp;N11)-COUNTIF(Vertices[Eigenvector Centrality],"&gt;="&amp;N12)</f>
        <v>0</v>
      </c>
      <c r="P11" s="38">
        <f t="shared" si="7"/>
        <v>0.6158864727272729</v>
      </c>
      <c r="Q11" s="39">
        <f>COUNTIF(Vertices[PageRank],"&gt;= "&amp;P11)-COUNTIF(Vertices[PageRank],"&gt;="&amp;P12)</f>
        <v>0</v>
      </c>
      <c r="R11" s="38">
        <f t="shared" si="8"/>
        <v>0.13636363636363635</v>
      </c>
      <c r="S11" s="43">
        <f>COUNTIF(Vertices[Clustering Coefficient],"&gt;= "&amp;R11)-COUNTIF(Vertices[Clustering Coefficient],"&gt;="&amp;R12)</f>
        <v>0</v>
      </c>
      <c r="T11" s="38" t="e">
        <f ca="1" t="shared" si="9"/>
        <v>#REF!</v>
      </c>
      <c r="U11" s="39" t="e">
        <f ca="1" t="shared" si="0"/>
        <v>#REF!</v>
      </c>
    </row>
    <row r="12" spans="1:21" ht="15">
      <c r="A12" s="70" t="s">
        <v>170</v>
      </c>
      <c r="B12" s="70">
        <v>0.4523809523809524</v>
      </c>
      <c r="D12" s="32">
        <f t="shared" si="1"/>
        <v>2.454545454545455</v>
      </c>
      <c r="E12" s="3">
        <f>COUNTIF(Vertices[Degree],"&gt;= "&amp;D12)-COUNTIF(Vertices[Degree],"&gt;="&amp;D13)</f>
        <v>0</v>
      </c>
      <c r="F12" s="36">
        <f t="shared" si="2"/>
        <v>2.2727272727272725</v>
      </c>
      <c r="G12" s="37">
        <f>COUNTIF(Vertices[In-Degree],"&gt;= "&amp;F12)-COUNTIF(Vertices[In-Degree],"&gt;="&amp;F13)</f>
        <v>0</v>
      </c>
      <c r="H12" s="36">
        <f t="shared" si="3"/>
        <v>1.2727272727272723</v>
      </c>
      <c r="I12" s="37">
        <f>COUNTIF(Vertices[Out-Degree],"&gt;= "&amp;H12)-COUNTIF(Vertices[Out-Degree],"&gt;="&amp;H13)</f>
        <v>0</v>
      </c>
      <c r="J12" s="36">
        <f t="shared" si="4"/>
        <v>26.55757581818182</v>
      </c>
      <c r="K12" s="37">
        <f>COUNTIF(Vertices[Betweenness Centrality],"&gt;= "&amp;J12)-COUNTIF(Vertices[Betweenness Centrality],"&gt;="&amp;J13)</f>
        <v>2</v>
      </c>
      <c r="L12" s="36">
        <f t="shared" si="5"/>
        <v>0.015287727272727277</v>
      </c>
      <c r="M12" s="37">
        <f>COUNTIF(Vertices[Closeness Centrality],"&gt;= "&amp;L12)-COUNTIF(Vertices[Closeness Centrality],"&gt;="&amp;L13)</f>
        <v>0</v>
      </c>
      <c r="N12" s="36">
        <f t="shared" si="6"/>
        <v>0.02324236363636363</v>
      </c>
      <c r="O12" s="37">
        <f>COUNTIF(Vertices[Eigenvector Centrality],"&gt;= "&amp;N12)-COUNTIF(Vertices[Eigenvector Centrality],"&gt;="&amp;N13)</f>
        <v>0</v>
      </c>
      <c r="P12" s="36">
        <f t="shared" si="7"/>
        <v>0.6345146363636366</v>
      </c>
      <c r="Q12" s="37">
        <f>COUNTIF(Vertices[PageRank],"&gt;= "&amp;P12)-COUNTIF(Vertices[PageRank],"&gt;="&amp;P13)</f>
        <v>0</v>
      </c>
      <c r="R12" s="36">
        <f t="shared" si="8"/>
        <v>0.1515151515151515</v>
      </c>
      <c r="S12" s="42">
        <f>COUNTIF(Vertices[Clustering Coefficient],"&gt;= "&amp;R12)-COUNTIF(Vertices[Clustering Coefficient],"&gt;="&amp;R13)</f>
        <v>0</v>
      </c>
      <c r="T12" s="36" t="e">
        <f ca="1" t="shared" si="9"/>
        <v>#REF!</v>
      </c>
      <c r="U12" s="37" t="e">
        <f ca="1" t="shared" si="0"/>
        <v>#REF!</v>
      </c>
    </row>
    <row r="13" spans="1:21" ht="15">
      <c r="A13" s="70" t="s">
        <v>171</v>
      </c>
      <c r="B13" s="70">
        <v>0.6229508196721312</v>
      </c>
      <c r="D13" s="32">
        <f t="shared" si="1"/>
        <v>2.6000000000000005</v>
      </c>
      <c r="E13" s="3">
        <f>COUNTIF(Vertices[Degree],"&gt;= "&amp;D13)-COUNTIF(Vertices[Degree],"&gt;="&amp;D14)</f>
        <v>0</v>
      </c>
      <c r="F13" s="38">
        <f t="shared" si="2"/>
        <v>2.4</v>
      </c>
      <c r="G13" s="39">
        <f>COUNTIF(Vertices[In-Degree],"&gt;= "&amp;F13)-COUNTIF(Vertices[In-Degree],"&gt;="&amp;F14)</f>
        <v>0</v>
      </c>
      <c r="H13" s="38">
        <f t="shared" si="3"/>
        <v>1.3999999999999995</v>
      </c>
      <c r="I13" s="39">
        <f>COUNTIF(Vertices[Out-Degree],"&gt;= "&amp;H13)-COUNTIF(Vertices[Out-Degree],"&gt;="&amp;H14)</f>
        <v>0</v>
      </c>
      <c r="J13" s="38">
        <f t="shared" si="4"/>
        <v>29.213333400000003</v>
      </c>
      <c r="K13" s="39">
        <f>COUNTIF(Vertices[Betweenness Centrality],"&gt;= "&amp;J13)-COUNTIF(Vertices[Betweenness Centrality],"&gt;="&amp;J14)</f>
        <v>0</v>
      </c>
      <c r="L13" s="38">
        <f t="shared" si="5"/>
        <v>0.015517800000000005</v>
      </c>
      <c r="M13" s="39">
        <f>COUNTIF(Vertices[Closeness Centrality],"&gt;= "&amp;L13)-COUNTIF(Vertices[Closeness Centrality],"&gt;="&amp;L14)</f>
        <v>0</v>
      </c>
      <c r="N13" s="38">
        <f t="shared" si="6"/>
        <v>0.025563999999999993</v>
      </c>
      <c r="O13" s="39">
        <f>COUNTIF(Vertices[Eigenvector Centrality],"&gt;= "&amp;N13)-COUNTIF(Vertices[Eigenvector Centrality],"&gt;="&amp;N14)</f>
        <v>0</v>
      </c>
      <c r="P13" s="38">
        <f t="shared" si="7"/>
        <v>0.6531428000000002</v>
      </c>
      <c r="Q13" s="39">
        <f>COUNTIF(Vertices[PageRank],"&gt;= "&amp;P13)-COUNTIF(Vertices[PageRank],"&gt;="&amp;P14)</f>
        <v>0</v>
      </c>
      <c r="R13" s="38">
        <f t="shared" si="8"/>
        <v>0.16666666666666663</v>
      </c>
      <c r="S13" s="43">
        <f>COUNTIF(Vertices[Clustering Coefficient],"&gt;= "&amp;R13)-COUNTIF(Vertices[Clustering Coefficient],"&gt;="&amp;R14)</f>
        <v>0</v>
      </c>
      <c r="T13" s="38" t="e">
        <f ca="1" t="shared" si="9"/>
        <v>#REF!</v>
      </c>
      <c r="U13" s="39" t="e">
        <f ca="1" t="shared" si="0"/>
        <v>#REF!</v>
      </c>
    </row>
    <row r="14" spans="1:21" ht="15">
      <c r="A14" s="125"/>
      <c r="B14" s="125"/>
      <c r="D14" s="32">
        <f t="shared" si="1"/>
        <v>2.745454545454546</v>
      </c>
      <c r="E14" s="3">
        <f>COUNTIF(Vertices[Degree],"&gt;= "&amp;D14)-COUNTIF(Vertices[Degree],"&gt;="&amp;D15)</f>
        <v>0</v>
      </c>
      <c r="F14" s="36">
        <f t="shared" si="2"/>
        <v>2.5272727272727273</v>
      </c>
      <c r="G14" s="37">
        <f>COUNTIF(Vertices[In-Degree],"&gt;= "&amp;F14)-COUNTIF(Vertices[In-Degree],"&gt;="&amp;F15)</f>
        <v>0</v>
      </c>
      <c r="H14" s="36">
        <f t="shared" si="3"/>
        <v>1.5272727272727267</v>
      </c>
      <c r="I14" s="37">
        <f>COUNTIF(Vertices[Out-Degree],"&gt;= "&amp;H14)-COUNTIF(Vertices[Out-Degree],"&gt;="&amp;H15)</f>
        <v>0</v>
      </c>
      <c r="J14" s="36">
        <f t="shared" si="4"/>
        <v>31.869090981818186</v>
      </c>
      <c r="K14" s="37">
        <f>COUNTIF(Vertices[Betweenness Centrality],"&gt;= "&amp;J14)-COUNTIF(Vertices[Betweenness Centrality],"&gt;="&amp;J15)</f>
        <v>0</v>
      </c>
      <c r="L14" s="36">
        <f t="shared" si="5"/>
        <v>0.01574787272727273</v>
      </c>
      <c r="M14" s="37">
        <f>COUNTIF(Vertices[Closeness Centrality],"&gt;= "&amp;L14)-COUNTIF(Vertices[Closeness Centrality],"&gt;="&amp;L15)</f>
        <v>0</v>
      </c>
      <c r="N14" s="36">
        <f t="shared" si="6"/>
        <v>0.027885636363636356</v>
      </c>
      <c r="O14" s="37">
        <f>COUNTIF(Vertices[Eigenvector Centrality],"&gt;= "&amp;N14)-COUNTIF(Vertices[Eigenvector Centrality],"&gt;="&amp;N15)</f>
        <v>0</v>
      </c>
      <c r="P14" s="36">
        <f t="shared" si="7"/>
        <v>0.6717709636363639</v>
      </c>
      <c r="Q14" s="37">
        <f>COUNTIF(Vertices[PageRank],"&gt;= "&amp;P14)-COUNTIF(Vertices[PageRank],"&gt;="&amp;P15)</f>
        <v>0</v>
      </c>
      <c r="R14" s="36">
        <f t="shared" si="8"/>
        <v>0.18181818181818177</v>
      </c>
      <c r="S14" s="42">
        <f>COUNTIF(Vertices[Clustering Coefficient],"&gt;= "&amp;R14)-COUNTIF(Vertices[Clustering Coefficient],"&gt;="&amp;R15)</f>
        <v>0</v>
      </c>
      <c r="T14" s="36" t="e">
        <f ca="1" t="shared" si="9"/>
        <v>#REF!</v>
      </c>
      <c r="U14" s="37" t="e">
        <f ca="1" t="shared" si="0"/>
        <v>#REF!</v>
      </c>
    </row>
    <row r="15" spans="1:21" ht="15">
      <c r="A15" s="70" t="s">
        <v>152</v>
      </c>
      <c r="B15" s="70">
        <v>1</v>
      </c>
      <c r="D15" s="32">
        <f t="shared" si="1"/>
        <v>2.8909090909090915</v>
      </c>
      <c r="E15" s="3">
        <f>COUNTIF(Vertices[Degree],"&gt;= "&amp;D15)-COUNTIF(Vertices[Degree],"&gt;="&amp;D16)</f>
        <v>1</v>
      </c>
      <c r="F15" s="38">
        <f t="shared" si="2"/>
        <v>2.6545454545454548</v>
      </c>
      <c r="G15" s="39">
        <f>COUNTIF(Vertices[In-Degree],"&gt;= "&amp;F15)-COUNTIF(Vertices[In-Degree],"&gt;="&amp;F16)</f>
        <v>0</v>
      </c>
      <c r="H15" s="38">
        <f t="shared" si="3"/>
        <v>1.6545454545454539</v>
      </c>
      <c r="I15" s="39">
        <f>COUNTIF(Vertices[Out-Degree],"&gt;= "&amp;H15)-COUNTIF(Vertices[Out-Degree],"&gt;="&amp;H16)</f>
        <v>0</v>
      </c>
      <c r="J15" s="38">
        <f t="shared" si="4"/>
        <v>34.52484856363637</v>
      </c>
      <c r="K15" s="39">
        <f>COUNTIF(Vertices[Betweenness Centrality],"&gt;= "&amp;J15)-COUNTIF(Vertices[Betweenness Centrality],"&gt;="&amp;J16)</f>
        <v>0</v>
      </c>
      <c r="L15" s="38">
        <f t="shared" si="5"/>
        <v>0.015977945454545457</v>
      </c>
      <c r="M15" s="39">
        <f>COUNTIF(Vertices[Closeness Centrality],"&gt;= "&amp;L15)-COUNTIF(Vertices[Closeness Centrality],"&gt;="&amp;L16)</f>
        <v>2</v>
      </c>
      <c r="N15" s="38">
        <f t="shared" si="6"/>
        <v>0.030207272727272718</v>
      </c>
      <c r="O15" s="39">
        <f>COUNTIF(Vertices[Eigenvector Centrality],"&gt;= "&amp;N15)-COUNTIF(Vertices[Eigenvector Centrality],"&gt;="&amp;N16)</f>
        <v>0</v>
      </c>
      <c r="P15" s="38">
        <f t="shared" si="7"/>
        <v>0.6903991272727276</v>
      </c>
      <c r="Q15" s="39">
        <f>COUNTIF(Vertices[PageRank],"&gt;= "&amp;P15)-COUNTIF(Vertices[PageRank],"&gt;="&amp;P16)</f>
        <v>1</v>
      </c>
      <c r="R15" s="38">
        <f t="shared" si="8"/>
        <v>0.1969696969696969</v>
      </c>
      <c r="S15" s="43">
        <f>COUNTIF(Vertices[Clustering Coefficient],"&gt;= "&amp;R15)-COUNTIF(Vertices[Clustering Coefficient],"&gt;="&amp;R16)</f>
        <v>0</v>
      </c>
      <c r="T15" s="38" t="e">
        <f ca="1" t="shared" si="9"/>
        <v>#REF!</v>
      </c>
      <c r="U15" s="39" t="e">
        <f ca="1" t="shared" si="0"/>
        <v>#REF!</v>
      </c>
    </row>
    <row r="16" spans="1:21" ht="15">
      <c r="A16" s="70" t="s">
        <v>153</v>
      </c>
      <c r="B16" s="70">
        <v>0</v>
      </c>
      <c r="D16" s="32">
        <f t="shared" si="1"/>
        <v>3.036363636363637</v>
      </c>
      <c r="E16" s="3">
        <f>COUNTIF(Vertices[Degree],"&gt;= "&amp;D16)-COUNTIF(Vertices[Degree],"&gt;="&amp;D17)</f>
        <v>0</v>
      </c>
      <c r="F16" s="36">
        <f t="shared" si="2"/>
        <v>2.781818181818182</v>
      </c>
      <c r="G16" s="37">
        <f>COUNTIF(Vertices[In-Degree],"&gt;= "&amp;F16)-COUNTIF(Vertices[In-Degree],"&gt;="&amp;F17)</f>
        <v>0</v>
      </c>
      <c r="H16" s="36">
        <f t="shared" si="3"/>
        <v>1.781818181818181</v>
      </c>
      <c r="I16" s="37">
        <f>COUNTIF(Vertices[Out-Degree],"&gt;= "&amp;H16)-COUNTIF(Vertices[Out-Degree],"&gt;="&amp;H17)</f>
        <v>0</v>
      </c>
      <c r="J16" s="36">
        <f t="shared" si="4"/>
        <v>37.18060614545455</v>
      </c>
      <c r="K16" s="37">
        <f>COUNTIF(Vertices[Betweenness Centrality],"&gt;= "&amp;J16)-COUNTIF(Vertices[Betweenness Centrality],"&gt;="&amp;J17)</f>
        <v>0</v>
      </c>
      <c r="L16" s="36">
        <f t="shared" si="5"/>
        <v>0.016208018181818183</v>
      </c>
      <c r="M16" s="37">
        <f>COUNTIF(Vertices[Closeness Centrality],"&gt;= "&amp;L16)-COUNTIF(Vertices[Closeness Centrality],"&gt;="&amp;L17)</f>
        <v>0</v>
      </c>
      <c r="N16" s="36">
        <f t="shared" si="6"/>
        <v>0.03252890909090908</v>
      </c>
      <c r="O16" s="37">
        <f>COUNTIF(Vertices[Eigenvector Centrality],"&gt;= "&amp;N16)-COUNTIF(Vertices[Eigenvector Centrality],"&gt;="&amp;N17)</f>
        <v>0</v>
      </c>
      <c r="P16" s="36">
        <f t="shared" si="7"/>
        <v>0.7090272909090912</v>
      </c>
      <c r="Q16" s="37">
        <f>COUNTIF(Vertices[PageRank],"&gt;= "&amp;P16)-COUNTIF(Vertices[PageRank],"&gt;="&amp;P17)</f>
        <v>4</v>
      </c>
      <c r="R16" s="36">
        <f t="shared" si="8"/>
        <v>0.21212121212121204</v>
      </c>
      <c r="S16" s="42">
        <f>COUNTIF(Vertices[Clustering Coefficient],"&gt;= "&amp;R16)-COUNTIF(Vertices[Clustering Coefficient],"&gt;="&amp;R17)</f>
        <v>0</v>
      </c>
      <c r="T16" s="36" t="e">
        <f ca="1" t="shared" si="9"/>
        <v>#REF!</v>
      </c>
      <c r="U16" s="37" t="e">
        <f ca="1" t="shared" si="0"/>
        <v>#REF!</v>
      </c>
    </row>
    <row r="17" spans="1:21" ht="15">
      <c r="A17" s="70" t="s">
        <v>154</v>
      </c>
      <c r="B17" s="70">
        <v>18</v>
      </c>
      <c r="D17" s="32">
        <f t="shared" si="1"/>
        <v>3.1818181818181825</v>
      </c>
      <c r="E17" s="3">
        <f>COUNTIF(Vertices[Degree],"&gt;= "&amp;D17)-COUNTIF(Vertices[Degree],"&gt;="&amp;D18)</f>
        <v>0</v>
      </c>
      <c r="F17" s="38">
        <f t="shared" si="2"/>
        <v>2.9090909090909096</v>
      </c>
      <c r="G17" s="39">
        <f>COUNTIF(Vertices[In-Degree],"&gt;= "&amp;F17)-COUNTIF(Vertices[In-Degree],"&gt;="&amp;F18)</f>
        <v>4</v>
      </c>
      <c r="H17" s="38">
        <f t="shared" si="3"/>
        <v>1.9090909090909083</v>
      </c>
      <c r="I17" s="39">
        <f>COUNTIF(Vertices[Out-Degree],"&gt;= "&amp;H17)-COUNTIF(Vertices[Out-Degree],"&gt;="&amp;H18)</f>
        <v>3</v>
      </c>
      <c r="J17" s="38">
        <f t="shared" si="4"/>
        <v>39.836363727272726</v>
      </c>
      <c r="K17" s="39">
        <f>COUNTIF(Vertices[Betweenness Centrality],"&gt;= "&amp;J17)-COUNTIF(Vertices[Betweenness Centrality],"&gt;="&amp;J18)</f>
        <v>0</v>
      </c>
      <c r="L17" s="38">
        <f t="shared" si="5"/>
        <v>0.01643809090909091</v>
      </c>
      <c r="M17" s="39">
        <f>COUNTIF(Vertices[Closeness Centrality],"&gt;= "&amp;L17)-COUNTIF(Vertices[Closeness Centrality],"&gt;="&amp;L18)</f>
        <v>0</v>
      </c>
      <c r="N17" s="38">
        <f t="shared" si="6"/>
        <v>0.03485054545454545</v>
      </c>
      <c r="O17" s="39">
        <f>COUNTIF(Vertices[Eigenvector Centrality],"&gt;= "&amp;N17)-COUNTIF(Vertices[Eigenvector Centrality],"&gt;="&amp;N18)</f>
        <v>0</v>
      </c>
      <c r="P17" s="38">
        <f t="shared" si="7"/>
        <v>0.7276554545454549</v>
      </c>
      <c r="Q17" s="39">
        <f>COUNTIF(Vertices[PageRank],"&gt;= "&amp;P17)-COUNTIF(Vertices[PageRank],"&gt;="&amp;P18)</f>
        <v>0</v>
      </c>
      <c r="R17" s="38">
        <f t="shared" si="8"/>
        <v>0.22727272727272718</v>
      </c>
      <c r="S17" s="43">
        <f>COUNTIF(Vertices[Clustering Coefficient],"&gt;= "&amp;R17)-COUNTIF(Vertices[Clustering Coefficient],"&gt;="&amp;R18)</f>
        <v>0</v>
      </c>
      <c r="T17" s="38" t="e">
        <f ca="1" t="shared" si="9"/>
        <v>#REF!</v>
      </c>
      <c r="U17" s="39" t="e">
        <f ca="1" t="shared" si="0"/>
        <v>#REF!</v>
      </c>
    </row>
    <row r="18" spans="1:21" ht="15">
      <c r="A18" s="70" t="s">
        <v>155</v>
      </c>
      <c r="B18" s="70">
        <v>141</v>
      </c>
      <c r="D18" s="32">
        <f t="shared" si="1"/>
        <v>3.327272727272728</v>
      </c>
      <c r="E18" s="3">
        <f>COUNTIF(Vertices[Degree],"&gt;= "&amp;D18)-COUNTIF(Vertices[Degree],"&gt;="&amp;D19)</f>
        <v>0</v>
      </c>
      <c r="F18" s="36">
        <f t="shared" si="2"/>
        <v>3.036363636363637</v>
      </c>
      <c r="G18" s="37">
        <f>COUNTIF(Vertices[In-Degree],"&gt;= "&amp;F18)-COUNTIF(Vertices[In-Degree],"&gt;="&amp;F19)</f>
        <v>0</v>
      </c>
      <c r="H18" s="36">
        <f t="shared" si="3"/>
        <v>2.0363636363636357</v>
      </c>
      <c r="I18" s="37">
        <f>COUNTIF(Vertices[Out-Degree],"&gt;= "&amp;H18)-COUNTIF(Vertices[Out-Degree],"&gt;="&amp;H19)</f>
        <v>0</v>
      </c>
      <c r="J18" s="36">
        <f t="shared" si="4"/>
        <v>42.492121309090905</v>
      </c>
      <c r="K18" s="37">
        <f>COUNTIF(Vertices[Betweenness Centrality],"&gt;= "&amp;J18)-COUNTIF(Vertices[Betweenness Centrality],"&gt;="&amp;J19)</f>
        <v>0</v>
      </c>
      <c r="L18" s="36">
        <f t="shared" si="5"/>
        <v>0.016668163636363635</v>
      </c>
      <c r="M18" s="37">
        <f>COUNTIF(Vertices[Closeness Centrality],"&gt;= "&amp;L18)-COUNTIF(Vertices[Closeness Centrality],"&gt;="&amp;L19)</f>
        <v>0</v>
      </c>
      <c r="N18" s="36">
        <f t="shared" si="6"/>
        <v>0.03717218181818181</v>
      </c>
      <c r="O18" s="37">
        <f>COUNTIF(Vertices[Eigenvector Centrality],"&gt;= "&amp;N18)-COUNTIF(Vertices[Eigenvector Centrality],"&gt;="&amp;N19)</f>
        <v>0</v>
      </c>
      <c r="P18" s="36">
        <f t="shared" si="7"/>
        <v>0.7462836181818185</v>
      </c>
      <c r="Q18" s="37">
        <f>COUNTIF(Vertices[PageRank],"&gt;= "&amp;P18)-COUNTIF(Vertices[PageRank],"&gt;="&amp;P19)</f>
        <v>0</v>
      </c>
      <c r="R18" s="36">
        <f t="shared" si="8"/>
        <v>0.24242424242424232</v>
      </c>
      <c r="S18" s="42">
        <f>COUNTIF(Vertices[Clustering Coefficient],"&gt;= "&amp;R18)-COUNTIF(Vertices[Clustering Coefficient],"&gt;="&amp;R19)</f>
        <v>0</v>
      </c>
      <c r="T18" s="36" t="e">
        <f ca="1" t="shared" si="9"/>
        <v>#REF!</v>
      </c>
      <c r="U18" s="37" t="e">
        <f ca="1" t="shared" si="0"/>
        <v>#REF!</v>
      </c>
    </row>
    <row r="19" spans="1:21" ht="15">
      <c r="A19" s="125"/>
      <c r="B19" s="125"/>
      <c r="D19" s="32">
        <f t="shared" si="1"/>
        <v>3.4727272727272736</v>
      </c>
      <c r="E19" s="3">
        <f>COUNTIF(Vertices[Degree],"&gt;= "&amp;D19)-COUNTIF(Vertices[Degree],"&gt;="&amp;D20)</f>
        <v>0</v>
      </c>
      <c r="F19" s="38">
        <f t="shared" si="2"/>
        <v>3.1636363636363645</v>
      </c>
      <c r="G19" s="39">
        <f>COUNTIF(Vertices[In-Degree],"&gt;= "&amp;F19)-COUNTIF(Vertices[In-Degree],"&gt;="&amp;F20)</f>
        <v>0</v>
      </c>
      <c r="H19" s="38">
        <f t="shared" si="3"/>
        <v>2.163636363636363</v>
      </c>
      <c r="I19" s="39">
        <f>COUNTIF(Vertices[Out-Degree],"&gt;= "&amp;H19)-COUNTIF(Vertices[Out-Degree],"&gt;="&amp;H20)</f>
        <v>0</v>
      </c>
      <c r="J19" s="38">
        <f t="shared" si="4"/>
        <v>45.147878890909084</v>
      </c>
      <c r="K19" s="39">
        <f>COUNTIF(Vertices[Betweenness Centrality],"&gt;= "&amp;J19)-COUNTIF(Vertices[Betweenness Centrality],"&gt;="&amp;J20)</f>
        <v>0</v>
      </c>
      <c r="L19" s="38">
        <f t="shared" si="5"/>
        <v>0.01689823636363636</v>
      </c>
      <c r="M19" s="39">
        <f>COUNTIF(Vertices[Closeness Centrality],"&gt;= "&amp;L19)-COUNTIF(Vertices[Closeness Centrality],"&gt;="&amp;L20)</f>
        <v>1</v>
      </c>
      <c r="N19" s="38">
        <f t="shared" si="6"/>
        <v>0.03949381818181818</v>
      </c>
      <c r="O19" s="39">
        <f>COUNTIF(Vertices[Eigenvector Centrality],"&gt;= "&amp;N19)-COUNTIF(Vertices[Eigenvector Centrality],"&gt;="&amp;N20)</f>
        <v>0</v>
      </c>
      <c r="P19" s="38">
        <f t="shared" si="7"/>
        <v>0.7649117818181822</v>
      </c>
      <c r="Q19" s="39">
        <f>COUNTIF(Vertices[PageRank],"&gt;= "&amp;P19)-COUNTIF(Vertices[PageRank],"&gt;="&amp;P20)</f>
        <v>0</v>
      </c>
      <c r="R19" s="38">
        <f t="shared" si="8"/>
        <v>0.25757575757575746</v>
      </c>
      <c r="S19" s="43">
        <f>COUNTIF(Vertices[Clustering Coefficient],"&gt;= "&amp;R19)-COUNTIF(Vertices[Clustering Coefficient],"&gt;="&amp;R20)</f>
        <v>0</v>
      </c>
      <c r="T19" s="38" t="e">
        <f ca="1" t="shared" si="9"/>
        <v>#REF!</v>
      </c>
      <c r="U19" s="39" t="e">
        <f ca="1" t="shared" si="0"/>
        <v>#REF!</v>
      </c>
    </row>
    <row r="20" spans="1:21" ht="15">
      <c r="A20" s="70" t="s">
        <v>156</v>
      </c>
      <c r="B20" s="70">
        <v>7</v>
      </c>
      <c r="D20" s="32">
        <f t="shared" si="1"/>
        <v>3.618181818181819</v>
      </c>
      <c r="E20" s="3">
        <f>COUNTIF(Vertices[Degree],"&gt;= "&amp;D20)-COUNTIF(Vertices[Degree],"&gt;="&amp;D21)</f>
        <v>0</v>
      </c>
      <c r="F20" s="36">
        <f t="shared" si="2"/>
        <v>3.290909090909092</v>
      </c>
      <c r="G20" s="37">
        <f>COUNTIF(Vertices[In-Degree],"&gt;= "&amp;F20)-COUNTIF(Vertices[In-Degree],"&gt;="&amp;F21)</f>
        <v>0</v>
      </c>
      <c r="H20" s="36">
        <f t="shared" si="3"/>
        <v>2.2909090909090906</v>
      </c>
      <c r="I20" s="37">
        <f>COUNTIF(Vertices[Out-Degree],"&gt;= "&amp;H20)-COUNTIF(Vertices[Out-Degree],"&gt;="&amp;H21)</f>
        <v>0</v>
      </c>
      <c r="J20" s="36">
        <f t="shared" si="4"/>
        <v>47.80363647272726</v>
      </c>
      <c r="K20" s="37">
        <f>COUNTIF(Vertices[Betweenness Centrality],"&gt;= "&amp;J20)-COUNTIF(Vertices[Betweenness Centrality],"&gt;="&amp;J21)</f>
        <v>0</v>
      </c>
      <c r="L20" s="36">
        <f t="shared" si="5"/>
        <v>0.017128309090909087</v>
      </c>
      <c r="M20" s="37">
        <f>COUNTIF(Vertices[Closeness Centrality],"&gt;= "&amp;L20)-COUNTIF(Vertices[Closeness Centrality],"&gt;="&amp;L21)</f>
        <v>1</v>
      </c>
      <c r="N20" s="36">
        <f t="shared" si="6"/>
        <v>0.041815454545454545</v>
      </c>
      <c r="O20" s="37">
        <f>COUNTIF(Vertices[Eigenvector Centrality],"&gt;= "&amp;N20)-COUNTIF(Vertices[Eigenvector Centrality],"&gt;="&amp;N21)</f>
        <v>0</v>
      </c>
      <c r="P20" s="36">
        <f t="shared" si="7"/>
        <v>0.7835399454545459</v>
      </c>
      <c r="Q20" s="37">
        <f>COUNTIF(Vertices[PageRank],"&gt;= "&amp;P20)-COUNTIF(Vertices[PageRank],"&gt;="&amp;P21)</f>
        <v>0</v>
      </c>
      <c r="R20" s="36">
        <f t="shared" si="8"/>
        <v>0.2727272727272726</v>
      </c>
      <c r="S20" s="42">
        <f>COUNTIF(Vertices[Clustering Coefficient],"&gt;= "&amp;R20)-COUNTIF(Vertices[Clustering Coefficient],"&gt;="&amp;R21)</f>
        <v>0</v>
      </c>
      <c r="T20" s="36" t="e">
        <f ca="1" t="shared" si="9"/>
        <v>#REF!</v>
      </c>
      <c r="U20" s="37" t="e">
        <f ca="1" t="shared" si="0"/>
        <v>#REF!</v>
      </c>
    </row>
    <row r="21" spans="1:21" ht="15">
      <c r="A21" s="70" t="s">
        <v>157</v>
      </c>
      <c r="B21" s="70">
        <v>2.987654</v>
      </c>
      <c r="D21" s="32">
        <f t="shared" si="1"/>
        <v>3.7636363636363646</v>
      </c>
      <c r="E21" s="3">
        <f>COUNTIF(Vertices[Degree],"&gt;= "&amp;D21)-COUNTIF(Vertices[Degree],"&gt;="&amp;D22)</f>
        <v>0</v>
      </c>
      <c r="F21" s="38">
        <f t="shared" si="2"/>
        <v>3.4181818181818193</v>
      </c>
      <c r="G21" s="39">
        <f>COUNTIF(Vertices[In-Degree],"&gt;= "&amp;F21)-COUNTIF(Vertices[In-Degree],"&gt;="&amp;F22)</f>
        <v>0</v>
      </c>
      <c r="H21" s="38">
        <f t="shared" si="3"/>
        <v>2.418181818181818</v>
      </c>
      <c r="I21" s="39">
        <f>COUNTIF(Vertices[Out-Degree],"&gt;= "&amp;H21)-COUNTIF(Vertices[Out-Degree],"&gt;="&amp;H22)</f>
        <v>0</v>
      </c>
      <c r="J21" s="38">
        <f t="shared" si="4"/>
        <v>50.45939405454544</v>
      </c>
      <c r="K21" s="39">
        <f>COUNTIF(Vertices[Betweenness Centrality],"&gt;= "&amp;J21)-COUNTIF(Vertices[Betweenness Centrality],"&gt;="&amp;J22)</f>
        <v>0</v>
      </c>
      <c r="L21" s="38">
        <f t="shared" si="5"/>
        <v>0.017358381818181813</v>
      </c>
      <c r="M21" s="39">
        <f>COUNTIF(Vertices[Closeness Centrality],"&gt;= "&amp;L21)-COUNTIF(Vertices[Closeness Centrality],"&gt;="&amp;L22)</f>
        <v>0</v>
      </c>
      <c r="N21" s="38">
        <f t="shared" si="6"/>
        <v>0.04413709090909091</v>
      </c>
      <c r="O21" s="39">
        <f>COUNTIF(Vertices[Eigenvector Centrality],"&gt;= "&amp;N21)-COUNTIF(Vertices[Eigenvector Centrality],"&gt;="&amp;N22)</f>
        <v>0</v>
      </c>
      <c r="P21" s="38">
        <f t="shared" si="7"/>
        <v>0.8021681090909095</v>
      </c>
      <c r="Q21" s="39">
        <f>COUNTIF(Vertices[PageRank],"&gt;= "&amp;P21)-COUNTIF(Vertices[PageRank],"&gt;="&amp;P22)</f>
        <v>0</v>
      </c>
      <c r="R21" s="38">
        <f t="shared" si="8"/>
        <v>0.28787878787878773</v>
      </c>
      <c r="S21" s="43">
        <f>COUNTIF(Vertices[Clustering Coefficient],"&gt;= "&amp;R21)-COUNTIF(Vertices[Clustering Coefficient],"&gt;="&amp;R22)</f>
        <v>0</v>
      </c>
      <c r="T21" s="38" t="e">
        <f ca="1" t="shared" si="9"/>
        <v>#REF!</v>
      </c>
      <c r="U21" s="39" t="e">
        <f ca="1" t="shared" si="0"/>
        <v>#REF!</v>
      </c>
    </row>
    <row r="22" spans="1:21" ht="15">
      <c r="A22" s="125"/>
      <c r="B22" s="125"/>
      <c r="D22" s="32">
        <f t="shared" si="1"/>
        <v>3.90909090909091</v>
      </c>
      <c r="E22" s="3">
        <f>COUNTIF(Vertices[Degree],"&gt;= "&amp;D22)-COUNTIF(Vertices[Degree],"&gt;="&amp;D23)</f>
        <v>4</v>
      </c>
      <c r="F22" s="36">
        <f t="shared" si="2"/>
        <v>3.5454545454545467</v>
      </c>
      <c r="G22" s="37">
        <f>COUNTIF(Vertices[In-Degree],"&gt;= "&amp;F22)-COUNTIF(Vertices[In-Degree],"&gt;="&amp;F23)</f>
        <v>0</v>
      </c>
      <c r="H22" s="36">
        <f t="shared" si="3"/>
        <v>2.5454545454545454</v>
      </c>
      <c r="I22" s="37">
        <f>COUNTIF(Vertices[Out-Degree],"&gt;= "&amp;H22)-COUNTIF(Vertices[Out-Degree],"&gt;="&amp;H23)</f>
        <v>0</v>
      </c>
      <c r="J22" s="36">
        <f t="shared" si="4"/>
        <v>53.11515163636362</v>
      </c>
      <c r="K22" s="37">
        <f>COUNTIF(Vertices[Betweenness Centrality],"&gt;= "&amp;J22)-COUNTIF(Vertices[Betweenness Centrality],"&gt;="&amp;J23)</f>
        <v>0</v>
      </c>
      <c r="L22" s="36">
        <f t="shared" si="5"/>
        <v>0.01758845454545454</v>
      </c>
      <c r="M22" s="37">
        <f>COUNTIF(Vertices[Closeness Centrality],"&gt;= "&amp;L22)-COUNTIF(Vertices[Closeness Centrality],"&gt;="&amp;L23)</f>
        <v>0</v>
      </c>
      <c r="N22" s="36">
        <f t="shared" si="6"/>
        <v>0.04645872727272728</v>
      </c>
      <c r="O22" s="37">
        <f>COUNTIF(Vertices[Eigenvector Centrality],"&gt;= "&amp;N22)-COUNTIF(Vertices[Eigenvector Centrality],"&gt;="&amp;N23)</f>
        <v>0</v>
      </c>
      <c r="P22" s="36">
        <f t="shared" si="7"/>
        <v>0.8207962727272732</v>
      </c>
      <c r="Q22" s="37">
        <f>COUNTIF(Vertices[PageRank],"&gt;= "&amp;P22)-COUNTIF(Vertices[PageRank],"&gt;="&amp;P23)</f>
        <v>0</v>
      </c>
      <c r="R22" s="36">
        <f t="shared" si="8"/>
        <v>0.30303030303030287</v>
      </c>
      <c r="S22" s="42">
        <f>COUNTIF(Vertices[Clustering Coefficient],"&gt;= "&amp;R22)-COUNTIF(Vertices[Clustering Coefficient],"&gt;="&amp;R23)</f>
        <v>0</v>
      </c>
      <c r="T22" s="36" t="e">
        <f ca="1" t="shared" si="9"/>
        <v>#REF!</v>
      </c>
      <c r="U22" s="37" t="e">
        <f ca="1" t="shared" si="0"/>
        <v>#REF!</v>
      </c>
    </row>
    <row r="23" spans="1:21" ht="15">
      <c r="A23" s="70" t="s">
        <v>158</v>
      </c>
      <c r="B23" s="70">
        <v>0.19934640522875818</v>
      </c>
      <c r="D23" s="32">
        <f t="shared" si="1"/>
        <v>4.054545454545456</v>
      </c>
      <c r="E23" s="3">
        <f>COUNTIF(Vertices[Degree],"&gt;= "&amp;D23)-COUNTIF(Vertices[Degree],"&gt;="&amp;D24)</f>
        <v>0</v>
      </c>
      <c r="F23" s="38">
        <f t="shared" si="2"/>
        <v>3.672727272727274</v>
      </c>
      <c r="G23" s="39">
        <f>COUNTIF(Vertices[In-Degree],"&gt;= "&amp;F23)-COUNTIF(Vertices[In-Degree],"&gt;="&amp;F24)</f>
        <v>0</v>
      </c>
      <c r="H23" s="38">
        <f t="shared" si="3"/>
        <v>2.672727272727273</v>
      </c>
      <c r="I23" s="39">
        <f>COUNTIF(Vertices[Out-Degree],"&gt;= "&amp;H23)-COUNTIF(Vertices[Out-Degree],"&gt;="&amp;H24)</f>
        <v>0</v>
      </c>
      <c r="J23" s="38">
        <f t="shared" si="4"/>
        <v>55.7709092181818</v>
      </c>
      <c r="K23" s="39">
        <f>COUNTIF(Vertices[Betweenness Centrality],"&gt;= "&amp;J23)-COUNTIF(Vertices[Betweenness Centrality],"&gt;="&amp;J24)</f>
        <v>0</v>
      </c>
      <c r="L23" s="38">
        <f t="shared" si="5"/>
        <v>0.017818527272727265</v>
      </c>
      <c r="M23" s="39">
        <f>COUNTIF(Vertices[Closeness Centrality],"&gt;= "&amp;L23)-COUNTIF(Vertices[Closeness Centrality],"&gt;="&amp;L24)</f>
        <v>0</v>
      </c>
      <c r="N23" s="38">
        <f t="shared" si="6"/>
        <v>0.04878036363636364</v>
      </c>
      <c r="O23" s="39">
        <f>COUNTIF(Vertices[Eigenvector Centrality],"&gt;= "&amp;N23)-COUNTIF(Vertices[Eigenvector Centrality],"&gt;="&amp;N24)</f>
        <v>0</v>
      </c>
      <c r="P23" s="38">
        <f t="shared" si="7"/>
        <v>0.8394244363636368</v>
      </c>
      <c r="Q23" s="39">
        <f>COUNTIF(Vertices[PageRank],"&gt;= "&amp;P23)-COUNTIF(Vertices[PageRank],"&gt;="&amp;P24)</f>
        <v>0</v>
      </c>
      <c r="R23" s="38">
        <f t="shared" si="8"/>
        <v>0.318181818181818</v>
      </c>
      <c r="S23" s="43">
        <f>COUNTIF(Vertices[Clustering Coefficient],"&gt;= "&amp;R23)-COUNTIF(Vertices[Clustering Coefficient],"&gt;="&amp;R24)</f>
        <v>0</v>
      </c>
      <c r="T23" s="38" t="e">
        <f ca="1" t="shared" si="9"/>
        <v>#REF!</v>
      </c>
      <c r="U23" s="39" t="e">
        <f ca="1" t="shared" si="0"/>
        <v>#REF!</v>
      </c>
    </row>
    <row r="24" spans="1:21" ht="15">
      <c r="A24" s="70" t="s">
        <v>249</v>
      </c>
      <c r="B24" s="70" t="s">
        <v>262</v>
      </c>
      <c r="D24" s="32">
        <f t="shared" si="1"/>
        <v>4.200000000000001</v>
      </c>
      <c r="E24" s="3">
        <f>COUNTIF(Vertices[Degree],"&gt;= "&amp;D24)-COUNTIF(Vertices[Degree],"&gt;="&amp;D25)</f>
        <v>0</v>
      </c>
      <c r="F24" s="36">
        <f t="shared" si="2"/>
        <v>3.8000000000000016</v>
      </c>
      <c r="G24" s="37">
        <f>COUNTIF(Vertices[In-Degree],"&gt;= "&amp;F24)-COUNTIF(Vertices[In-Degree],"&gt;="&amp;F25)</f>
        <v>0</v>
      </c>
      <c r="H24" s="36">
        <f t="shared" si="3"/>
        <v>2.8000000000000003</v>
      </c>
      <c r="I24" s="37">
        <f>COUNTIF(Vertices[Out-Degree],"&gt;= "&amp;H24)-COUNTIF(Vertices[Out-Degree],"&gt;="&amp;H25)</f>
        <v>0</v>
      </c>
      <c r="J24" s="36">
        <f t="shared" si="4"/>
        <v>58.42666679999998</v>
      </c>
      <c r="K24" s="37">
        <f>COUNTIF(Vertices[Betweenness Centrality],"&gt;= "&amp;J24)-COUNTIF(Vertices[Betweenness Centrality],"&gt;="&amp;J25)</f>
        <v>0</v>
      </c>
      <c r="L24" s="36">
        <f t="shared" si="5"/>
        <v>0.01804859999999999</v>
      </c>
      <c r="M24" s="37">
        <f>COUNTIF(Vertices[Closeness Centrality],"&gt;= "&amp;L24)-COUNTIF(Vertices[Closeness Centrality],"&gt;="&amp;L25)</f>
        <v>0</v>
      </c>
      <c r="N24" s="36">
        <f t="shared" si="6"/>
        <v>0.05110200000000001</v>
      </c>
      <c r="O24" s="37">
        <f>COUNTIF(Vertices[Eigenvector Centrality],"&gt;= "&amp;N24)-COUNTIF(Vertices[Eigenvector Centrality],"&gt;="&amp;N25)</f>
        <v>1</v>
      </c>
      <c r="P24" s="36">
        <f t="shared" si="7"/>
        <v>0.8580526000000005</v>
      </c>
      <c r="Q24" s="37">
        <f>COUNTIF(Vertices[PageRank],"&gt;= "&amp;P24)-COUNTIF(Vertices[PageRank],"&gt;="&amp;P25)</f>
        <v>0</v>
      </c>
      <c r="R24" s="36">
        <f t="shared" si="8"/>
        <v>0.33333333333333315</v>
      </c>
      <c r="S24" s="42">
        <f>COUNTIF(Vertices[Clustering Coefficient],"&gt;= "&amp;R24)-COUNTIF(Vertices[Clustering Coefficient],"&gt;="&amp;R25)</f>
        <v>0</v>
      </c>
      <c r="T24" s="36" t="e">
        <f ca="1" t="shared" si="9"/>
        <v>#REF!</v>
      </c>
      <c r="U24" s="37" t="e">
        <f ca="1" t="shared" si="0"/>
        <v>#REF!</v>
      </c>
    </row>
    <row r="25" spans="1:21" ht="15">
      <c r="A25" s="125"/>
      <c r="B25" s="125"/>
      <c r="D25" s="32">
        <f t="shared" si="1"/>
        <v>4.345454545454547</v>
      </c>
      <c r="E25" s="3">
        <f>COUNTIF(Vertices[Degree],"&gt;= "&amp;D25)-COUNTIF(Vertices[Degree],"&gt;="&amp;D26)</f>
        <v>0</v>
      </c>
      <c r="F25" s="38">
        <f t="shared" si="2"/>
        <v>3.927272727272729</v>
      </c>
      <c r="G25" s="39">
        <f>COUNTIF(Vertices[In-Degree],"&gt;= "&amp;F25)-COUNTIF(Vertices[In-Degree],"&gt;="&amp;F26)</f>
        <v>4</v>
      </c>
      <c r="H25" s="38">
        <f t="shared" si="3"/>
        <v>2.9272727272727277</v>
      </c>
      <c r="I25" s="39">
        <f>COUNTIF(Vertices[Out-Degree],"&gt;= "&amp;H25)-COUNTIF(Vertices[Out-Degree],"&gt;="&amp;H26)</f>
        <v>3</v>
      </c>
      <c r="J25" s="38">
        <f t="shared" si="4"/>
        <v>61.08242438181816</v>
      </c>
      <c r="K25" s="39">
        <f>COUNTIF(Vertices[Betweenness Centrality],"&gt;= "&amp;J25)-COUNTIF(Vertices[Betweenness Centrality],"&gt;="&amp;J26)</f>
        <v>0</v>
      </c>
      <c r="L25" s="38">
        <f t="shared" si="5"/>
        <v>0.018278672727272717</v>
      </c>
      <c r="M25" s="39">
        <f>COUNTIF(Vertices[Closeness Centrality],"&gt;= "&amp;L25)-COUNTIF(Vertices[Closeness Centrality],"&gt;="&amp;L26)</f>
        <v>0</v>
      </c>
      <c r="N25" s="38">
        <f t="shared" si="6"/>
        <v>0.053423636363636375</v>
      </c>
      <c r="O25" s="39">
        <f>COUNTIF(Vertices[Eigenvector Centrality],"&gt;= "&amp;N25)-COUNTIF(Vertices[Eigenvector Centrality],"&gt;="&amp;N26)</f>
        <v>0</v>
      </c>
      <c r="P25" s="38">
        <f t="shared" si="7"/>
        <v>0.8766807636363642</v>
      </c>
      <c r="Q25" s="39">
        <f>COUNTIF(Vertices[PageRank],"&gt;= "&amp;P25)-COUNTIF(Vertices[PageRank],"&gt;="&amp;P26)</f>
        <v>0</v>
      </c>
      <c r="R25" s="38">
        <f t="shared" si="8"/>
        <v>0.3484848484848483</v>
      </c>
      <c r="S25" s="43">
        <f>COUNTIF(Vertices[Clustering Coefficient],"&gt;= "&amp;R25)-COUNTIF(Vertices[Clustering Coefficient],"&gt;="&amp;R26)</f>
        <v>0</v>
      </c>
      <c r="T25" s="38" t="e">
        <f ca="1" t="shared" si="9"/>
        <v>#REF!</v>
      </c>
      <c r="U25" s="39" t="e">
        <f ca="1" t="shared" si="0"/>
        <v>#REF!</v>
      </c>
    </row>
    <row r="26" spans="1:21" ht="15">
      <c r="A26" s="70" t="s">
        <v>250</v>
      </c>
      <c r="B26" s="70" t="s">
        <v>251</v>
      </c>
      <c r="D26" s="32">
        <f t="shared" si="1"/>
        <v>4.490909090909092</v>
      </c>
      <c r="E26" s="3">
        <f>COUNTIF(Vertices[Degree],"&gt;= "&amp;D26)-COUNTIF(Vertices[Degree],"&gt;="&amp;D28)</f>
        <v>0</v>
      </c>
      <c r="F26" s="36">
        <f t="shared" si="2"/>
        <v>4.0545454545454565</v>
      </c>
      <c r="G26" s="37">
        <f>COUNTIF(Vertices[In-Degree],"&gt;= "&amp;F26)-COUNTIF(Vertices[In-Degree],"&gt;="&amp;F28)</f>
        <v>0</v>
      </c>
      <c r="H26" s="36">
        <f t="shared" si="3"/>
        <v>3.054545454545455</v>
      </c>
      <c r="I26" s="37">
        <f>COUNTIF(Vertices[Out-Degree],"&gt;= "&amp;H26)-COUNTIF(Vertices[Out-Degree],"&gt;="&amp;H28)</f>
        <v>0</v>
      </c>
      <c r="J26" s="36">
        <f t="shared" si="4"/>
        <v>63.738181963636336</v>
      </c>
      <c r="K26" s="37">
        <f>COUNTIF(Vertices[Betweenness Centrality],"&gt;= "&amp;J26)-COUNTIF(Vertices[Betweenness Centrality],"&gt;="&amp;J28)</f>
        <v>0</v>
      </c>
      <c r="L26" s="36">
        <f t="shared" si="5"/>
        <v>0.018508745454545443</v>
      </c>
      <c r="M26" s="37">
        <f>COUNTIF(Vertices[Closeness Centrality],"&gt;= "&amp;L26)-COUNTIF(Vertices[Closeness Centrality],"&gt;="&amp;L28)</f>
        <v>0</v>
      </c>
      <c r="N26" s="36">
        <f t="shared" si="6"/>
        <v>0.05574527272727274</v>
      </c>
      <c r="O26" s="37">
        <f>COUNTIF(Vertices[Eigenvector Centrality],"&gt;= "&amp;N26)-COUNTIF(Vertices[Eigenvector Centrality],"&gt;="&amp;N28)</f>
        <v>0</v>
      </c>
      <c r="P26" s="36">
        <f t="shared" si="7"/>
        <v>0.8953089272727278</v>
      </c>
      <c r="Q26" s="37">
        <f>COUNTIF(Vertices[PageRank],"&gt;= "&amp;P26)-COUNTIF(Vertices[PageRank],"&gt;="&amp;P28)</f>
        <v>0</v>
      </c>
      <c r="R26" s="36">
        <f t="shared" si="8"/>
        <v>0.3636363636363634</v>
      </c>
      <c r="S26" s="42">
        <f>COUNTIF(Vertices[Clustering Coefficient],"&gt;= "&amp;R26)-COUNTIF(Vertices[Clustering Coefficient],"&gt;="&amp;R28)</f>
        <v>0</v>
      </c>
      <c r="T26" s="36" t="e">
        <f ca="1" t="shared" si="9"/>
        <v>#REF!</v>
      </c>
      <c r="U26" s="37" t="e">
        <f ca="1">COUNTIF(INDIRECT(DynamicFilterSourceColumnRange),"&gt;= "&amp;T26)-COUNTIF(INDIRECT(DynamicFilterSourceColumnRange),"&gt;="&amp;T28)</f>
        <v>#REF!</v>
      </c>
    </row>
    <row r="27" spans="4:21" ht="15">
      <c r="D27" s="32"/>
      <c r="E27" s="3">
        <f>COUNTIF(Vertices[Degree],"&gt;= "&amp;D27)-COUNTIF(Vertices[Degree],"&gt;="&amp;D28)</f>
        <v>-8</v>
      </c>
      <c r="F27" s="60"/>
      <c r="G27" s="61">
        <f>COUNTIF(Vertices[In-Degree],"&gt;= "&amp;F27)-COUNTIF(Vertices[In-Degree],"&gt;="&amp;F28)</f>
        <v>-3</v>
      </c>
      <c r="H27" s="60"/>
      <c r="I27" s="61">
        <f>COUNTIF(Vertices[Out-Degree],"&gt;= "&amp;H27)-COUNTIF(Vertices[Out-Degree],"&gt;="&amp;H28)</f>
        <v>-8</v>
      </c>
      <c r="J27" s="60"/>
      <c r="K27" s="61">
        <f>COUNTIF(Vertices[Betweenness Centrality],"&gt;= "&amp;J27)-COUNTIF(Vertices[Betweenness Centrality],"&gt;="&amp;J28)</f>
        <v>-4</v>
      </c>
      <c r="L27" s="60"/>
      <c r="M27" s="61">
        <f>COUNTIF(Vertices[Closeness Centrality],"&gt;= "&amp;L27)-COUNTIF(Vertices[Closeness Centrality],"&gt;="&amp;L28)</f>
        <v>-11</v>
      </c>
      <c r="N27" s="60"/>
      <c r="O27" s="61">
        <f>COUNTIF(Vertices[Eigenvector Centrality],"&gt;= "&amp;N27)-COUNTIF(Vertices[Eigenvector Centrality],"&gt;="&amp;N28)</f>
        <v>-9</v>
      </c>
      <c r="P27" s="60"/>
      <c r="Q27" s="61">
        <f>COUNTIF(Vertices[Eigenvector Centrality],"&gt;= "&amp;P27)-COUNTIF(Vertices[Eigenvector Centrality],"&gt;="&amp;P28)</f>
        <v>0</v>
      </c>
      <c r="R27" s="60"/>
      <c r="S27" s="62">
        <f>COUNTIF(Vertices[Clustering Coefficient],"&gt;= "&amp;R27)-COUNTIF(Vertices[Clustering Coefficient],"&gt;="&amp;R28)</f>
        <v>-14</v>
      </c>
      <c r="T27" s="60"/>
      <c r="U27" s="61">
        <f ca="1">COUNTIF(Vertices[Clustering Coefficient],"&gt;= "&amp;T27)-COUNTIF(Vertices[Clustering Coefficient],"&gt;="&amp;T28)</f>
        <v>0</v>
      </c>
    </row>
    <row r="28" spans="4:21" ht="15">
      <c r="D28" s="32">
        <f>D26+($D$57-$D$2)/BinDivisor</f>
        <v>4.636363636363638</v>
      </c>
      <c r="E28" s="3">
        <f>COUNTIF(Vertices[Degree],"&gt;= "&amp;D28)-COUNTIF(Vertices[Degree],"&gt;="&amp;D40)</f>
        <v>0</v>
      </c>
      <c r="F28" s="38">
        <f>F26+($F$57-$F$2)/BinDivisor</f>
        <v>4.181818181818183</v>
      </c>
      <c r="G28" s="39">
        <f>COUNTIF(Vertices[In-Degree],"&gt;= "&amp;F28)-COUNTIF(Vertices[In-Degree],"&gt;="&amp;F40)</f>
        <v>0</v>
      </c>
      <c r="H28" s="38">
        <f>H26+($H$57-$H$2)/BinDivisor</f>
        <v>3.1818181818181825</v>
      </c>
      <c r="I28" s="39">
        <f>COUNTIF(Vertices[Out-Degree],"&gt;= "&amp;H28)-COUNTIF(Vertices[Out-Degree],"&gt;="&amp;H40)</f>
        <v>0</v>
      </c>
      <c r="J28" s="38">
        <f>J26+($J$57-$J$2)/BinDivisor</f>
        <v>66.39393954545451</v>
      </c>
      <c r="K28" s="39">
        <f>COUNTIF(Vertices[Betweenness Centrality],"&gt;= "&amp;J28)-COUNTIF(Vertices[Betweenness Centrality],"&gt;="&amp;J40)</f>
        <v>0</v>
      </c>
      <c r="L28" s="38">
        <f>L26+($L$57-$L$2)/BinDivisor</f>
        <v>0.01873881818181817</v>
      </c>
      <c r="M28" s="39">
        <f>COUNTIF(Vertices[Closeness Centrality],"&gt;= "&amp;L28)-COUNTIF(Vertices[Closeness Centrality],"&gt;="&amp;L40)</f>
        <v>0</v>
      </c>
      <c r="N28" s="38">
        <f>N26+($N$57-$N$2)/BinDivisor</f>
        <v>0.058066909090909107</v>
      </c>
      <c r="O28" s="39">
        <f>COUNTIF(Vertices[Eigenvector Centrality],"&gt;= "&amp;N28)-COUNTIF(Vertices[Eigenvector Centrality],"&gt;="&amp;N40)</f>
        <v>0</v>
      </c>
      <c r="P28" s="38">
        <f>P26+($P$57-$P$2)/BinDivisor</f>
        <v>0.9139370909090915</v>
      </c>
      <c r="Q28" s="39">
        <f>COUNTIF(Vertices[PageRank],"&gt;= "&amp;P28)-COUNTIF(Vertices[PageRank],"&gt;="&amp;P40)</f>
        <v>0</v>
      </c>
      <c r="R28" s="38">
        <f>R26+($R$57-$R$2)/BinDivisor</f>
        <v>0.37878787878787856</v>
      </c>
      <c r="S28" s="43">
        <f>COUNTIF(Vertices[Clustering Coefficient],"&gt;= "&amp;R28)-COUNTIF(Vertices[Clustering Coefficient],"&gt;="&amp;R40)</f>
        <v>0</v>
      </c>
      <c r="T28" s="38" t="e">
        <f ca="1">T26+($T$57-$T$2)/BinDivisor</f>
        <v>#REF!</v>
      </c>
      <c r="U28" s="39" t="e">
        <f ca="1">COUNTIF(INDIRECT(DynamicFilterSourceColumnRange),"&gt;= "&amp;T28)-COUNTIF(INDIRECT(DynamicFilterSourceColumnRange),"&gt;="&amp;T40)</f>
        <v>#REF!</v>
      </c>
    </row>
    <row r="29" spans="4:21" ht="15">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4:21" ht="15">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4:21" ht="15">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4:21" ht="15">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4:21" ht="15">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4:21" ht="15">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4:21" ht="15">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4:21" ht="15">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4:21" ht="15">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4:21" ht="15">
      <c r="D38" s="32"/>
      <c r="E38" s="3">
        <f>COUNTIF(Vertices[Degree],"&gt;= "&amp;D38)-COUNTIF(Vertices[Degree],"&gt;="&amp;D40)</f>
        <v>-8</v>
      </c>
      <c r="F38" s="60"/>
      <c r="G38" s="61">
        <f>COUNTIF(Vertices[In-Degree],"&gt;= "&amp;F38)-COUNTIF(Vertices[In-Degree],"&gt;="&amp;F40)</f>
        <v>-3</v>
      </c>
      <c r="H38" s="60"/>
      <c r="I38" s="61">
        <f>COUNTIF(Vertices[Out-Degree],"&gt;= "&amp;H38)-COUNTIF(Vertices[Out-Degree],"&gt;="&amp;H40)</f>
        <v>-8</v>
      </c>
      <c r="J38" s="60"/>
      <c r="K38" s="61">
        <f>COUNTIF(Vertices[Betweenness Centrality],"&gt;= "&amp;J38)-COUNTIF(Vertices[Betweenness Centrality],"&gt;="&amp;J40)</f>
        <v>-4</v>
      </c>
      <c r="L38" s="60"/>
      <c r="M38" s="61">
        <f>COUNTIF(Vertices[Closeness Centrality],"&gt;= "&amp;L38)-COUNTIF(Vertices[Closeness Centrality],"&gt;="&amp;L40)</f>
        <v>-11</v>
      </c>
      <c r="N38" s="60"/>
      <c r="O38" s="61">
        <f>COUNTIF(Vertices[Eigenvector Centrality],"&gt;= "&amp;N38)-COUNTIF(Vertices[Eigenvector Centrality],"&gt;="&amp;N40)</f>
        <v>-9</v>
      </c>
      <c r="P38" s="60"/>
      <c r="Q38" s="61">
        <f>COUNTIF(Vertices[Eigenvector Centrality],"&gt;= "&amp;P38)-COUNTIF(Vertices[Eigenvector Centrality],"&gt;="&amp;P40)</f>
        <v>0</v>
      </c>
      <c r="R38" s="60"/>
      <c r="S38" s="62">
        <f>COUNTIF(Vertices[Clustering Coefficient],"&gt;= "&amp;R38)-COUNTIF(Vertices[Clustering Coefficient],"&gt;="&amp;R40)</f>
        <v>-14</v>
      </c>
      <c r="T38" s="60"/>
      <c r="U38" s="61">
        <f ca="1">COUNTIF(Vertices[Clustering Coefficient],"&gt;= "&amp;T38)-COUNTIF(Vertices[Clustering Coefficient],"&gt;="&amp;T40)</f>
        <v>0</v>
      </c>
    </row>
    <row r="39" spans="4:21" ht="15">
      <c r="D39" s="32"/>
      <c r="E39" s="3">
        <f>COUNTIF(Vertices[Degree],"&gt;= "&amp;D39)-COUNTIF(Vertices[Degree],"&gt;="&amp;D40)</f>
        <v>-8</v>
      </c>
      <c r="F39" s="60"/>
      <c r="G39" s="61">
        <f>COUNTIF(Vertices[In-Degree],"&gt;= "&amp;F39)-COUNTIF(Vertices[In-Degree],"&gt;="&amp;F40)</f>
        <v>-3</v>
      </c>
      <c r="H39" s="60"/>
      <c r="I39" s="61">
        <f>COUNTIF(Vertices[Out-Degree],"&gt;= "&amp;H39)-COUNTIF(Vertices[Out-Degree],"&gt;="&amp;H40)</f>
        <v>-8</v>
      </c>
      <c r="J39" s="60"/>
      <c r="K39" s="61">
        <f>COUNTIF(Vertices[Betweenness Centrality],"&gt;= "&amp;J39)-COUNTIF(Vertices[Betweenness Centrality],"&gt;="&amp;J40)</f>
        <v>-4</v>
      </c>
      <c r="L39" s="60"/>
      <c r="M39" s="61">
        <f>COUNTIF(Vertices[Closeness Centrality],"&gt;= "&amp;L39)-COUNTIF(Vertices[Closeness Centrality],"&gt;="&amp;L40)</f>
        <v>-11</v>
      </c>
      <c r="N39" s="60"/>
      <c r="O39" s="61">
        <f>COUNTIF(Vertices[Eigenvector Centrality],"&gt;= "&amp;N39)-COUNTIF(Vertices[Eigenvector Centrality],"&gt;="&amp;N40)</f>
        <v>-9</v>
      </c>
      <c r="P39" s="60"/>
      <c r="Q39" s="61">
        <f>COUNTIF(Vertices[Eigenvector Centrality],"&gt;= "&amp;P39)-COUNTIF(Vertices[Eigenvector Centrality],"&gt;="&amp;P40)</f>
        <v>0</v>
      </c>
      <c r="R39" s="60"/>
      <c r="S39" s="62">
        <f>COUNTIF(Vertices[Clustering Coefficient],"&gt;= "&amp;R39)-COUNTIF(Vertices[Clustering Coefficient],"&gt;="&amp;R40)</f>
        <v>-14</v>
      </c>
      <c r="T39" s="60"/>
      <c r="U39" s="61">
        <f ca="1">COUNTIF(Vertices[Clustering Coefficient],"&gt;= "&amp;T39)-COUNTIF(Vertices[Clustering Coefficient],"&gt;="&amp;T40)</f>
        <v>0</v>
      </c>
    </row>
    <row r="40" spans="4:21" ht="15">
      <c r="D40" s="32">
        <f>D28+($D$57-$D$2)/BinDivisor</f>
        <v>4.781818181818183</v>
      </c>
      <c r="E40" s="3">
        <f>COUNTIF(Vertices[Degree],"&gt;= "&amp;D40)-COUNTIF(Vertices[Degree],"&gt;="&amp;D41)</f>
        <v>0</v>
      </c>
      <c r="F40" s="36">
        <f>F28+($F$57-$F$2)/BinDivisor</f>
        <v>4.30909090909091</v>
      </c>
      <c r="G40" s="37">
        <f>COUNTIF(Vertices[In-Degree],"&gt;= "&amp;F40)-COUNTIF(Vertices[In-Degree],"&gt;="&amp;F41)</f>
        <v>0</v>
      </c>
      <c r="H40" s="36">
        <f>H28+($H$57-$H$2)/BinDivisor</f>
        <v>3.30909090909091</v>
      </c>
      <c r="I40" s="37">
        <f>COUNTIF(Vertices[Out-Degree],"&gt;= "&amp;H40)-COUNTIF(Vertices[Out-Degree],"&gt;="&amp;H41)</f>
        <v>0</v>
      </c>
      <c r="J40" s="36">
        <f>J28+($J$57-$J$2)/BinDivisor</f>
        <v>69.0496971272727</v>
      </c>
      <c r="K40" s="37">
        <f>COUNTIF(Vertices[Betweenness Centrality],"&gt;= "&amp;J40)-COUNTIF(Vertices[Betweenness Centrality],"&gt;="&amp;J41)</f>
        <v>0</v>
      </c>
      <c r="L40" s="36">
        <f>L28+($L$57-$L$2)/BinDivisor</f>
        <v>0.018968890909090895</v>
      </c>
      <c r="M40" s="37">
        <f>COUNTIF(Vertices[Closeness Centrality],"&gt;= "&amp;L40)-COUNTIF(Vertices[Closeness Centrality],"&gt;="&amp;L41)</f>
        <v>0</v>
      </c>
      <c r="N40" s="36">
        <f>N28+($N$57-$N$2)/BinDivisor</f>
        <v>0.06038854545454547</v>
      </c>
      <c r="O40" s="37">
        <f>COUNTIF(Vertices[Eigenvector Centrality],"&gt;= "&amp;N40)-COUNTIF(Vertices[Eigenvector Centrality],"&gt;="&amp;N41)</f>
        <v>0</v>
      </c>
      <c r="P40" s="36">
        <f>P28+($P$57-$P$2)/BinDivisor</f>
        <v>0.9325652545454551</v>
      </c>
      <c r="Q40" s="37">
        <f>COUNTIF(Vertices[PageRank],"&gt;= "&amp;P40)-COUNTIF(Vertices[PageRank],"&gt;="&amp;P41)</f>
        <v>0</v>
      </c>
      <c r="R40" s="36">
        <f>R28+($R$57-$R$2)/BinDivisor</f>
        <v>0.3939393939393937</v>
      </c>
      <c r="S40" s="42">
        <f>COUNTIF(Vertices[Clustering Coefficient],"&gt;= "&amp;R40)-COUNTIF(Vertices[Clustering Coefficient],"&gt;="&amp;R41)</f>
        <v>0</v>
      </c>
      <c r="T40" s="36" t="e">
        <f ca="1">T28+($T$57-$T$2)/BinDivisor</f>
        <v>#REF!</v>
      </c>
      <c r="U40" s="37" t="e">
        <f ca="1" t="shared" si="0"/>
        <v>#REF!</v>
      </c>
    </row>
    <row r="41" spans="1:21" ht="15">
      <c r="A41" t="s">
        <v>163</v>
      </c>
      <c r="B41" t="s">
        <v>17</v>
      </c>
      <c r="D41" s="32">
        <f aca="true" t="shared" si="10" ref="D41:D56">D40+($D$57-$D$2)/BinDivisor</f>
        <v>4.927272727272729</v>
      </c>
      <c r="E41" s="3">
        <f>COUNTIF(Vertices[Degree],"&gt;= "&amp;D41)-COUNTIF(Vertices[Degree],"&gt;="&amp;D42)</f>
        <v>1</v>
      </c>
      <c r="F41" s="38">
        <f aca="true" t="shared" si="11" ref="F41:F56">F40+($F$57-$F$2)/BinDivisor</f>
        <v>4.436363636363637</v>
      </c>
      <c r="G41" s="39">
        <f>COUNTIF(Vertices[In-Degree],"&gt;= "&amp;F41)-COUNTIF(Vertices[In-Degree],"&gt;="&amp;F42)</f>
        <v>0</v>
      </c>
      <c r="H41" s="38">
        <f aca="true" t="shared" si="12" ref="H41:H56">H40+($H$57-$H$2)/BinDivisor</f>
        <v>3.4363636363636374</v>
      </c>
      <c r="I41" s="39">
        <f>COUNTIF(Vertices[Out-Degree],"&gt;= "&amp;H41)-COUNTIF(Vertices[Out-Degree],"&gt;="&amp;H42)</f>
        <v>0</v>
      </c>
      <c r="J41" s="38">
        <f aca="true" t="shared" si="13" ref="J41:J56">J40+($J$57-$J$2)/BinDivisor</f>
        <v>71.70545470909087</v>
      </c>
      <c r="K41" s="39">
        <f>COUNTIF(Vertices[Betweenness Centrality],"&gt;= "&amp;J41)-COUNTIF(Vertices[Betweenness Centrality],"&gt;="&amp;J42)</f>
        <v>0</v>
      </c>
      <c r="L41" s="38">
        <f aca="true" t="shared" si="14" ref="L41:L56">L40+($L$57-$L$2)/BinDivisor</f>
        <v>0.01919896363636362</v>
      </c>
      <c r="M41" s="39">
        <f>COUNTIF(Vertices[Closeness Centrality],"&gt;= "&amp;L41)-COUNTIF(Vertices[Closeness Centrality],"&gt;="&amp;L42)</f>
        <v>0</v>
      </c>
      <c r="N41" s="38">
        <f aca="true" t="shared" si="15" ref="N41:N56">N40+($N$57-$N$2)/BinDivisor</f>
        <v>0.06271018181818183</v>
      </c>
      <c r="O41" s="39">
        <f>COUNTIF(Vertices[Eigenvector Centrality],"&gt;= "&amp;N41)-COUNTIF(Vertices[Eigenvector Centrality],"&gt;="&amp;N42)</f>
        <v>0</v>
      </c>
      <c r="P41" s="38">
        <f aca="true" t="shared" si="16" ref="P41:P56">P40+($P$57-$P$2)/BinDivisor</f>
        <v>0.9511934181818188</v>
      </c>
      <c r="Q41" s="39">
        <f>COUNTIF(Vertices[PageRank],"&gt;= "&amp;P41)-COUNTIF(Vertices[PageRank],"&gt;="&amp;P42)</f>
        <v>0</v>
      </c>
      <c r="R41" s="38">
        <f aca="true" t="shared" si="17" ref="R41:R56">R40+($R$57-$R$2)/BinDivisor</f>
        <v>0.40909090909090884</v>
      </c>
      <c r="S41" s="43">
        <f>COUNTIF(Vertices[Clustering Coefficient],"&gt;= "&amp;R41)-COUNTIF(Vertices[Clustering Coefficient],"&gt;="&amp;R42)</f>
        <v>2</v>
      </c>
      <c r="T41" s="38" t="e">
        <f aca="true" t="shared" si="18" ref="T41:T56">T40+($T$57-$T$2)/BinDivisor</f>
        <v>#REF!</v>
      </c>
      <c r="U41" s="39" t="e">
        <f ca="1" t="shared" si="0"/>
        <v>#REF!</v>
      </c>
    </row>
    <row r="42" spans="1:21" ht="15">
      <c r="A42" s="33"/>
      <c r="B42" s="33"/>
      <c r="D42" s="32">
        <f t="shared" si="10"/>
        <v>5.072727272727274</v>
      </c>
      <c r="E42" s="3">
        <f>COUNTIF(Vertices[Degree],"&gt;= "&amp;D42)-COUNTIF(Vertices[Degree],"&gt;="&amp;D43)</f>
        <v>0</v>
      </c>
      <c r="F42" s="36">
        <f t="shared" si="11"/>
        <v>4.563636363636364</v>
      </c>
      <c r="G42" s="37">
        <f>COUNTIF(Vertices[In-Degree],"&gt;= "&amp;F42)-COUNTIF(Vertices[In-Degree],"&gt;="&amp;F43)</f>
        <v>0</v>
      </c>
      <c r="H42" s="36">
        <f t="shared" si="12"/>
        <v>3.563636363636365</v>
      </c>
      <c r="I42" s="37">
        <f>COUNTIF(Vertices[Out-Degree],"&gt;= "&amp;H42)-COUNTIF(Vertices[Out-Degree],"&gt;="&amp;H43)</f>
        <v>0</v>
      </c>
      <c r="J42" s="36">
        <f t="shared" si="13"/>
        <v>74.36121229090905</v>
      </c>
      <c r="K42" s="37">
        <f>COUNTIF(Vertices[Betweenness Centrality],"&gt;= "&amp;J42)-COUNTIF(Vertices[Betweenness Centrality],"&gt;="&amp;J43)</f>
        <v>0</v>
      </c>
      <c r="L42" s="36">
        <f t="shared" si="14"/>
        <v>0.019429036363636347</v>
      </c>
      <c r="M42" s="37">
        <f>COUNTIF(Vertices[Closeness Centrality],"&gt;= "&amp;L42)-COUNTIF(Vertices[Closeness Centrality],"&gt;="&amp;L43)</f>
        <v>1</v>
      </c>
      <c r="N42" s="36">
        <f t="shared" si="15"/>
        <v>0.06503181818181819</v>
      </c>
      <c r="O42" s="37">
        <f>COUNTIF(Vertices[Eigenvector Centrality],"&gt;= "&amp;N42)-COUNTIF(Vertices[Eigenvector Centrality],"&gt;="&amp;N43)</f>
        <v>0</v>
      </c>
      <c r="P42" s="36">
        <f t="shared" si="16"/>
        <v>0.9698215818181825</v>
      </c>
      <c r="Q42" s="37">
        <f>COUNTIF(Vertices[PageRank],"&gt;= "&amp;P42)-COUNTIF(Vertices[PageRank],"&gt;="&amp;P43)</f>
        <v>0</v>
      </c>
      <c r="R42" s="36">
        <f t="shared" si="17"/>
        <v>0.424242424242424</v>
      </c>
      <c r="S42" s="42">
        <f>COUNTIF(Vertices[Clustering Coefficient],"&gt;= "&amp;R42)-COUNTIF(Vertices[Clustering Coefficient],"&gt;="&amp;R43)</f>
        <v>0</v>
      </c>
      <c r="T42" s="36" t="e">
        <f ca="1" t="shared" si="18"/>
        <v>#REF!</v>
      </c>
      <c r="U42" s="37" t="e">
        <f ca="1" t="shared" si="0"/>
        <v>#REF!</v>
      </c>
    </row>
    <row r="43" spans="1:21" ht="15">
      <c r="A43" s="33"/>
      <c r="B43" s="33"/>
      <c r="D43" s="32">
        <f t="shared" si="10"/>
        <v>5.21818181818182</v>
      </c>
      <c r="E43" s="3">
        <f>COUNTIF(Vertices[Degree],"&gt;= "&amp;D43)-COUNTIF(Vertices[Degree],"&gt;="&amp;D44)</f>
        <v>0</v>
      </c>
      <c r="F43" s="38">
        <f t="shared" si="11"/>
        <v>4.690909090909091</v>
      </c>
      <c r="G43" s="39">
        <f>COUNTIF(Vertices[In-Degree],"&gt;= "&amp;F43)-COUNTIF(Vertices[In-Degree],"&gt;="&amp;F44)</f>
        <v>0</v>
      </c>
      <c r="H43" s="38">
        <f t="shared" si="12"/>
        <v>3.6909090909090922</v>
      </c>
      <c r="I43" s="39">
        <f>COUNTIF(Vertices[Out-Degree],"&gt;= "&amp;H43)-COUNTIF(Vertices[Out-Degree],"&gt;="&amp;H44)</f>
        <v>0</v>
      </c>
      <c r="J43" s="38">
        <f t="shared" si="13"/>
        <v>77.01696987272723</v>
      </c>
      <c r="K43" s="39">
        <f>COUNTIF(Vertices[Betweenness Centrality],"&gt;= "&amp;J43)-COUNTIF(Vertices[Betweenness Centrality],"&gt;="&amp;J44)</f>
        <v>0</v>
      </c>
      <c r="L43" s="38">
        <f t="shared" si="14"/>
        <v>0.019659109090909073</v>
      </c>
      <c r="M43" s="39">
        <f>COUNTIF(Vertices[Closeness Centrality],"&gt;= "&amp;L43)-COUNTIF(Vertices[Closeness Centrality],"&gt;="&amp;L44)</f>
        <v>0</v>
      </c>
      <c r="N43" s="38">
        <f t="shared" si="15"/>
        <v>0.06735345454545455</v>
      </c>
      <c r="O43" s="39">
        <f>COUNTIF(Vertices[Eigenvector Centrality],"&gt;= "&amp;N43)-COUNTIF(Vertices[Eigenvector Centrality],"&gt;="&amp;N44)</f>
        <v>1</v>
      </c>
      <c r="P43" s="38">
        <f t="shared" si="16"/>
        <v>0.9884497454545461</v>
      </c>
      <c r="Q43" s="39">
        <f>COUNTIF(Vertices[PageRank],"&gt;= "&amp;P43)-COUNTIF(Vertices[PageRank],"&gt;="&amp;P44)</f>
        <v>0</v>
      </c>
      <c r="R43" s="38">
        <f t="shared" si="17"/>
        <v>0.4393939393939391</v>
      </c>
      <c r="S43" s="43">
        <f>COUNTIF(Vertices[Clustering Coefficient],"&gt;= "&amp;R43)-COUNTIF(Vertices[Clustering Coefficient],"&gt;="&amp;R44)</f>
        <v>2</v>
      </c>
      <c r="T43" s="38" t="e">
        <f ca="1" t="shared" si="18"/>
        <v>#REF!</v>
      </c>
      <c r="U43" s="39" t="e">
        <f ca="1" t="shared" si="0"/>
        <v>#REF!</v>
      </c>
    </row>
    <row r="44" spans="1:21" ht="15">
      <c r="A44" s="33"/>
      <c r="B44" s="33"/>
      <c r="D44" s="32">
        <f t="shared" si="10"/>
        <v>5.363636363636365</v>
      </c>
      <c r="E44" s="3">
        <f>COUNTIF(Vertices[Degree],"&gt;= "&amp;D44)-COUNTIF(Vertices[Degree],"&gt;="&amp;D45)</f>
        <v>0</v>
      </c>
      <c r="F44" s="36">
        <f t="shared" si="11"/>
        <v>4.818181818181818</v>
      </c>
      <c r="G44" s="37">
        <f>COUNTIF(Vertices[In-Degree],"&gt;= "&amp;F44)-COUNTIF(Vertices[In-Degree],"&gt;="&amp;F45)</f>
        <v>0</v>
      </c>
      <c r="H44" s="36">
        <f t="shared" si="12"/>
        <v>3.8181818181818197</v>
      </c>
      <c r="I44" s="37">
        <f>COUNTIF(Vertices[Out-Degree],"&gt;= "&amp;H44)-COUNTIF(Vertices[Out-Degree],"&gt;="&amp;H45)</f>
        <v>0</v>
      </c>
      <c r="J44" s="36">
        <f t="shared" si="13"/>
        <v>79.67272745454541</v>
      </c>
      <c r="K44" s="37">
        <f>COUNTIF(Vertices[Betweenness Centrality],"&gt;= "&amp;J44)-COUNTIF(Vertices[Betweenness Centrality],"&gt;="&amp;J45)</f>
        <v>0</v>
      </c>
      <c r="L44" s="36">
        <f t="shared" si="14"/>
        <v>0.0198891818181818</v>
      </c>
      <c r="M44" s="37">
        <f>COUNTIF(Vertices[Closeness Centrality],"&gt;= "&amp;L44)-COUNTIF(Vertices[Closeness Centrality],"&gt;="&amp;L45)</f>
        <v>1</v>
      </c>
      <c r="N44" s="36">
        <f t="shared" si="15"/>
        <v>0.06967509090909091</v>
      </c>
      <c r="O44" s="37">
        <f>COUNTIF(Vertices[Eigenvector Centrality],"&gt;= "&amp;N44)-COUNTIF(Vertices[Eigenvector Centrality],"&gt;="&amp;N45)</f>
        <v>1</v>
      </c>
      <c r="P44" s="36">
        <f t="shared" si="16"/>
        <v>1.0070779090909097</v>
      </c>
      <c r="Q44" s="37">
        <f>COUNTIF(Vertices[PageRank],"&gt;= "&amp;P44)-COUNTIF(Vertices[PageRank],"&gt;="&amp;P45)</f>
        <v>1</v>
      </c>
      <c r="R44" s="36">
        <f t="shared" si="17"/>
        <v>0.45454545454545425</v>
      </c>
      <c r="S44" s="42">
        <f>COUNTIF(Vertices[Clustering Coefficient],"&gt;= "&amp;R44)-COUNTIF(Vertices[Clustering Coefficient],"&gt;="&amp;R45)</f>
        <v>0</v>
      </c>
      <c r="T44" s="36" t="e">
        <f ca="1" t="shared" si="18"/>
        <v>#REF!</v>
      </c>
      <c r="U44" s="37" t="e">
        <f ca="1" t="shared" si="0"/>
        <v>#REF!</v>
      </c>
    </row>
    <row r="45" spans="4:21" ht="15">
      <c r="D45" s="32">
        <f t="shared" si="10"/>
        <v>5.509090909090911</v>
      </c>
      <c r="E45" s="3">
        <f>COUNTIF(Vertices[Degree],"&gt;= "&amp;D45)-COUNTIF(Vertices[Degree],"&gt;="&amp;D46)</f>
        <v>0</v>
      </c>
      <c r="F45" s="38">
        <f t="shared" si="11"/>
        <v>4.945454545454545</v>
      </c>
      <c r="G45" s="39">
        <f>COUNTIF(Vertices[In-Degree],"&gt;= "&amp;F45)-COUNTIF(Vertices[In-Degree],"&gt;="&amp;F46)</f>
        <v>0</v>
      </c>
      <c r="H45" s="38">
        <f t="shared" si="12"/>
        <v>3.945454545454547</v>
      </c>
      <c r="I45" s="39">
        <f>COUNTIF(Vertices[Out-Degree],"&gt;= "&amp;H45)-COUNTIF(Vertices[Out-Degree],"&gt;="&amp;H46)</f>
        <v>1</v>
      </c>
      <c r="J45" s="38">
        <f t="shared" si="13"/>
        <v>82.32848503636359</v>
      </c>
      <c r="K45" s="39">
        <f>COUNTIF(Vertices[Betweenness Centrality],"&gt;= "&amp;J45)-COUNTIF(Vertices[Betweenness Centrality],"&gt;="&amp;J46)</f>
        <v>0</v>
      </c>
      <c r="L45" s="38">
        <f t="shared" si="14"/>
        <v>0.020119254545454525</v>
      </c>
      <c r="M45" s="39">
        <f>COUNTIF(Vertices[Closeness Centrality],"&gt;= "&amp;L45)-COUNTIF(Vertices[Closeness Centrality],"&gt;="&amp;L46)</f>
        <v>0</v>
      </c>
      <c r="N45" s="38">
        <f t="shared" si="15"/>
        <v>0.07199672727272727</v>
      </c>
      <c r="O45" s="39">
        <f>COUNTIF(Vertices[Eigenvector Centrality],"&gt;= "&amp;N45)-COUNTIF(Vertices[Eigenvector Centrality],"&gt;="&amp;N46)</f>
        <v>0</v>
      </c>
      <c r="P45" s="38">
        <f t="shared" si="16"/>
        <v>1.0257060727272733</v>
      </c>
      <c r="Q45" s="39">
        <f>COUNTIF(Vertices[PageRank],"&gt;= "&amp;P45)-COUNTIF(Vertices[PageRank],"&gt;="&amp;P46)</f>
        <v>0</v>
      </c>
      <c r="R45" s="38">
        <f t="shared" si="17"/>
        <v>0.4696969696969694</v>
      </c>
      <c r="S45" s="43">
        <f>COUNTIF(Vertices[Clustering Coefficient],"&gt;= "&amp;R45)-COUNTIF(Vertices[Clustering Coefficient],"&gt;="&amp;R46)</f>
        <v>1</v>
      </c>
      <c r="T45" s="38" t="e">
        <f ca="1" t="shared" si="18"/>
        <v>#REF!</v>
      </c>
      <c r="U45" s="39" t="e">
        <f ca="1" t="shared" si="0"/>
        <v>#REF!</v>
      </c>
    </row>
    <row r="46" spans="4:21" ht="15">
      <c r="D46" s="32">
        <f t="shared" si="10"/>
        <v>5.654545454545456</v>
      </c>
      <c r="E46" s="3">
        <f>COUNTIF(Vertices[Degree],"&gt;= "&amp;D46)-COUNTIF(Vertices[Degree],"&gt;="&amp;D47)</f>
        <v>0</v>
      </c>
      <c r="F46" s="36">
        <f t="shared" si="11"/>
        <v>5.072727272727272</v>
      </c>
      <c r="G46" s="37">
        <f>COUNTIF(Vertices[In-Degree],"&gt;= "&amp;F46)-COUNTIF(Vertices[In-Degree],"&gt;="&amp;F47)</f>
        <v>0</v>
      </c>
      <c r="H46" s="36">
        <f t="shared" si="12"/>
        <v>4.072727272727274</v>
      </c>
      <c r="I46" s="37">
        <f>COUNTIF(Vertices[Out-Degree],"&gt;= "&amp;H46)-COUNTIF(Vertices[Out-Degree],"&gt;="&amp;H47)</f>
        <v>0</v>
      </c>
      <c r="J46" s="36">
        <f t="shared" si="13"/>
        <v>84.98424261818177</v>
      </c>
      <c r="K46" s="37">
        <f>COUNTIF(Vertices[Betweenness Centrality],"&gt;= "&amp;J46)-COUNTIF(Vertices[Betweenness Centrality],"&gt;="&amp;J47)</f>
        <v>0</v>
      </c>
      <c r="L46" s="36">
        <f t="shared" si="14"/>
        <v>0.02034932727272725</v>
      </c>
      <c r="M46" s="37">
        <f>COUNTIF(Vertices[Closeness Centrality],"&gt;= "&amp;L46)-COUNTIF(Vertices[Closeness Centrality],"&gt;="&amp;L47)</f>
        <v>0</v>
      </c>
      <c r="N46" s="36">
        <f t="shared" si="15"/>
        <v>0.07431836363636363</v>
      </c>
      <c r="O46" s="37">
        <f>COUNTIF(Vertices[Eigenvector Centrality],"&gt;= "&amp;N46)-COUNTIF(Vertices[Eigenvector Centrality],"&gt;="&amp;N47)</f>
        <v>0</v>
      </c>
      <c r="P46" s="36">
        <f t="shared" si="16"/>
        <v>1.044334236363637</v>
      </c>
      <c r="Q46" s="37">
        <f>COUNTIF(Vertices[PageRank],"&gt;= "&amp;P46)-COUNTIF(Vertices[PageRank],"&gt;="&amp;P47)</f>
        <v>0</v>
      </c>
      <c r="R46" s="36">
        <f t="shared" si="17"/>
        <v>0.48484848484848453</v>
      </c>
      <c r="S46" s="42">
        <f>COUNTIF(Vertices[Clustering Coefficient],"&gt;= "&amp;R46)-COUNTIF(Vertices[Clustering Coefficient],"&gt;="&amp;R47)</f>
        <v>0</v>
      </c>
      <c r="T46" s="36" t="e">
        <f ca="1" t="shared" si="18"/>
        <v>#REF!</v>
      </c>
      <c r="U46" s="37" t="e">
        <f ca="1" t="shared" si="0"/>
        <v>#REF!</v>
      </c>
    </row>
    <row r="47" spans="4:21" ht="15">
      <c r="D47" s="32">
        <f t="shared" si="10"/>
        <v>5.800000000000002</v>
      </c>
      <c r="E47" s="3">
        <f>COUNTIF(Vertices[Degree],"&gt;= "&amp;D47)-COUNTIF(Vertices[Degree],"&gt;="&amp;D48)</f>
        <v>0</v>
      </c>
      <c r="F47" s="38">
        <f t="shared" si="11"/>
        <v>5.199999999999999</v>
      </c>
      <c r="G47" s="39">
        <f>COUNTIF(Vertices[In-Degree],"&gt;= "&amp;F47)-COUNTIF(Vertices[In-Degree],"&gt;="&amp;F48)</f>
        <v>0</v>
      </c>
      <c r="H47" s="38">
        <f t="shared" si="12"/>
        <v>4.200000000000001</v>
      </c>
      <c r="I47" s="39">
        <f>COUNTIF(Vertices[Out-Degree],"&gt;= "&amp;H47)-COUNTIF(Vertices[Out-Degree],"&gt;="&amp;H48)</f>
        <v>0</v>
      </c>
      <c r="J47" s="38">
        <f t="shared" si="13"/>
        <v>87.64000019999995</v>
      </c>
      <c r="K47" s="39">
        <f>COUNTIF(Vertices[Betweenness Centrality],"&gt;= "&amp;J47)-COUNTIF(Vertices[Betweenness Centrality],"&gt;="&amp;J48)</f>
        <v>0</v>
      </c>
      <c r="L47" s="38">
        <f t="shared" si="14"/>
        <v>0.020579399999999977</v>
      </c>
      <c r="M47" s="39">
        <f>COUNTIF(Vertices[Closeness Centrality],"&gt;= "&amp;L47)-COUNTIF(Vertices[Closeness Centrality],"&gt;="&amp;L48)</f>
        <v>0</v>
      </c>
      <c r="N47" s="38">
        <f t="shared" si="15"/>
        <v>0.07663999999999999</v>
      </c>
      <c r="O47" s="39">
        <f>COUNTIF(Vertices[Eigenvector Centrality],"&gt;= "&amp;N47)-COUNTIF(Vertices[Eigenvector Centrality],"&gt;="&amp;N48)</f>
        <v>0</v>
      </c>
      <c r="P47" s="38">
        <f t="shared" si="16"/>
        <v>1.0629624000000006</v>
      </c>
      <c r="Q47" s="39">
        <f>COUNTIF(Vertices[PageRank],"&gt;= "&amp;P47)-COUNTIF(Vertices[PageRank],"&gt;="&amp;P48)</f>
        <v>0</v>
      </c>
      <c r="R47" s="38">
        <f t="shared" si="17"/>
        <v>0.49999999999999967</v>
      </c>
      <c r="S47" s="43">
        <f>COUNTIF(Vertices[Clustering Coefficient],"&gt;= "&amp;R47)-COUNTIF(Vertices[Clustering Coefficient],"&gt;="&amp;R48)</f>
        <v>3</v>
      </c>
      <c r="T47" s="38" t="e">
        <f ca="1" t="shared" si="18"/>
        <v>#REF!</v>
      </c>
      <c r="U47" s="39" t="e">
        <f ca="1" t="shared" si="0"/>
        <v>#REF!</v>
      </c>
    </row>
    <row r="48" spans="4:21" ht="15">
      <c r="D48" s="32">
        <f t="shared" si="10"/>
        <v>5.945454545454547</v>
      </c>
      <c r="E48" s="3">
        <f>COUNTIF(Vertices[Degree],"&gt;= "&amp;D48)-COUNTIF(Vertices[Degree],"&gt;="&amp;D49)</f>
        <v>1</v>
      </c>
      <c r="F48" s="36">
        <f t="shared" si="11"/>
        <v>5.327272727272726</v>
      </c>
      <c r="G48" s="37">
        <f>COUNTIF(Vertices[In-Degree],"&gt;= "&amp;F48)-COUNTIF(Vertices[In-Degree],"&gt;="&amp;F49)</f>
        <v>0</v>
      </c>
      <c r="H48" s="36">
        <f t="shared" si="12"/>
        <v>4.327272727272728</v>
      </c>
      <c r="I48" s="37">
        <f>COUNTIF(Vertices[Out-Degree],"&gt;= "&amp;H48)-COUNTIF(Vertices[Out-Degree],"&gt;="&amp;H49)</f>
        <v>0</v>
      </c>
      <c r="J48" s="36">
        <f t="shared" si="13"/>
        <v>90.29575778181812</v>
      </c>
      <c r="K48" s="37">
        <f>COUNTIF(Vertices[Betweenness Centrality],"&gt;= "&amp;J48)-COUNTIF(Vertices[Betweenness Centrality],"&gt;="&amp;J49)</f>
        <v>0</v>
      </c>
      <c r="L48" s="36">
        <f t="shared" si="14"/>
        <v>0.020809472727272703</v>
      </c>
      <c r="M48" s="37">
        <f>COUNTIF(Vertices[Closeness Centrality],"&gt;= "&amp;L48)-COUNTIF(Vertices[Closeness Centrality],"&gt;="&amp;L49)</f>
        <v>1</v>
      </c>
      <c r="N48" s="36">
        <f t="shared" si="15"/>
        <v>0.07896163636363634</v>
      </c>
      <c r="O48" s="37">
        <f>COUNTIF(Vertices[Eigenvector Centrality],"&gt;= "&amp;N48)-COUNTIF(Vertices[Eigenvector Centrality],"&gt;="&amp;N49)</f>
        <v>0</v>
      </c>
      <c r="P48" s="36">
        <f t="shared" si="16"/>
        <v>1.0815905636363643</v>
      </c>
      <c r="Q48" s="37">
        <f>COUNTIF(Vertices[PageRank],"&gt;= "&amp;P48)-COUNTIF(Vertices[PageRank],"&gt;="&amp;P49)</f>
        <v>0</v>
      </c>
      <c r="R48" s="36">
        <f t="shared" si="17"/>
        <v>0.5151515151515148</v>
      </c>
      <c r="S48" s="42">
        <f>COUNTIF(Vertices[Clustering Coefficient],"&gt;= "&amp;R48)-COUNTIF(Vertices[Clustering Coefficient],"&gt;="&amp;R49)</f>
        <v>0</v>
      </c>
      <c r="T48" s="36" t="e">
        <f ca="1" t="shared" si="18"/>
        <v>#REF!</v>
      </c>
      <c r="U48" s="37" t="e">
        <f ca="1" t="shared" si="0"/>
        <v>#REF!</v>
      </c>
    </row>
    <row r="49" spans="4:21" ht="15">
      <c r="D49" s="32">
        <f t="shared" si="10"/>
        <v>6.090909090909093</v>
      </c>
      <c r="E49" s="3">
        <f>COUNTIF(Vertices[Degree],"&gt;= "&amp;D49)-COUNTIF(Vertices[Degree],"&gt;="&amp;D50)</f>
        <v>0</v>
      </c>
      <c r="F49" s="38">
        <f t="shared" si="11"/>
        <v>5.454545454545453</v>
      </c>
      <c r="G49" s="39">
        <f>COUNTIF(Vertices[In-Degree],"&gt;= "&amp;F49)-COUNTIF(Vertices[In-Degree],"&gt;="&amp;F50)</f>
        <v>0</v>
      </c>
      <c r="H49" s="38">
        <f t="shared" si="12"/>
        <v>4.454545454545455</v>
      </c>
      <c r="I49" s="39">
        <f>COUNTIF(Vertices[Out-Degree],"&gt;= "&amp;H49)-COUNTIF(Vertices[Out-Degree],"&gt;="&amp;H50)</f>
        <v>0</v>
      </c>
      <c r="J49" s="38">
        <f t="shared" si="13"/>
        <v>92.9515153636363</v>
      </c>
      <c r="K49" s="39">
        <f>COUNTIF(Vertices[Betweenness Centrality],"&gt;= "&amp;J49)-COUNTIF(Vertices[Betweenness Centrality],"&gt;="&amp;J50)</f>
        <v>0</v>
      </c>
      <c r="L49" s="38">
        <f t="shared" si="14"/>
        <v>0.02103954545454543</v>
      </c>
      <c r="M49" s="39">
        <f>COUNTIF(Vertices[Closeness Centrality],"&gt;= "&amp;L49)-COUNTIF(Vertices[Closeness Centrality],"&gt;="&amp;L50)</f>
        <v>0</v>
      </c>
      <c r="N49" s="38">
        <f t="shared" si="15"/>
        <v>0.0812832727272727</v>
      </c>
      <c r="O49" s="39">
        <f>COUNTIF(Vertices[Eigenvector Centrality],"&gt;= "&amp;N49)-COUNTIF(Vertices[Eigenvector Centrality],"&gt;="&amp;N50)</f>
        <v>0</v>
      </c>
      <c r="P49" s="38">
        <f t="shared" si="16"/>
        <v>1.100218727272728</v>
      </c>
      <c r="Q49" s="39">
        <f>COUNTIF(Vertices[PageRank],"&gt;= "&amp;P49)-COUNTIF(Vertices[PageRank],"&gt;="&amp;P50)</f>
        <v>0</v>
      </c>
      <c r="R49" s="38">
        <f t="shared" si="17"/>
        <v>0.5303030303030299</v>
      </c>
      <c r="S49" s="43">
        <f>COUNTIF(Vertices[Clustering Coefficient],"&gt;= "&amp;R49)-COUNTIF(Vertices[Clustering Coefficient],"&gt;="&amp;R50)</f>
        <v>0</v>
      </c>
      <c r="T49" s="38" t="e">
        <f ca="1" t="shared" si="18"/>
        <v>#REF!</v>
      </c>
      <c r="U49" s="39" t="e">
        <f ca="1" t="shared" si="0"/>
        <v>#REF!</v>
      </c>
    </row>
    <row r="50" spans="4:21" ht="15">
      <c r="D50" s="32">
        <f t="shared" si="10"/>
        <v>6.236363636363638</v>
      </c>
      <c r="E50" s="3">
        <f>COUNTIF(Vertices[Degree],"&gt;= "&amp;D50)-COUNTIF(Vertices[Degree],"&gt;="&amp;D51)</f>
        <v>0</v>
      </c>
      <c r="F50" s="36">
        <f t="shared" si="11"/>
        <v>5.58181818181818</v>
      </c>
      <c r="G50" s="37">
        <f>COUNTIF(Vertices[In-Degree],"&gt;= "&amp;F50)-COUNTIF(Vertices[In-Degree],"&gt;="&amp;F51)</f>
        <v>0</v>
      </c>
      <c r="H50" s="36">
        <f t="shared" si="12"/>
        <v>4.581818181818182</v>
      </c>
      <c r="I50" s="37">
        <f>COUNTIF(Vertices[Out-Degree],"&gt;= "&amp;H50)-COUNTIF(Vertices[Out-Degree],"&gt;="&amp;H51)</f>
        <v>0</v>
      </c>
      <c r="J50" s="36">
        <f t="shared" si="13"/>
        <v>95.60727294545448</v>
      </c>
      <c r="K50" s="37">
        <f>COUNTIF(Vertices[Betweenness Centrality],"&gt;= "&amp;J50)-COUNTIF(Vertices[Betweenness Centrality],"&gt;="&amp;J51)</f>
        <v>0</v>
      </c>
      <c r="L50" s="36">
        <f t="shared" si="14"/>
        <v>0.021269618181818155</v>
      </c>
      <c r="M50" s="37">
        <f>COUNTIF(Vertices[Closeness Centrality],"&gt;= "&amp;L50)-COUNTIF(Vertices[Closeness Centrality],"&gt;="&amp;L51)</f>
        <v>3</v>
      </c>
      <c r="N50" s="36">
        <f t="shared" si="15"/>
        <v>0.08360490909090906</v>
      </c>
      <c r="O50" s="37">
        <f>COUNTIF(Vertices[Eigenvector Centrality],"&gt;= "&amp;N50)-COUNTIF(Vertices[Eigenvector Centrality],"&gt;="&amp;N51)</f>
        <v>0</v>
      </c>
      <c r="P50" s="36">
        <f t="shared" si="16"/>
        <v>1.1188468909090916</v>
      </c>
      <c r="Q50" s="37">
        <f>COUNTIF(Vertices[PageRank],"&gt;= "&amp;P50)-COUNTIF(Vertices[PageRank],"&gt;="&amp;P51)</f>
        <v>0</v>
      </c>
      <c r="R50" s="36">
        <f t="shared" si="17"/>
        <v>0.5454545454545451</v>
      </c>
      <c r="S50" s="42">
        <f>COUNTIF(Vertices[Clustering Coefficient],"&gt;= "&amp;R50)-COUNTIF(Vertices[Clustering Coefficient],"&gt;="&amp;R51)</f>
        <v>2</v>
      </c>
      <c r="T50" s="36" t="e">
        <f ca="1" t="shared" si="18"/>
        <v>#REF!</v>
      </c>
      <c r="U50" s="37" t="e">
        <f ca="1" t="shared" si="0"/>
        <v>#REF!</v>
      </c>
    </row>
    <row r="51" spans="4:21" ht="15">
      <c r="D51" s="32">
        <f t="shared" si="10"/>
        <v>6.381818181818184</v>
      </c>
      <c r="E51" s="3">
        <f>COUNTIF(Vertices[Degree],"&gt;= "&amp;D51)-COUNTIF(Vertices[Degree],"&gt;="&amp;D52)</f>
        <v>0</v>
      </c>
      <c r="F51" s="38">
        <f t="shared" si="11"/>
        <v>5.709090909090907</v>
      </c>
      <c r="G51" s="39">
        <f>COUNTIF(Vertices[In-Degree],"&gt;= "&amp;F51)-COUNTIF(Vertices[In-Degree],"&gt;="&amp;F52)</f>
        <v>0</v>
      </c>
      <c r="H51" s="38">
        <f t="shared" si="12"/>
        <v>4.709090909090909</v>
      </c>
      <c r="I51" s="39">
        <f>COUNTIF(Vertices[Out-Degree],"&gt;= "&amp;H51)-COUNTIF(Vertices[Out-Degree],"&gt;="&amp;H52)</f>
        <v>0</v>
      </c>
      <c r="J51" s="38">
        <f t="shared" si="13"/>
        <v>98.26303052727266</v>
      </c>
      <c r="K51" s="39">
        <f>COUNTIF(Vertices[Betweenness Centrality],"&gt;= "&amp;J51)-COUNTIF(Vertices[Betweenness Centrality],"&gt;="&amp;J52)</f>
        <v>0</v>
      </c>
      <c r="L51" s="38">
        <f t="shared" si="14"/>
        <v>0.02149969090909088</v>
      </c>
      <c r="M51" s="39">
        <f>COUNTIF(Vertices[Closeness Centrality],"&gt;= "&amp;L51)-COUNTIF(Vertices[Closeness Centrality],"&gt;="&amp;L52)</f>
        <v>0</v>
      </c>
      <c r="N51" s="38">
        <f t="shared" si="15"/>
        <v>0.08592654545454542</v>
      </c>
      <c r="O51" s="39">
        <f>COUNTIF(Vertices[Eigenvector Centrality],"&gt;= "&amp;N51)-COUNTIF(Vertices[Eigenvector Centrality],"&gt;="&amp;N52)</f>
        <v>0</v>
      </c>
      <c r="P51" s="38">
        <f t="shared" si="16"/>
        <v>1.1374750545454553</v>
      </c>
      <c r="Q51" s="39">
        <f>COUNTIF(Vertices[PageRank],"&gt;= "&amp;P51)-COUNTIF(Vertices[PageRank],"&gt;="&amp;P52)</f>
        <v>1</v>
      </c>
      <c r="R51" s="38">
        <f t="shared" si="17"/>
        <v>0.5606060606060602</v>
      </c>
      <c r="S51" s="43">
        <f>COUNTIF(Vertices[Clustering Coefficient],"&gt;= "&amp;R51)-COUNTIF(Vertices[Clustering Coefficient],"&gt;="&amp;R52)</f>
        <v>0</v>
      </c>
      <c r="T51" s="38" t="e">
        <f ca="1" t="shared" si="18"/>
        <v>#REF!</v>
      </c>
      <c r="U51" s="39" t="e">
        <f ca="1" t="shared" si="0"/>
        <v>#REF!</v>
      </c>
    </row>
    <row r="52" spans="4:21" ht="15">
      <c r="D52" s="32">
        <f t="shared" si="10"/>
        <v>6.527272727272729</v>
      </c>
      <c r="E52" s="3">
        <f>COUNTIF(Vertices[Degree],"&gt;= "&amp;D52)-COUNTIF(Vertices[Degree],"&gt;="&amp;D53)</f>
        <v>0</v>
      </c>
      <c r="F52" s="36">
        <f t="shared" si="11"/>
        <v>5.836363636363634</v>
      </c>
      <c r="G52" s="37">
        <f>COUNTIF(Vertices[In-Degree],"&gt;= "&amp;F52)-COUNTIF(Vertices[In-Degree],"&gt;="&amp;F53)</f>
        <v>0</v>
      </c>
      <c r="H52" s="36">
        <f t="shared" si="12"/>
        <v>4.836363636363636</v>
      </c>
      <c r="I52" s="37">
        <f>COUNTIF(Vertices[Out-Degree],"&gt;= "&amp;H52)-COUNTIF(Vertices[Out-Degree],"&gt;="&amp;H53)</f>
        <v>0</v>
      </c>
      <c r="J52" s="36">
        <f t="shared" si="13"/>
        <v>100.91878810909084</v>
      </c>
      <c r="K52" s="37">
        <f>COUNTIF(Vertices[Betweenness Centrality],"&gt;= "&amp;J52)-COUNTIF(Vertices[Betweenness Centrality],"&gt;="&amp;J53)</f>
        <v>0</v>
      </c>
      <c r="L52" s="36">
        <f t="shared" si="14"/>
        <v>0.021729763636363607</v>
      </c>
      <c r="M52" s="37">
        <f>COUNTIF(Vertices[Closeness Centrality],"&gt;= "&amp;L52)-COUNTIF(Vertices[Closeness Centrality],"&gt;="&amp;L53)</f>
        <v>1</v>
      </c>
      <c r="N52" s="36">
        <f t="shared" si="15"/>
        <v>0.08824818181818178</v>
      </c>
      <c r="O52" s="37">
        <f>COUNTIF(Vertices[Eigenvector Centrality],"&gt;= "&amp;N52)-COUNTIF(Vertices[Eigenvector Centrality],"&gt;="&amp;N53)</f>
        <v>0</v>
      </c>
      <c r="P52" s="36">
        <f t="shared" si="16"/>
        <v>1.156103218181819</v>
      </c>
      <c r="Q52" s="37">
        <f>COUNTIF(Vertices[PageRank],"&gt;= "&amp;P52)-COUNTIF(Vertices[PageRank],"&gt;="&amp;P53)</f>
        <v>1</v>
      </c>
      <c r="R52" s="36">
        <f t="shared" si="17"/>
        <v>0.5757575757575754</v>
      </c>
      <c r="S52" s="42">
        <f>COUNTIF(Vertices[Clustering Coefficient],"&gt;= "&amp;R52)-COUNTIF(Vertices[Clustering Coefficient],"&gt;="&amp;R53)</f>
        <v>0</v>
      </c>
      <c r="T52" s="36" t="e">
        <f ca="1" t="shared" si="18"/>
        <v>#REF!</v>
      </c>
      <c r="U52" s="37" t="e">
        <f ca="1" t="shared" si="0"/>
        <v>#REF!</v>
      </c>
    </row>
    <row r="53" spans="4:21" ht="15">
      <c r="D53" s="32">
        <f t="shared" si="10"/>
        <v>6.672727272727275</v>
      </c>
      <c r="E53" s="3">
        <f>COUNTIF(Vertices[Degree],"&gt;= "&amp;D53)-COUNTIF(Vertices[Degree],"&gt;="&amp;D54)</f>
        <v>0</v>
      </c>
      <c r="F53" s="38">
        <f t="shared" si="11"/>
        <v>5.963636363636361</v>
      </c>
      <c r="G53" s="39">
        <f>COUNTIF(Vertices[In-Degree],"&gt;= "&amp;F53)-COUNTIF(Vertices[In-Degree],"&gt;="&amp;F54)</f>
        <v>0</v>
      </c>
      <c r="H53" s="38">
        <f t="shared" si="12"/>
        <v>4.963636363636363</v>
      </c>
      <c r="I53" s="39">
        <f>COUNTIF(Vertices[Out-Degree],"&gt;= "&amp;H53)-COUNTIF(Vertices[Out-Degree],"&gt;="&amp;H54)</f>
        <v>4</v>
      </c>
      <c r="J53" s="38">
        <f t="shared" si="13"/>
        <v>103.57454569090902</v>
      </c>
      <c r="K53" s="39">
        <f>COUNTIF(Vertices[Betweenness Centrality],"&gt;= "&amp;J53)-COUNTIF(Vertices[Betweenness Centrality],"&gt;="&amp;J54)</f>
        <v>0</v>
      </c>
      <c r="L53" s="38">
        <f t="shared" si="14"/>
        <v>0.021959836363636333</v>
      </c>
      <c r="M53" s="39">
        <f>COUNTIF(Vertices[Closeness Centrality],"&gt;= "&amp;L53)-COUNTIF(Vertices[Closeness Centrality],"&gt;="&amp;L54)</f>
        <v>0</v>
      </c>
      <c r="N53" s="38">
        <f t="shared" si="15"/>
        <v>0.09056981818181814</v>
      </c>
      <c r="O53" s="39">
        <f>COUNTIF(Vertices[Eigenvector Centrality],"&gt;= "&amp;N53)-COUNTIF(Vertices[Eigenvector Centrality],"&gt;="&amp;N54)</f>
        <v>0</v>
      </c>
      <c r="P53" s="38">
        <f t="shared" si="16"/>
        <v>1.1747313818181826</v>
      </c>
      <c r="Q53" s="39">
        <f>COUNTIF(Vertices[PageRank],"&gt;= "&amp;P53)-COUNTIF(Vertices[PageRank],"&gt;="&amp;P54)</f>
        <v>1</v>
      </c>
      <c r="R53" s="38">
        <f t="shared" si="17"/>
        <v>0.5909090909090905</v>
      </c>
      <c r="S53" s="43">
        <f>COUNTIF(Vertices[Clustering Coefficient],"&gt;= "&amp;R53)-COUNTIF(Vertices[Clustering Coefficient],"&gt;="&amp;R54)</f>
        <v>0</v>
      </c>
      <c r="T53" s="38" t="e">
        <f ca="1" t="shared" si="18"/>
        <v>#REF!</v>
      </c>
      <c r="U53" s="39" t="e">
        <f ca="1" t="shared" si="0"/>
        <v>#REF!</v>
      </c>
    </row>
    <row r="54" spans="4:21" ht="15">
      <c r="D54" s="32">
        <f t="shared" si="10"/>
        <v>6.81818181818182</v>
      </c>
      <c r="E54" s="3">
        <f>COUNTIF(Vertices[Degree],"&gt;= "&amp;D54)-COUNTIF(Vertices[Degree],"&gt;="&amp;D55)</f>
        <v>0</v>
      </c>
      <c r="F54" s="36">
        <f t="shared" si="11"/>
        <v>6.090909090909088</v>
      </c>
      <c r="G54" s="37">
        <f>COUNTIF(Vertices[In-Degree],"&gt;= "&amp;F54)-COUNTIF(Vertices[In-Degree],"&gt;="&amp;F55)</f>
        <v>0</v>
      </c>
      <c r="H54" s="36">
        <f t="shared" si="12"/>
        <v>5.09090909090909</v>
      </c>
      <c r="I54" s="37">
        <f>COUNTIF(Vertices[Out-Degree],"&gt;= "&amp;H54)-COUNTIF(Vertices[Out-Degree],"&gt;="&amp;H55)</f>
        <v>0</v>
      </c>
      <c r="J54" s="36">
        <f t="shared" si="13"/>
        <v>106.2303032727272</v>
      </c>
      <c r="K54" s="37">
        <f>COUNTIF(Vertices[Betweenness Centrality],"&gt;= "&amp;J54)-COUNTIF(Vertices[Betweenness Centrality],"&gt;="&amp;J55)</f>
        <v>0</v>
      </c>
      <c r="L54" s="36">
        <f t="shared" si="14"/>
        <v>0.02218990909090906</v>
      </c>
      <c r="M54" s="37">
        <f>COUNTIF(Vertices[Closeness Centrality],"&gt;= "&amp;L54)-COUNTIF(Vertices[Closeness Centrality],"&gt;="&amp;L55)</f>
        <v>2</v>
      </c>
      <c r="N54" s="36">
        <f t="shared" si="15"/>
        <v>0.0928914545454545</v>
      </c>
      <c r="O54" s="37">
        <f>COUNTIF(Vertices[Eigenvector Centrality],"&gt;= "&amp;N54)-COUNTIF(Vertices[Eigenvector Centrality],"&gt;="&amp;N55)</f>
        <v>0</v>
      </c>
      <c r="P54" s="36">
        <f t="shared" si="16"/>
        <v>1.1933595454545463</v>
      </c>
      <c r="Q54" s="37">
        <f>COUNTIF(Vertices[PageRank],"&gt;= "&amp;P54)-COUNTIF(Vertices[PageRank],"&gt;="&amp;P55)</f>
        <v>0</v>
      </c>
      <c r="R54" s="36">
        <f t="shared" si="17"/>
        <v>0.6060606060606056</v>
      </c>
      <c r="S54" s="42">
        <f>COUNTIF(Vertices[Clustering Coefficient],"&gt;= "&amp;R54)-COUNTIF(Vertices[Clustering Coefficient],"&gt;="&amp;R55)</f>
        <v>0</v>
      </c>
      <c r="T54" s="36" t="e">
        <f ca="1" t="shared" si="18"/>
        <v>#REF!</v>
      </c>
      <c r="U54" s="37" t="e">
        <f ca="1" t="shared" si="0"/>
        <v>#REF!</v>
      </c>
    </row>
    <row r="55" spans="1:21" ht="15">
      <c r="A55" s="33" t="s">
        <v>81</v>
      </c>
      <c r="B55" s="45">
        <f>IF(COUNT(Vertices[Degree])&gt;0,D2,NoMetricMessage)</f>
        <v>1</v>
      </c>
      <c r="D55" s="32">
        <f t="shared" si="10"/>
        <v>6.963636363636366</v>
      </c>
      <c r="E55" s="3">
        <f>COUNTIF(Vertices[Degree],"&gt;= "&amp;D55)-COUNTIF(Vertices[Degree],"&gt;="&amp;D56)</f>
        <v>3</v>
      </c>
      <c r="F55" s="38">
        <f t="shared" si="11"/>
        <v>6.218181818181815</v>
      </c>
      <c r="G55" s="39">
        <f>COUNTIF(Vertices[In-Degree],"&gt;= "&amp;F55)-COUNTIF(Vertices[In-Degree],"&gt;="&amp;F56)</f>
        <v>0</v>
      </c>
      <c r="H55" s="38">
        <f t="shared" si="12"/>
        <v>5.218181818181817</v>
      </c>
      <c r="I55" s="39">
        <f>COUNTIF(Vertices[Out-Degree],"&gt;= "&amp;H55)-COUNTIF(Vertices[Out-Degree],"&gt;="&amp;H56)</f>
        <v>0</v>
      </c>
      <c r="J55" s="38">
        <f t="shared" si="13"/>
        <v>108.88606085454538</v>
      </c>
      <c r="K55" s="39">
        <f>COUNTIF(Vertices[Betweenness Centrality],"&gt;= "&amp;J55)-COUNTIF(Vertices[Betweenness Centrality],"&gt;="&amp;J56)</f>
        <v>0</v>
      </c>
      <c r="L55" s="38">
        <f t="shared" si="14"/>
        <v>0.022419981818181785</v>
      </c>
      <c r="M55" s="39">
        <f>COUNTIF(Vertices[Closeness Centrality],"&gt;= "&amp;L55)-COUNTIF(Vertices[Closeness Centrality],"&gt;="&amp;L56)</f>
        <v>0</v>
      </c>
      <c r="N55" s="38">
        <f t="shared" si="15"/>
        <v>0.09521309090909086</v>
      </c>
      <c r="O55" s="39">
        <f>COUNTIF(Vertices[Eigenvector Centrality],"&gt;= "&amp;N55)-COUNTIF(Vertices[Eigenvector Centrality],"&gt;="&amp;N56)</f>
        <v>0</v>
      </c>
      <c r="P55" s="38">
        <f t="shared" si="16"/>
        <v>1.21198770909091</v>
      </c>
      <c r="Q55" s="39">
        <f>COUNTIF(Vertices[PageRank],"&gt;= "&amp;P55)-COUNTIF(Vertices[PageRank],"&gt;="&amp;P56)</f>
        <v>0</v>
      </c>
      <c r="R55" s="38">
        <f t="shared" si="17"/>
        <v>0.6212121212121208</v>
      </c>
      <c r="S55" s="43">
        <f>COUNTIF(Vertices[Clustering Coefficient],"&gt;= "&amp;R55)-COUNTIF(Vertices[Clustering Coefficient],"&gt;="&amp;R56)</f>
        <v>1</v>
      </c>
      <c r="T55" s="38" t="e">
        <f ca="1" t="shared" si="18"/>
        <v>#REF!</v>
      </c>
      <c r="U55" s="39" t="e">
        <f ca="1" t="shared" si="0"/>
        <v>#REF!</v>
      </c>
    </row>
    <row r="56" spans="1:21" ht="15">
      <c r="A56" s="33" t="s">
        <v>82</v>
      </c>
      <c r="B56" s="45">
        <f>IF(COUNT(Vertices[Degree])&gt;0,D57,NoMetricMessage)</f>
        <v>9</v>
      </c>
      <c r="D56" s="32">
        <f t="shared" si="10"/>
        <v>7.109090909090911</v>
      </c>
      <c r="E56" s="3">
        <f>COUNTIF(Vertices[Degree],"&gt;= "&amp;D56)-COUNTIF(Vertices[Degree],"&gt;="&amp;D57)</f>
        <v>2</v>
      </c>
      <c r="F56" s="36">
        <f t="shared" si="11"/>
        <v>6.345454545454542</v>
      </c>
      <c r="G56" s="37">
        <f>COUNTIF(Vertices[In-Degree],"&gt;= "&amp;F56)-COUNTIF(Vertices[In-Degree],"&gt;="&amp;F57)</f>
        <v>2</v>
      </c>
      <c r="H56" s="36">
        <f t="shared" si="12"/>
        <v>5.345454545454544</v>
      </c>
      <c r="I56" s="37">
        <f>COUNTIF(Vertices[Out-Degree],"&gt;= "&amp;H56)-COUNTIF(Vertices[Out-Degree],"&gt;="&amp;H57)</f>
        <v>2</v>
      </c>
      <c r="J56" s="36">
        <f t="shared" si="13"/>
        <v>111.54181843636356</v>
      </c>
      <c r="K56" s="37">
        <f>COUNTIF(Vertices[Betweenness Centrality],"&gt;= "&amp;J56)-COUNTIF(Vertices[Betweenness Centrality],"&gt;="&amp;J57)</f>
        <v>3</v>
      </c>
      <c r="L56" s="36">
        <f t="shared" si="14"/>
        <v>0.02265005454545451</v>
      </c>
      <c r="M56" s="37">
        <f>COUNTIF(Vertices[Closeness Centrality],"&gt;= "&amp;L56)-COUNTIF(Vertices[Closeness Centrality],"&gt;="&amp;L57)</f>
        <v>1</v>
      </c>
      <c r="N56" s="36">
        <f t="shared" si="15"/>
        <v>0.09753472727272722</v>
      </c>
      <c r="O56" s="37">
        <f>COUNTIF(Vertices[Eigenvector Centrality],"&gt;= "&amp;N56)-COUNTIF(Vertices[Eigenvector Centrality],"&gt;="&amp;N57)</f>
        <v>6</v>
      </c>
      <c r="P56" s="36">
        <f t="shared" si="16"/>
        <v>1.2306158727272736</v>
      </c>
      <c r="Q56" s="37">
        <f>COUNTIF(Vertices[PageRank],"&gt;= "&amp;P56)-COUNTIF(Vertices[PageRank],"&gt;="&amp;P57)</f>
        <v>5</v>
      </c>
      <c r="R56" s="36">
        <f t="shared" si="17"/>
        <v>0.6363636363636359</v>
      </c>
      <c r="S56" s="42">
        <f>COUNTIF(Vertices[Clustering Coefficient],"&gt;= "&amp;R56)-COUNTIF(Vertices[Clustering Coefficient],"&gt;="&amp;R57)</f>
        <v>2</v>
      </c>
      <c r="T56" s="36" t="e">
        <f ca="1" t="shared" si="18"/>
        <v>#REF!</v>
      </c>
      <c r="U56" s="37" t="e">
        <f ca="1" t="shared" si="0"/>
        <v>#REF!</v>
      </c>
    </row>
    <row r="57" spans="1:21" ht="15">
      <c r="A57" s="33" t="s">
        <v>83</v>
      </c>
      <c r="B57" s="46">
        <f>_xlfn.IFERROR(AVERAGE(Vertices[Degree]),NoMetricMessage)</f>
        <v>4.722222222222222</v>
      </c>
      <c r="D57" s="32">
        <f>MAX(Vertices[Degree])</f>
        <v>9</v>
      </c>
      <c r="E57" s="3">
        <f>COUNTIF(Vertices[Degree],"&gt;= "&amp;D57)-COUNTIF(Vertices[Degree],"&gt;="&amp;D58)</f>
        <v>1</v>
      </c>
      <c r="F57" s="40">
        <f>MAX(Vertices[In-Degree])</f>
        <v>8</v>
      </c>
      <c r="G57" s="41">
        <f>COUNTIF(Vertices[In-Degree],"&gt;= "&amp;F57)-COUNTIF(Vertices[In-Degree],"&gt;="&amp;F58)</f>
        <v>1</v>
      </c>
      <c r="H57" s="40">
        <f>MAX(Vertices[Out-Degree])</f>
        <v>7</v>
      </c>
      <c r="I57" s="41">
        <f>COUNTIF(Vertices[Out-Degree],"&gt;= "&amp;H57)-COUNTIF(Vertices[Out-Degree],"&gt;="&amp;H58)</f>
        <v>1</v>
      </c>
      <c r="J57" s="40">
        <f>MAX(Vertices[Betweenness Centrality])</f>
        <v>146.066667</v>
      </c>
      <c r="K57" s="41">
        <f>COUNTIF(Vertices[Betweenness Centrality],"&gt;= "&amp;J57)-COUNTIF(Vertices[Betweenness Centrality],"&gt;="&amp;J58)</f>
        <v>1</v>
      </c>
      <c r="L57" s="40">
        <f>MAX(Vertices[Closeness Centrality])</f>
        <v>0.025641</v>
      </c>
      <c r="M57" s="41">
        <f>COUNTIF(Vertices[Closeness Centrality],"&gt;= "&amp;L57)-COUNTIF(Vertices[Closeness Centrality],"&gt;="&amp;L58)</f>
        <v>1</v>
      </c>
      <c r="N57" s="40">
        <f>MAX(Vertices[Eigenvector Centrality])</f>
        <v>0.127716</v>
      </c>
      <c r="O57" s="41">
        <f>COUNTIF(Vertices[Eigenvector Centrality],"&gt;= "&amp;N57)-COUNTIF(Vertices[Eigenvector Centrality],"&gt;="&amp;N58)</f>
        <v>1</v>
      </c>
      <c r="P57" s="40">
        <f>MAX(Vertices[PageRank])</f>
        <v>1.472782</v>
      </c>
      <c r="Q57" s="41">
        <f>COUNTIF(Vertices[PageRank],"&gt;= "&amp;P57)-COUNTIF(Vertices[PageRank],"&gt;="&amp;P58)</f>
        <v>1</v>
      </c>
      <c r="R57" s="40">
        <f>MAX(Vertices[Clustering Coefficient])</f>
        <v>0.8333333333333334</v>
      </c>
      <c r="S57" s="44">
        <f>COUNTIF(Vertices[Clustering Coefficient],"&gt;= "&amp;R57)-COUNTIF(Vertices[Clustering Coefficient],"&gt;="&amp;R58)</f>
        <v>1</v>
      </c>
      <c r="T57" s="40" t="e">
        <f ca="1">MAX(INDIRECT(DynamicFilterSourceColumnRange))</f>
        <v>#REF!</v>
      </c>
      <c r="U57" s="41" t="e">
        <f ca="1" t="shared" si="0"/>
        <v>#REF!</v>
      </c>
    </row>
    <row r="58" spans="1:2" ht="15">
      <c r="A58" s="33" t="s">
        <v>84</v>
      </c>
      <c r="B58" s="46">
        <f>_xlfn.IFERROR(MEDIAN(Vertices[Degree]),NoMetricMessage)</f>
        <v>4</v>
      </c>
    </row>
    <row r="69" spans="1:2" ht="15">
      <c r="A69" s="33" t="s">
        <v>88</v>
      </c>
      <c r="B69" s="45">
        <f>IF(COUNT(Vertices[In-Degree])&gt;0,F2,NoMetricMessage)</f>
        <v>1</v>
      </c>
    </row>
    <row r="70" spans="1:2" ht="15">
      <c r="A70" s="33" t="s">
        <v>89</v>
      </c>
      <c r="B70" s="45">
        <f>IF(COUNT(Vertices[In-Degree])&gt;0,F57,NoMetricMessage)</f>
        <v>8</v>
      </c>
    </row>
    <row r="71" spans="1:2" ht="15">
      <c r="A71" s="33" t="s">
        <v>90</v>
      </c>
      <c r="B71" s="46">
        <f>_xlfn.IFERROR(AVERAGE(Vertices[In-Degree]),NoMetricMessage)</f>
        <v>3.388888888888889</v>
      </c>
    </row>
    <row r="72" spans="1:2" ht="15">
      <c r="A72" s="33" t="s">
        <v>91</v>
      </c>
      <c r="B72" s="46">
        <f>_xlfn.IFERROR(MEDIAN(Vertices[In-Degree]),NoMetricMessage)</f>
        <v>3</v>
      </c>
    </row>
    <row r="83" spans="1:2" ht="15">
      <c r="A83" s="33" t="s">
        <v>94</v>
      </c>
      <c r="B83" s="45">
        <f>IF(COUNT(Vertices[Out-Degree])&gt;0,H2,NoMetricMessage)</f>
        <v>0</v>
      </c>
    </row>
    <row r="84" spans="1:2" ht="15">
      <c r="A84" s="33" t="s">
        <v>95</v>
      </c>
      <c r="B84" s="45">
        <f>IF(COUNT(Vertices[Out-Degree])&gt;0,H57,NoMetricMessage)</f>
        <v>7</v>
      </c>
    </row>
    <row r="85" spans="1:2" ht="15">
      <c r="A85" s="33" t="s">
        <v>96</v>
      </c>
      <c r="B85" s="46">
        <f>_xlfn.IFERROR(AVERAGE(Vertices[Out-Degree]),NoMetricMessage)</f>
        <v>3.388888888888889</v>
      </c>
    </row>
    <row r="86" spans="1:2" ht="15">
      <c r="A86" s="33" t="s">
        <v>97</v>
      </c>
      <c r="B86" s="46">
        <f>_xlfn.IFERROR(MEDIAN(Vertices[Out-Degree]),NoMetricMessage)</f>
        <v>3</v>
      </c>
    </row>
    <row r="97" spans="1:2" ht="15">
      <c r="A97" s="33" t="s">
        <v>100</v>
      </c>
      <c r="B97" s="46">
        <f>IF(COUNT(Vertices[Betweenness Centrality])&gt;0,J2,NoMetricMessage)</f>
        <v>0</v>
      </c>
    </row>
    <row r="98" spans="1:2" ht="15">
      <c r="A98" s="33" t="s">
        <v>101</v>
      </c>
      <c r="B98" s="46">
        <f>IF(COUNT(Vertices[Betweenness Centrality])&gt;0,J57,NoMetricMessage)</f>
        <v>146.066667</v>
      </c>
    </row>
    <row r="99" spans="1:2" ht="15">
      <c r="A99" s="33" t="s">
        <v>102</v>
      </c>
      <c r="B99" s="46">
        <f>_xlfn.IFERROR(AVERAGE(Vertices[Betweenness Centrality]),NoMetricMessage)</f>
        <v>36.77777777777778</v>
      </c>
    </row>
    <row r="100" spans="1:2" ht="15">
      <c r="A100" s="33" t="s">
        <v>103</v>
      </c>
      <c r="B100" s="46">
        <f>_xlfn.IFERROR(MEDIAN(Vertices[Betweenness Centrality]),NoMetricMessage)</f>
        <v>8.733333</v>
      </c>
    </row>
    <row r="111" spans="1:2" ht="15">
      <c r="A111" s="33" t="s">
        <v>106</v>
      </c>
      <c r="B111" s="46">
        <f>IF(COUNT(Vertices[Closeness Centrality])&gt;0,L2,NoMetricMessage)</f>
        <v>0.012987</v>
      </c>
    </row>
    <row r="112" spans="1:2" ht="15">
      <c r="A112" s="33" t="s">
        <v>107</v>
      </c>
      <c r="B112" s="46">
        <f>IF(COUNT(Vertices[Closeness Centrality])&gt;0,L57,NoMetricMessage)</f>
        <v>0.025641</v>
      </c>
    </row>
    <row r="113" spans="1:2" ht="15">
      <c r="A113" s="33" t="s">
        <v>108</v>
      </c>
      <c r="B113" s="46">
        <f>_xlfn.IFERROR(AVERAGE(Vertices[Closeness Centrality]),NoMetricMessage)</f>
        <v>0.01932405555555556</v>
      </c>
    </row>
    <row r="114" spans="1:2" ht="15">
      <c r="A114" s="33" t="s">
        <v>109</v>
      </c>
      <c r="B114" s="46">
        <f>_xlfn.IFERROR(MEDIAN(Vertices[Closeness Centrality]),NoMetricMessage)</f>
        <v>0.0204165</v>
      </c>
    </row>
    <row r="125" spans="1:2" ht="15">
      <c r="A125" s="33" t="s">
        <v>112</v>
      </c>
      <c r="B125" s="46">
        <f>IF(COUNT(Vertices[Eigenvector Centrality])&gt;0,N2,NoMetricMessage)</f>
        <v>2.6E-05</v>
      </c>
    </row>
    <row r="126" spans="1:2" ht="15">
      <c r="A126" s="33" t="s">
        <v>113</v>
      </c>
      <c r="B126" s="46">
        <f>IF(COUNT(Vertices[Eigenvector Centrality])&gt;0,N57,NoMetricMessage)</f>
        <v>0.127716</v>
      </c>
    </row>
    <row r="127" spans="1:2" ht="15">
      <c r="A127" s="33" t="s">
        <v>114</v>
      </c>
      <c r="B127" s="46">
        <f>_xlfn.IFERROR(AVERAGE(Vertices[Eigenvector Centrality]),NoMetricMessage)</f>
        <v>0.0555555</v>
      </c>
    </row>
    <row r="128" spans="1:2" ht="15">
      <c r="A128" s="33" t="s">
        <v>115</v>
      </c>
      <c r="B128" s="46">
        <f>_xlfn.IFERROR(MEDIAN(Vertices[Eigenvector Centrality]),NoMetricMessage)</f>
        <v>0.0601425</v>
      </c>
    </row>
    <row r="139" spans="1:2" ht="15">
      <c r="A139" s="33" t="s">
        <v>140</v>
      </c>
      <c r="B139" s="46">
        <f>IF(COUNT(Vertices[PageRank])&gt;0,P2,NoMetricMessage)</f>
        <v>0.448233</v>
      </c>
    </row>
    <row r="140" spans="1:2" ht="15">
      <c r="A140" s="33" t="s">
        <v>141</v>
      </c>
      <c r="B140" s="46">
        <f>IF(COUNT(Vertices[PageRank])&gt;0,P57,NoMetricMessage)</f>
        <v>1.472782</v>
      </c>
    </row>
    <row r="141" spans="1:2" ht="15">
      <c r="A141" s="33" t="s">
        <v>142</v>
      </c>
      <c r="B141" s="46">
        <f>_xlfn.IFERROR(AVERAGE(Vertices[PageRank]),NoMetricMessage)</f>
        <v>0.9999712777777775</v>
      </c>
    </row>
    <row r="142" spans="1:2" ht="15">
      <c r="A142" s="33" t="s">
        <v>143</v>
      </c>
      <c r="B142" s="46">
        <f>_xlfn.IFERROR(MEDIAN(Vertices[PageRank]),NoMetricMessage)</f>
        <v>1.083329</v>
      </c>
    </row>
    <row r="153" spans="1:2" ht="15">
      <c r="A153" s="33" t="s">
        <v>118</v>
      </c>
      <c r="B153" s="46">
        <f>IF(COUNT(Vertices[Clustering Coefficient])&gt;0,R2,NoMetricMessage)</f>
        <v>0</v>
      </c>
    </row>
    <row r="154" spans="1:2" ht="15">
      <c r="A154" s="33" t="s">
        <v>119</v>
      </c>
      <c r="B154" s="46">
        <f>IF(COUNT(Vertices[Clustering Coefficient])&gt;0,R57,NoMetricMessage)</f>
        <v>0.8333333333333334</v>
      </c>
    </row>
    <row r="155" spans="1:2" ht="15">
      <c r="A155" s="33" t="s">
        <v>120</v>
      </c>
      <c r="B155" s="46">
        <f>_xlfn.IFERROR(AVERAGE(Vertices[Clustering Coefficient]),NoMetricMessage)</f>
        <v>0.4273809523809524</v>
      </c>
    </row>
    <row r="156" spans="1:2" ht="15">
      <c r="A156" s="33" t="s">
        <v>121</v>
      </c>
      <c r="B156" s="46">
        <f>_xlfn.IFERROR(MEDIAN(Vertices[Clustering Coefficient]),NoMetricMessage)</f>
        <v>0.4910714285714286</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275</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234</v>
      </c>
      <c r="K7" t="s">
        <v>257</v>
      </c>
    </row>
    <row r="8" spans="1:11" ht="15">
      <c r="A8"/>
      <c r="B8">
        <v>2</v>
      </c>
      <c r="C8">
        <v>2</v>
      </c>
      <c r="D8" t="s">
        <v>61</v>
      </c>
      <c r="E8" t="s">
        <v>61</v>
      </c>
      <c r="H8" t="s">
        <v>73</v>
      </c>
      <c r="J8" t="s">
        <v>242</v>
      </c>
      <c r="K8" t="s">
        <v>284</v>
      </c>
    </row>
    <row r="9" spans="1:11" ht="409.5">
      <c r="A9"/>
      <c r="B9">
        <v>3</v>
      </c>
      <c r="C9">
        <v>4</v>
      </c>
      <c r="D9" t="s">
        <v>62</v>
      </c>
      <c r="E9" t="s">
        <v>62</v>
      </c>
      <c r="H9" t="s">
        <v>74</v>
      </c>
      <c r="J9" t="s">
        <v>243</v>
      </c>
      <c r="K9" s="65" t="s">
        <v>285</v>
      </c>
    </row>
    <row r="10" spans="1:11" ht="409.5">
      <c r="A10"/>
      <c r="B10">
        <v>4</v>
      </c>
      <c r="D10" t="s">
        <v>63</v>
      </c>
      <c r="E10" t="s">
        <v>63</v>
      </c>
      <c r="H10" t="s">
        <v>75</v>
      </c>
      <c r="J10" t="s">
        <v>244</v>
      </c>
      <c r="K10" s="122" t="s">
        <v>283</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69" t="s">
        <v>42</v>
      </c>
    </row>
    <row r="2" spans="1:3" ht="15" customHeight="1">
      <c r="A2" s="65" t="s">
        <v>245</v>
      </c>
      <c r="B2" s="124" t="s">
        <v>246</v>
      </c>
      <c r="C2" s="50" t="s">
        <v>247</v>
      </c>
    </row>
    <row r="3" spans="1:3" ht="15">
      <c r="A3" s="123"/>
      <c r="B3" s="123"/>
      <c r="C3" s="7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8A6EB4-A7C1-4370-9465-19D7D8821EC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2019-07-09T19:14:05Z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