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<sst xmlns="http://schemas.openxmlformats.org/spreadsheetml/2006/main" count="3334" uniqueCount="811">
  <si>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</si>
  <si>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</si>
  <si>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</si>
  <si>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</si>
  <si>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</si>
  <si>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</si>
  <si>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</si>
  <si>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</si>
  <si>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</si>
  <si>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</si>
  <si>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</si>
  <si>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</si>
  <si>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</si>
  <si>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</si>
  <si>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</si>
  <si>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</si>
  <si>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</si>
  <si>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</si>
  <si>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</si>
  <si>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</si>
  <si>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</si>
  <si>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</si>
  <si>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</si>
  <si>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</si>
  <si>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</si>
  <si>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</si>
  <si>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</si>
  <si>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</si>
  <si>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</si>
  <si>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</si>
  <si>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</si>
  <si>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</si>
  <si>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</si>
  <si>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</si>
  <si>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</si>
  <si>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</si>
  <si>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</si>
  <si>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</si>
  <si>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</si>
  <si>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</si>
  <si>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</si>
  <si>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</si>
  <si>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</si>
  <si>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</si>
  <si>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</si>
  <si>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</si>
  <si>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</si>
  <si>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</si>
  <si>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</si>
  <si>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</si>
  <si>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</si>
  <si>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</si>
  <si>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</si>
  <si>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</si>
  <si>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</si>
  <si>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</si>
  <si>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</si>
  <si>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</si>
  <si>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</si>
  <si>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</si>
  <si>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</si>
  <si>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</si>
  <si>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</si>
  <si>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</si>
  <si>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</si>
  <si>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</si>
  <si>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</si>
  <si>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</si>
  <si>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</si>
  <si>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</si>
  <si>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</si>
  <si>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</si>
  <si>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</si>
  <si>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</si>
  <si>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</si>
  <si>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</si>
  <si>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</si>
  <si>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</si>
  <si>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</si>
  <si>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</si>
  <si>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</si>
  <si>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</si>
  <si>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</si>
  <si>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</si>
  <si>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</si>
  <si>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</si>
  <si>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</si>
  <si>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</si>
  <si>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</si>
  <si>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</si>
  <si>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</si>
  <si>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</si>
  <si>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</si>
  <si>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</si>
  <si>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</si>
  <si>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</si>
  <si>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</si>
  <si>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</si>
  <si>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</si>
  <si>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</si>
  <si>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</si>
  <si>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</si>
  <si>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</si>
  <si>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</si>
  <si>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</si>
  <si>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</si>
  <si>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</si>
  <si>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</si>
  <si>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</si>
  <si>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</si>
  <si>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</si>
  <si>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</si>
  <si>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</si>
  <si>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</si>
  <si>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</si>
  <si>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</si>
  <si>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</si>
  <si>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</si>
  <si>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</si>
  <si>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</si>
  <si>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</si>
  <si>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</si>
  <si>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</si>
  <si>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</si>
  <si>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</si>
  <si>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</si>
  <si>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</si>
  <si>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</si>
  <si>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</si>
  <si>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</si>
  <si>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</si>
  <si>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</si>
  <si>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</si>
  <si>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</si>
  <si>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</si>
  <si>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</si>
  <si>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</si>
  <si>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</si>
  <si>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</si>
  <si>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</si>
  <si>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</si>
  <si>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</si>
  <si>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</si>
  <si>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</si>
  <si>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</si>
  <si>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</si>
  <si>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</si>
  <si>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</si>
  <si>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</si>
  <si>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</si>
  <si>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</si>
  <si>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</si>
  <si>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</si>
  <si>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</si>
  <si>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</si>
  <si>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</si>
  <si>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</si>
  <si>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</si>
  <si>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</si>
  <si>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</si>
  <si>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</si>
  <si>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</si>
  <si>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</si>
  <si>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</si>
  <si>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</si>
  <si>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</si>
  <si>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</si>
  <si>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</si>
  <si>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</si>
  <si>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</si>
  <si>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</si>
  <si>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</si>
  <si>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</si>
  <si>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</si>
  <si>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</si>
  <si>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</si>
  <si>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</si>
  <si>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</si>
  <si>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</si>
  <si>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</si>
  <si>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</si>
  <si>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</si>
  <si>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</si>
  <si>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</si>
  <si>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</si>
  <si>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</si>
  <si>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</si>
  <si>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</si>
  <si>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</si>
  <si>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</si>
  <si>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</si>
  <si>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</si>
  <si>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</si>
  <si>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</si>
  <si>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</si>
  <si>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</si>
  <si>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</si>
  <si>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</si>
  <si>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</si>
  <si>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</si>
  <si>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</si>
  <si>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</si>
  <si>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</si>
  <si>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</si>
  <si>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</si>
  <si>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</si>
  <si>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</si>
  <si>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</si>
  <si>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</si>
  <si>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</si>
  <si>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</si>
  <si>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</si>
  <si>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canadianhospfdn</t>
  </si>
  <si>
    <t>ita_bc</t>
  </si>
  <si>
    <t>builditrightcan</t>
  </si>
  <si>
    <t>vcctrades</t>
  </si>
  <si>
    <t>vccpresident</t>
  </si>
  <si>
    <t>myvcc</t>
  </si>
  <si>
    <t>shobhamenons</t>
  </si>
  <si>
    <t>brettgri</t>
  </si>
  <si>
    <t>suestroud</t>
  </si>
  <si>
    <t>mekkuzz</t>
  </si>
  <si>
    <t>reddeercollege</t>
  </si>
  <si>
    <t>stuartfcullum</t>
  </si>
  <si>
    <t>rdcalumni</t>
  </si>
  <si>
    <t>carlindoeksen</t>
  </si>
  <si>
    <t>tea_with_mike</t>
  </si>
  <si>
    <t>vccbaking</t>
  </si>
  <si>
    <t>vcc_alumni</t>
  </si>
  <si>
    <t>vccculinaryarts</t>
  </si>
  <si>
    <t>georgechowmla</t>
  </si>
  <si>
    <t>melaniejmark</t>
  </si>
  <si>
    <t>dianwyntjes</t>
  </si>
  <si>
    <t>cityofreddeer</t>
  </si>
  <si>
    <t>Mentions</t>
  </si>
  <si>
    <t>Replies to</t>
  </si>
  <si>
    <t>@myVCC @VCCpresident @VCCCulinaryArts @VCC_Alumni @vccbaking Congratulations!  All the best for the future!</t>
  </si>
  <si>
    <t>Great news for BC post-secondary schools &amp;amp; students! https://t.co/eFfSSJVwXH</t>
  </si>
  <si>
    <t>RT @VCCpresident: We were honoured to have @melaniejmark and @georgeChowMLA join #VCC to announce equipment funding for trades and technolo…</t>
  </si>
  <si>
    <t>RT @myVCC: Welcome to VCC _xD83D__xDE4C_ It’s always a thrill to see our community come together. #ExperienceVCC #Vancouver #DowntownVancouver https://t…</t>
  </si>
  <si>
    <t>RT @myVCC: Did you know parts of our Downtown campus were built in 1949? We’re #Vancouver to the core! _xD83E__xDD18_ Come for free tours at our #Experi…</t>
  </si>
  <si>
    <t>I am pleased to announce the appointment of Ajay Patel as Vice President, Enterprise and International Development @myvcc https://t.co/UU5uVsUpqJ</t>
  </si>
  <si>
    <t>Welcome to VCC _xD83D__xDE4C_ It’s always a thrill to see our community come together. #ExperienceVCC #Vancouver #DowntownVancouver https://t.co/eBueXEDZZ8</t>
  </si>
  <si>
    <t>Did you know parts of our Downtown campus were built in 1949? We’re #Vancouver to the core! _xD83E__xDD18_ Come for free tours at our #ExperienceVCC open house today 3-6 pm https://t.co/wcnk5Xh7nU https://t.co/KLTksSpmLc</t>
  </si>
  <si>
    <t>“This is an important day where we celebrate student achievement. Your talent, hard work and dedication deserve to be recognized.” - Peter Nunoda #VCCStudentAwards @VCCpresident https://t.co/00ADultJh7</t>
  </si>
  <si>
    <t>We were honoured to have @melaniejmark and @georgeChowMLA join #VCC to announce equipment funding for trades and technology programs https://t.co/quJooZcYso https://t.co/Hotr61otUF</t>
  </si>
  <si>
    <t>@RedDeerCollege @VCCpresident Very warm welcome Dr. Nunoda</t>
  </si>
  <si>
    <t>RT @mekkuzz: @RedDeerCollege @VCCpresident Very warm welcome Dr. Nunoda</t>
  </si>
  <si>
    <t>@RedDeerCollege @dianwyntjes @VCCpresident Welcome to Alberta Peter. Your #abpse colleagues look forward to working with you.</t>
  </si>
  <si>
    <t>RT @StuartFCullum: @RedDeerCollege @dianwyntjes @VCCpresident Welcome to Alberta Peter. Your #abpse colleagues look forward to working with…</t>
  </si>
  <si>
    <t>RT @CarlinDoeksen: Congratulations @VCCpresident! Welcome to the @CityofRedDeer &amp;amp; @RedDeerCollege as a proud parent of two #MyRDC students…</t>
  </si>
  <si>
    <t>Congratulations @VCCpresident! Welcome to the @CityofRedDeer &amp;amp; @RedDeerCollege as a proud parent of two #MyRDC students &amp;amp; one alumnus. https://t.co/lzvGWxMdEC</t>
  </si>
  <si>
    <t>Thank you #CICan2019. Great conference and good to see everyone!</t>
  </si>
  <si>
    <t>https://twitter.com/VCCpresident/status/1136705267188391936</t>
  </si>
  <si>
    <t>https://www.vcc.ca/about/college-information/news/article/new-vice-president-enterprise-and-international-development.html</t>
  </si>
  <si>
    <t>https://www.eventbrite.ca/e/experience-vcc-open-house-registration-58456038585</t>
  </si>
  <si>
    <t>https://news.gov.bc.ca/releases/2019AEST0072-001174</t>
  </si>
  <si>
    <t>https://twitter.com/RedDeerCollege/status/1141055124925607937</t>
  </si>
  <si>
    <t>twitter.com</t>
  </si>
  <si>
    <t>vcc.ca</t>
  </si>
  <si>
    <t>eventbrite.ca</t>
  </si>
  <si>
    <t>bc.ca</t>
  </si>
  <si>
    <t>vcc</t>
  </si>
  <si>
    <t>experiencevcc vancouver downtownvancouver</t>
  </si>
  <si>
    <t>vancouver</t>
  </si>
  <si>
    <t>vancouver experiencevcc</t>
  </si>
  <si>
    <t>vccstudentawards</t>
  </si>
  <si>
    <t>abpse</t>
  </si>
  <si>
    <t>myrdc</t>
  </si>
  <si>
    <t>cican2019</t>
  </si>
  <si>
    <t>https://pbs.twimg.com/media/D482WzgVUAAN_va.jpg</t>
  </si>
  <si>
    <t>https://pbs.twimg.com/media/D48vZiWX4AAfrs1.png</t>
  </si>
  <si>
    <t>https://pbs.twimg.com/media/D76OzlmUEAECF-n.jpg</t>
  </si>
  <si>
    <t>https://pbs.twimg.com/media/D8ZjadZUYAAuFo-.jpg</t>
  </si>
  <si>
    <t>http://pbs.twimg.com/profile_images/736214776120934401/ULbOutNS_normal.jpg</t>
  </si>
  <si>
    <t>http://pbs.twimg.com/profile_images/1141458602391040000/0kP7JRtc_normal.png</t>
  </si>
  <si>
    <t>http://pbs.twimg.com/profile_images/968292899346526208/4ffk9syA_normal.jpg</t>
  </si>
  <si>
    <t>http://abs.twimg.com/sticky/default_profile_images/default_profile_normal.png</t>
  </si>
  <si>
    <t>http://pbs.twimg.com/profile_images/643503543161356292/LCHVHyyz_normal.jpg</t>
  </si>
  <si>
    <t>http://pbs.twimg.com/profile_images/1026881957056008193/R8stfOcm_normal.jpg</t>
  </si>
  <si>
    <t>http://pbs.twimg.com/profile_images/506135635480948736/NuQ8zz4S_normal.jpeg</t>
  </si>
  <si>
    <t>http://pbs.twimg.com/profile_images/609098493395779584/cjPByie-_normal.jpg</t>
  </si>
  <si>
    <t>http://pbs.twimg.com/profile_images/1079608202017165312/c_6WfCZ3_normal.jpg</t>
  </si>
  <si>
    <t>http://pbs.twimg.com/profile_images/1126903804606201856/JjsvmRHg_normal.jpg</t>
  </si>
  <si>
    <t>http://pbs.twimg.com/profile_images/507290673490300928/fD4wHLzq_normal.jpeg</t>
  </si>
  <si>
    <t>http://pbs.twimg.com/profile_images/827384246150930433/rj65zqNk_normal.jpg</t>
  </si>
  <si>
    <t>http://pbs.twimg.com/profile_images/669248695494283264/E9k3CCUr_normal.jpg</t>
  </si>
  <si>
    <t>http://pbs.twimg.com/profile_images/1058221687806853120/9grBC1lh_normal.jpg</t>
  </si>
  <si>
    <t>http://pbs.twimg.com/profile_images/1138662877009567744/iHr81Y6X_normal.png</t>
  </si>
  <si>
    <t>https://twitter.com/#!/canadianhospfdn/status/1135941385524264960</t>
  </si>
  <si>
    <t>https://twitter.com/#!/ita_bc/status/1136710040499445760</t>
  </si>
  <si>
    <t>https://twitter.com/#!/builditrightcan/status/1136711724487270400</t>
  </si>
  <si>
    <t>https://twitter.com/#!/vcctrades/status/1136716508644515845</t>
  </si>
  <si>
    <t>https://twitter.com/#!/vccpresident/status/1121174848955228160</t>
  </si>
  <si>
    <t>https://twitter.com/#!/vccpresident/status/1121174866881761280</t>
  </si>
  <si>
    <t>https://twitter.com/#!/vccpresident/status/1124077854361309184</t>
  </si>
  <si>
    <t>https://twitter.com/#!/myvcc/status/1121174604645425153</t>
  </si>
  <si>
    <t>https://twitter.com/#!/myvcc/status/1121166951039082502</t>
  </si>
  <si>
    <t>https://twitter.com/#!/myvcc/status/1134501180246073344</t>
  </si>
  <si>
    <t>https://twitter.com/#!/myvcc/status/1136730353333198848</t>
  </si>
  <si>
    <t>https://twitter.com/#!/shobhamenons/status/1136751021785460736</t>
  </si>
  <si>
    <t>https://twitter.com/#!/brettgri/status/1136790657576591361</t>
  </si>
  <si>
    <t>https://twitter.com/#!/vccpresident/status/1136705267188391936</t>
  </si>
  <si>
    <t>https://twitter.com/#!/suestroud/status/1137045850914340864</t>
  </si>
  <si>
    <t>https://twitter.com/#!/mekkuzz/status/1141099337335758849</t>
  </si>
  <si>
    <t>https://twitter.com/#!/reddeercollege/status/1141100358019645440</t>
  </si>
  <si>
    <t>https://twitter.com/#!/stuartfcullum/status/1141143291779411969</t>
  </si>
  <si>
    <t>https://twitter.com/#!/reddeercollege/status/1141358504961142784</t>
  </si>
  <si>
    <t>https://twitter.com/#!/rdcalumni/status/1141452061487144960</t>
  </si>
  <si>
    <t>https://twitter.com/#!/carlindoeksen/status/1141134633469222912</t>
  </si>
  <si>
    <t>https://twitter.com/#!/reddeercollege/status/1141358477962465282</t>
  </si>
  <si>
    <t>https://twitter.com/#!/tea_with_mike/status/1141902366477651968</t>
  </si>
  <si>
    <t>https://twitter.com/#!/vccpresident/status/1126132838003290114</t>
  </si>
  <si>
    <t>1135941385524264960</t>
  </si>
  <si>
    <t>1136710040499445760</t>
  </si>
  <si>
    <t>1136711724487270400</t>
  </si>
  <si>
    <t>1136716508644515845</t>
  </si>
  <si>
    <t>1121174848955228160</t>
  </si>
  <si>
    <t>1121174866881761280</t>
  </si>
  <si>
    <t>1124077854361309184</t>
  </si>
  <si>
    <t>1121174604645425153</t>
  </si>
  <si>
    <t>1121166951039082502</t>
  </si>
  <si>
    <t>1134501180246073344</t>
  </si>
  <si>
    <t>1136730353333198848</t>
  </si>
  <si>
    <t>1136751021785460736</t>
  </si>
  <si>
    <t>1136790657576591361</t>
  </si>
  <si>
    <t>1136705267188391936</t>
  </si>
  <si>
    <t>1137045850914340864</t>
  </si>
  <si>
    <t>1141099337335758849</t>
  </si>
  <si>
    <t>1141100358019645440</t>
  </si>
  <si>
    <t>1141143291779411969</t>
  </si>
  <si>
    <t>1141358504961142784</t>
  </si>
  <si>
    <t>1141452061487144960</t>
  </si>
  <si>
    <t>1141134633469222912</t>
  </si>
  <si>
    <t>1141358477962465282</t>
  </si>
  <si>
    <t>1141902366477651968</t>
  </si>
  <si>
    <t>1126132838003290114</t>
  </si>
  <si>
    <t>1134515803187847168</t>
  </si>
  <si>
    <t>1141055124925607937</t>
  </si>
  <si>
    <t>18346497</t>
  </si>
  <si>
    <t/>
  </si>
  <si>
    <t>79261739</t>
  </si>
  <si>
    <t>en</t>
  </si>
  <si>
    <t>Twitter Web Client</t>
  </si>
  <si>
    <t>Hootsuite Inc.</t>
  </si>
  <si>
    <t>Twitter for iPhone</t>
  </si>
  <si>
    <t>Twitter Web App</t>
  </si>
  <si>
    <t>Twitter for Android</t>
  </si>
  <si>
    <t>Twitter for iPad</t>
  </si>
  <si>
    <t>Retweet</t>
  </si>
  <si>
    <t>-123.11068573082466,49.280858417689416 
-123.11068573082466,49.280858417689416 
-123.11068573082466,49.280858417689416 
-123.11068573082466,49.280858417689416</t>
  </si>
  <si>
    <t>-123.08060510156395,49.26307992254759 
-123.08060510156395,49.26307992254759 
-123.08060510156395,49.26307992254759 
-123.08060510156395,49.26307992254759</t>
  </si>
  <si>
    <t>-127.765507,50.230694 
-126.955951,50.230694 
-126.955951,50.828227 
-127.765507,50.828227</t>
  </si>
  <si>
    <t>Canada</t>
  </si>
  <si>
    <t>CA</t>
  </si>
  <si>
    <t>VCC Downtown Campus</t>
  </si>
  <si>
    <t>VCC Broadway Campus</t>
  </si>
  <si>
    <t>Mount Waddington C, British Columbia</t>
  </si>
  <si>
    <t>07d9ec8534086000</t>
  </si>
  <si>
    <t>07d9c93519085002</t>
  </si>
  <si>
    <t>1a9a79944f02a1b4</t>
  </si>
  <si>
    <t>Mount Waddington C</t>
  </si>
  <si>
    <t>poi</t>
  </si>
  <si>
    <t>city</t>
  </si>
  <si>
    <t>https://api.twitter.com/1.1/geo/id/07d9ec8534086000.json</t>
  </si>
  <si>
    <t>https://api.twitter.com/1.1/geo/id/07d9c93519085002.json</t>
  </si>
  <si>
    <t>https://api.twitter.com/1.1/geo/id/1a9a79944f02a1b4.json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</si>
  <si>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</si>
  <si>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</si>
  <si>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</si>
  <si>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</si>
  <si>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</si>
  <si>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</si>
  <si>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</si>
  <si>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</si>
  <si>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</si>
  <si>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</si>
  <si>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</si>
  <si>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</si>
  <si>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</si>
  <si>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</si>
  <si>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</si>
  <si>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</si>
  <si>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</si>
  <si>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</si>
  <si>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</si>
  <si>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</si>
  <si>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</si>
  <si>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CHF</t>
  </si>
  <si>
    <t>VCC Baking &amp; Pastry</t>
  </si>
  <si>
    <t>VCC Alumni Relations</t>
  </si>
  <si>
    <t>VCCCulinaryArts</t>
  </si>
  <si>
    <t>Peter Nunoda</t>
  </si>
  <si>
    <t>VCC</t>
  </si>
  <si>
    <t>ITA_BC</t>
  </si>
  <si>
    <t>Community Building Standard</t>
  </si>
  <si>
    <t>George Chow</t>
  </si>
  <si>
    <t>Melanie Mark</t>
  </si>
  <si>
    <t>Dennis Innes</t>
  </si>
  <si>
    <t>Shobha Nair</t>
  </si>
  <si>
    <t>Brett Griffiths</t>
  </si>
  <si>
    <t>Sue Stroud _xD83C__xDF4A_❤️_xD83D__xDCAA__xD83C__xDFFC_</t>
  </si>
  <si>
    <t>E Nwachukwu</t>
  </si>
  <si>
    <t>Red Deer College</t>
  </si>
  <si>
    <t>Stuart Cullum</t>
  </si>
  <si>
    <t>Dianne Wyntjes _xD83C__xDDE8__xD83C__xDDE6_</t>
  </si>
  <si>
    <t>RDC Alumni</t>
  </si>
  <si>
    <t>The City of Red Deer</t>
  </si>
  <si>
    <t>Carlin Doeksen</t>
  </si>
  <si>
    <t>Michael</t>
  </si>
  <si>
    <t>Registered Charity -Raising funds for scholarships to bring the  best and the brightest students into the hospitality, foodservice and  lodging industries</t>
  </si>
  <si>
    <t>Flavors, techniques, style. Experiential learning. Serious theory &amp; hands-on practice. Creative, respectful space. ITA &amp; Red Seal accredited.</t>
  </si>
  <si>
    <t>Vancouver Community College Foundation &amp; Alumni. United to support student success, education and community.</t>
  </si>
  <si>
    <t>Inspiring students to be professional chefs of the future</t>
  </si>
  <si>
    <t>President and CEO of Vancouver Community College in Vancouver, Canada. Father, golfer, historian. @myVCC</t>
  </si>
  <si>
    <t>Official Twitter account for Vancouver Community College. Helping students make their mark for over 50 years.</t>
  </si>
  <si>
    <t>ITA leads and coordinates BC’s skilled trades system. Follow along and join the conversation. IG: @ita_bc website: https://t.co/fEoGIYDiJ0</t>
  </si>
  <si>
    <t>We're setting a new standard for #infrastructure projects delivered across Canada. More job opportunities for #apprentices, women &amp; #Indigenous communities.</t>
  </si>
  <si>
    <t>Minister of State for Trade. BC NDP MLA for Vancouver-Fraserview. Building a #BetterBC.</t>
  </si>
  <si>
    <t>Proud Mom of 2, married to Cassidy Kannemeyer. Nisga’a, Gitxsan, Cree &amp; Ojibway. Minister~Advanced Education, Skills &amp; Training. MLA-Vancouver Mount Pleasant.</t>
  </si>
  <si>
    <t>Mom, Passionate community worker, a College instructor  Candidate for Coquitlam Council</t>
  </si>
  <si>
    <t>Dean, School of Trades, Technology &amp; Design and educational technology fanatic at Vancouver Community College. Opinions my own.</t>
  </si>
  <si>
    <t>Proud NDPer, social justice &amp; union activist, active municipally to save farmland &amp; trees.</t>
  </si>
  <si>
    <t>Professional Project Manager. Member Red Deer College Board of Governors</t>
  </si>
  <si>
    <t>Stay updated with the latest news and information on #RedDeerCollege. We're online Monday - Friday from 8:30 am - 4:30 pm. #MyRDC</t>
  </si>
  <si>
    <t>President @oldscollege</t>
  </si>
  <si>
    <t>Proud to be an Albertan &amp; live in Red Deer. One of Red Deer's 8 City Councillors - Dianne.Wyntjes@RedDeer.ca or DWyntjes@Shaw.ca. The views are my opinion only.</t>
  </si>
  <si>
    <t>News and updates from Red Deer College for Alumni and supporters. #RDCAlumni</t>
  </si>
  <si>
    <t>This is the official Twitter account for The City of Red Deer. Note: Inquiries to this account may not be answered outside of business hours.</t>
  </si>
  <si>
    <t>Enjoying family. Creating friendships. Sparking curiosity. Helping people learn whatever they need to make a lasting, positive contribution to the world.</t>
  </si>
  <si>
    <t>A Media and Communications Graduate and the creator of teawithmike a show all about interaction and connections. A lover of tea and originally from England</t>
  </si>
  <si>
    <t>Toronto, Ontario</t>
  </si>
  <si>
    <t>Vancouver, BC</t>
  </si>
  <si>
    <t>Downtown Vancouver</t>
  </si>
  <si>
    <t>Vancouver, British Columbia</t>
  </si>
  <si>
    <t>Vancouver, B.C.</t>
  </si>
  <si>
    <t>British Columbia</t>
  </si>
  <si>
    <t>British Columbia, Canada</t>
  </si>
  <si>
    <t>canada</t>
  </si>
  <si>
    <t>Saanichton BC</t>
  </si>
  <si>
    <t>Red Deer, Alberta</t>
  </si>
  <si>
    <t>Red Deer, Alberta, Canada</t>
  </si>
  <si>
    <t>Olds, Alberta</t>
  </si>
  <si>
    <t>Red Deer</t>
  </si>
  <si>
    <t>Red Deer, AB</t>
  </si>
  <si>
    <t>https://t.co/bWtAU6gCx8</t>
  </si>
  <si>
    <t>http://t.co/gs4eIlQr7J</t>
  </si>
  <si>
    <t>https://t.co/M8pmZLcnN0</t>
  </si>
  <si>
    <t>https://t.co/a6PpHFLFXL</t>
  </si>
  <si>
    <t>http://t.co/EUzPlWQKCl</t>
  </si>
  <si>
    <t>https://t.co/VFEAEd1hYZ</t>
  </si>
  <si>
    <t>https://t.co/Cs9Fz2spfw</t>
  </si>
  <si>
    <t>https://t.co/9wEEnIZcbB</t>
  </si>
  <si>
    <t>https://t.co/I9ie0o5FVf</t>
  </si>
  <si>
    <t>http://t.co/hNjt0Gxk5f</t>
  </si>
  <si>
    <t>https://t.co/3I36NpBWsn</t>
  </si>
  <si>
    <t>https://t.co/JRfceM7Uce</t>
  </si>
  <si>
    <t>http://t.co/VZhh9Hsu5f</t>
  </si>
  <si>
    <t>https://t.co/sAyPHKSNrk</t>
  </si>
  <si>
    <t>https://t.co/b2rVqkN9su</t>
  </si>
  <si>
    <t>https://pbs.twimg.com/profile_banners/733044389786746880/1464372997</t>
  </si>
  <si>
    <t>https://pbs.twimg.com/profile_banners/2691647641/1406840897</t>
  </si>
  <si>
    <t>https://pbs.twimg.com/profile_banners/540352510/1547140798</t>
  </si>
  <si>
    <t>https://pbs.twimg.com/profile_banners/2699155098/1443296445</t>
  </si>
  <si>
    <t>https://pbs.twimg.com/profile_banners/3655956195/1442258437</t>
  </si>
  <si>
    <t>https://pbs.twimg.com/profile_banners/18346497/1556237678</t>
  </si>
  <si>
    <t>https://pbs.twimg.com/profile_banners/884816562/1561067571</t>
  </si>
  <si>
    <t>https://pbs.twimg.com/profile_banners/963940735937474560/1548207512</t>
  </si>
  <si>
    <t>https://pbs.twimg.com/profile_banners/834909706841817089/1510700873</t>
  </si>
  <si>
    <t>https://pbs.twimg.com/profile_banners/3164751252/1492998499</t>
  </si>
  <si>
    <t>https://pbs.twimg.com/profile_banners/26667585/1409507178</t>
  </si>
  <si>
    <t>https://pbs.twimg.com/profile_banners/32252744/1526334011</t>
  </si>
  <si>
    <t>https://pbs.twimg.com/profile_banners/37552089/1555359386</t>
  </si>
  <si>
    <t>https://pbs.twimg.com/profile_banners/100465595/1517759491</t>
  </si>
  <si>
    <t>https://pbs.twimg.com/profile_banners/79261739/1554139388</t>
  </si>
  <si>
    <t>https://pbs.twimg.com/profile_banners/827378901932388358/1518532178</t>
  </si>
  <si>
    <t>https://pbs.twimg.com/profile_banners/239498916/1550429028</t>
  </si>
  <si>
    <t>https://pbs.twimg.com/profile_banners/26045870/1526575235</t>
  </si>
  <si>
    <t>https://pbs.twimg.com/profile_banners/221100157/1559595975</t>
  </si>
  <si>
    <t>https://pbs.twimg.com/profile_banners/16301416/1519845839</t>
  </si>
  <si>
    <t>https://pbs.twimg.com/profile_banners/767161856/1560313386</t>
  </si>
  <si>
    <t>http://abs.twimg.com/images/themes/theme1/bg.png</t>
  </si>
  <si>
    <t>http://abs.twimg.com/images/themes/theme4/bg.gif</t>
  </si>
  <si>
    <t>http://abs.twimg.com/images/themes/theme6/bg.gif</t>
  </si>
  <si>
    <t>http://abs.twimg.com/images/themes/theme14/bg.gif</t>
  </si>
  <si>
    <t>http://pbs.twimg.com/profile_images/877257429875957760/domozTwZ_normal.jpg</t>
  </si>
  <si>
    <t>http://pbs.twimg.com/profile_images/492792843656634368/SeRQMTus_normal.png</t>
  </si>
  <si>
    <t>http://pbs.twimg.com/profile_images/875501136781778946/5EO2SjBp_normal.jpg</t>
  </si>
  <si>
    <t>http://pbs.twimg.com/profile_images/932768036389400576/7f8gjWkc_normal.jpg</t>
  </si>
  <si>
    <t>http://pbs.twimg.com/profile_images/854505901306241024/Swt2o5MC_normal.jpg</t>
  </si>
  <si>
    <t>http://pbs.twimg.com/profile_images/1813133855/image_normal.jpg</t>
  </si>
  <si>
    <t>http://pbs.twimg.com/profile_images/666057947479322624/EMwlttrm_normal.jpg</t>
  </si>
  <si>
    <t>Open Twitter Page for This Person</t>
  </si>
  <si>
    <t>https://twitter.com/canadianhospfdn</t>
  </si>
  <si>
    <t>https://twitter.com/vccbaking</t>
  </si>
  <si>
    <t>https://twitter.com/vcc_alumni</t>
  </si>
  <si>
    <t>https://twitter.com/vccculinaryarts</t>
  </si>
  <si>
    <t>https://twitter.com/vccpresident</t>
  </si>
  <si>
    <t>https://twitter.com/myvcc</t>
  </si>
  <si>
    <t>https://twitter.com/ita_bc</t>
  </si>
  <si>
    <t>https://twitter.com/builditrightcan</t>
  </si>
  <si>
    <t>https://twitter.com/georgechowmla</t>
  </si>
  <si>
    <t>https://twitter.com/melaniejmark</t>
  </si>
  <si>
    <t>https://twitter.com/vcctrades</t>
  </si>
  <si>
    <t>https://twitter.com/shobhamenons</t>
  </si>
  <si>
    <t>https://twitter.com/brettgri</t>
  </si>
  <si>
    <t>https://twitter.com/suestroud</t>
  </si>
  <si>
    <t>https://twitter.com/mekkuzz</t>
  </si>
  <si>
    <t>https://twitter.com/reddeercollege</t>
  </si>
  <si>
    <t>https://twitter.com/stuartfcullum</t>
  </si>
  <si>
    <t>https://twitter.com/dianwyntjes</t>
  </si>
  <si>
    <t>https://twitter.com/rdcalumni</t>
  </si>
  <si>
    <t>https://twitter.com/cityofreddeer</t>
  </si>
  <si>
    <t>https://twitter.com/carlindoeksen</t>
  </si>
  <si>
    <t>https://twitter.com/tea_with_mike</t>
  </si>
  <si>
    <t>canadianhospfdn
@myVCC @VCCpresident @VCCCulinaryArts
@VCC_Alumni @vccbaking Congratulations!
All the best for the future!</t>
  </si>
  <si>
    <t xml:space="preserve">vccbaking
</t>
  </si>
  <si>
    <t xml:space="preserve">vcc_alumni
</t>
  </si>
  <si>
    <t xml:space="preserve">vccculinaryarts
</t>
  </si>
  <si>
    <t>vccpresident
We were honoured to have @melaniejmark
and @georgeChowMLA join #VCC to
announce equipment funding for
trades and technology programs
https://t.co/quJooZcYso https://t.co/Hotr61otUF</t>
  </si>
  <si>
    <t>myvcc
RT @VCCpresident: We were honoured
to have @melaniejmark and @georgeChowMLA
join #VCC to announce equipment
funding for trades and technolo…</t>
  </si>
  <si>
    <t>ita_bc
Great news for BC post-secondary
schools &amp;amp; students! https://t.co/eFfSSJVwXH</t>
  </si>
  <si>
    <t>builditrightcan
RT @VCCpresident: We were honoured
to have @melaniejmark and @georgeChowMLA
join #VCC to announce equipment
funding for trades and technolo…</t>
  </si>
  <si>
    <t xml:space="preserve">georgechowmla
</t>
  </si>
  <si>
    <t xml:space="preserve">melaniejmark
</t>
  </si>
  <si>
    <t>vcctrades
RT @VCCpresident: We were honoured
to have @melaniejmark and @georgeChowMLA
join #VCC to announce equipment
funding for trades and technolo…</t>
  </si>
  <si>
    <t>shobhamenons
RT @VCCpresident: We were honoured
to have @melaniejmark and @georgeChowMLA
join #VCC to announce equipment
funding for trades and technolo…</t>
  </si>
  <si>
    <t>brettgri
RT @VCCpresident: We were honoured
to have @melaniejmark and @georgeChowMLA
join #VCC to announce equipment
funding for trades and technolo…</t>
  </si>
  <si>
    <t>suestroud
RT @VCCpresident: We were honoured
to have @melaniejmark and @georgeChowMLA
join #VCC to announce equipment
funding for trades and technolo…</t>
  </si>
  <si>
    <t>mekkuzz
@RedDeerCollege @VCCpresident Very
warm welcome Dr. Nunoda</t>
  </si>
  <si>
    <t>reddeercollege
RT @StuartFCullum: @RedDeerCollege
@dianwyntjes @VCCpresident Welcome
to Alberta Peter. Your #abpse colleagues
look forward to working with…</t>
  </si>
  <si>
    <t>stuartfcullum
@RedDeerCollege @dianwyntjes @VCCpresident
Welcome to Alberta Peter. Your
#abpse colleagues look forward
to working with you.</t>
  </si>
  <si>
    <t xml:space="preserve">dianwyntjes
</t>
  </si>
  <si>
    <t>rdcalumni
RT @CarlinDoeksen: Congratulations
@VCCpresident! Welcome to the @CityofRedDeer
&amp;amp; @RedDeerCollege as a proud
parent of two #MyRDC students…</t>
  </si>
  <si>
    <t xml:space="preserve">cityofreddeer
</t>
  </si>
  <si>
    <t>carlindoeksen
Congratulations @VCCpresident!
Welcome to the @CityofRedDeer &amp;amp;
@RedDeerCollege as a proud parent
of two #MyRDC students &amp;amp; one
alumnus. https://t.co/lzvGWxMdEC</t>
  </si>
  <si>
    <t>tea_with_mike
RT @CarlinDoeksen: Congratulations
@VCCpresident! Welcome to the @CityofRedDeer
&amp;amp; @RedDeerCollege as a proud
parent of two #MyRDC students…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</si>
  <si>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</si>
  <si>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</si>
  <si>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</si>
  <si>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</si>
  <si>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</si>
  <si>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</si>
  <si>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</si>
  <si>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</si>
  <si>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</si>
  <si>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</si>
  <si>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</si>
  <si>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</si>
  <si>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</si>
  <si>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</si>
  <si>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</si>
  <si>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</si>
  <si>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</si>
  <si>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</si>
  <si>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</si>
  <si>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</si>
  <si>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</si>
  <si>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</si>
  <si>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</si>
  <si>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</si>
  <si>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</si>
  <si>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</si>
  <si>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</si>
  <si>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</si>
  <si>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</si>
  <si>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</si>
  <si>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</si>
  <si>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</si>
  <si>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</si>
  <si>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</si>
  <si>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</si>
  <si>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</si>
  <si>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</si>
  <si>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</si>
  <si>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</si>
  <si>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</si>
  <si>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</si>
  <si>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</si>
  <si>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</si>
  <si>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</si>
  <si>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</si>
  <si>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</si>
  <si>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</si>
  <si>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</si>
  <si>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</si>
  <si>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</si>
  <si>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</si>
  <si>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</si>
  <si>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</si>
  <si>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</si>
  <si>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</si>
  <si>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</si>
  <si>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</si>
  <si>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</si>
  <si>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</si>
  <si>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</si>
  <si>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</si>
  <si>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</si>
  <si>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</si>
  <si>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</si>
  <si>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</si>
  <si>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</si>
  <si>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</si>
  <si>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</si>
  <si>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</si>
  <si>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https://news.gov.bc.ca/releases/2019AEST0072-001174 https://www.vcc.ca/about/college-information/news/article/new-vice-president-enterprise-and-international-development.html https://www.eventbrite.ca/e/experience-vcc-open-house-registration-58456038585</t>
  </si>
  <si>
    <t>Top Domains in Tweet in Entire Graph</t>
  </si>
  <si>
    <t>Top Domains in Tweet in G1</t>
  </si>
  <si>
    <t>Top Domains in Tweet in G2</t>
  </si>
  <si>
    <t>Top Domains in Tweet in G3</t>
  </si>
  <si>
    <t>Top Domains in Tweet in G4</t>
  </si>
  <si>
    <t>Top Domains in Tweet</t>
  </si>
  <si>
    <t>bc.ca vcc.ca eventbrite.ca</t>
  </si>
  <si>
    <t>Top Hashtags in Tweet in Entire Graph</t>
  </si>
  <si>
    <t>experiencevcc</t>
  </si>
  <si>
    <t>downtownvancouver</t>
  </si>
  <si>
    <t>Top Hashtags in Tweet in G1</t>
  </si>
  <si>
    <t>Top Hashtags in Tweet in G2</t>
  </si>
  <si>
    <t>Top Hashtags in Tweet in G3</t>
  </si>
  <si>
    <t>Top Hashtags in Tweet in G4</t>
  </si>
  <si>
    <t>Top Hashtags in Tweet</t>
  </si>
  <si>
    <t>vcc vancouver experiencevcc downtownvancouver cican2019 vccstudentawards</t>
  </si>
  <si>
    <t>myrdc abpse</t>
  </si>
  <si>
    <t>Top Words in Tweet in Entire Graph</t>
  </si>
  <si>
    <t>Words in Sentiment List#1: Positive</t>
  </si>
  <si>
    <t>Words in Sentiment List#2: Negative</t>
  </si>
  <si>
    <t>Words in Sentiment List#3: Angry/Violent</t>
  </si>
  <si>
    <t>Non-categorized Words</t>
  </si>
  <si>
    <t>Total Words</t>
  </si>
  <si>
    <t>welcome</t>
  </si>
  <si>
    <t>announce</t>
  </si>
  <si>
    <t>honoured</t>
  </si>
  <si>
    <t>Top Words in Tweet in G1</t>
  </si>
  <si>
    <t>join</t>
  </si>
  <si>
    <t>#vcc</t>
  </si>
  <si>
    <t>equipment</t>
  </si>
  <si>
    <t>funding</t>
  </si>
  <si>
    <t>trades</t>
  </si>
  <si>
    <t>Top Words in Tweet in G2</t>
  </si>
  <si>
    <t>congratulations</t>
  </si>
  <si>
    <t>proud</t>
  </si>
  <si>
    <t>parent</t>
  </si>
  <si>
    <t>two</t>
  </si>
  <si>
    <t>#myrdc</t>
  </si>
  <si>
    <t>students</t>
  </si>
  <si>
    <t>Top Words in Tweet in G3</t>
  </si>
  <si>
    <t>Top Words in Tweet in G4</t>
  </si>
  <si>
    <t>Top Words in Tweet</t>
  </si>
  <si>
    <t>announce honoured melaniejmark georgechowmla join #vcc equipment funding trades vccpresident</t>
  </si>
  <si>
    <t>vccpresident welcome reddeercollege congratulations cityofreddeer proud parent two #myrdc students</t>
  </si>
  <si>
    <t>Top Word Pairs in Tweet in Entire Graph</t>
  </si>
  <si>
    <t>honoured,melaniejmark</t>
  </si>
  <si>
    <t>melaniejmark,georgechowmla</t>
  </si>
  <si>
    <t>georgechowmla,join</t>
  </si>
  <si>
    <t>join,#vcc</t>
  </si>
  <si>
    <t>#vcc,announce</t>
  </si>
  <si>
    <t>announce,equipment</t>
  </si>
  <si>
    <t>equipment,funding</t>
  </si>
  <si>
    <t>funding,trades</t>
  </si>
  <si>
    <t>vccpresident,welcome</t>
  </si>
  <si>
    <t>vccpresident,honoured</t>
  </si>
  <si>
    <t>Top Word Pairs in Tweet in G1</t>
  </si>
  <si>
    <t>trades,technolo</t>
  </si>
  <si>
    <t>Top Word Pairs in Tweet in G2</t>
  </si>
  <si>
    <t>congratulations,vccpresident</t>
  </si>
  <si>
    <t>welcome,cityofreddeer</t>
  </si>
  <si>
    <t>cityofreddeer,reddeercollege</t>
  </si>
  <si>
    <t>reddeercollege,proud</t>
  </si>
  <si>
    <t>proud,parent</t>
  </si>
  <si>
    <t>parent,two</t>
  </si>
  <si>
    <t>two,#myrdc</t>
  </si>
  <si>
    <t>#myrdc,students</t>
  </si>
  <si>
    <t>carlindoeksen,congratulations</t>
  </si>
  <si>
    <t>Top Word Pairs in Tweet in G3</t>
  </si>
  <si>
    <t>Top Word Pairs in Tweet in G4</t>
  </si>
  <si>
    <t>Top Word Pairs in Tweet</t>
  </si>
  <si>
    <t>honoured,melaniejmark  melaniejmark,georgechowmla  georgechowmla,join  join,#vcc  #vcc,announce  announce,equipment  equipment,funding  funding,trades  vccpresident,honoured  trades,technolo</t>
  </si>
  <si>
    <t>vccpresident,welcome  congratulations,vccpresident  welcome,cityofreddeer  cityofreddeer,reddeercollege  reddeercollege,proud  proud,parent  parent,two  two,#myrdc  #myrdc,students  carlindoeksen,congratulations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</si>
  <si>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</si>
  <si>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</si>
  <si>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</si>
  <si>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</si>
  <si>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</si>
  <si>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</si>
  <si>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</si>
  <si>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</si>
  <si>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</si>
  <si>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</si>
  <si>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</si>
  <si>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</si>
  <si>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melaniejmark georgechowmla vccpresident myvcc</t>
  </si>
  <si>
    <t>vccpresident reddeercollege cityofreddeer carlindoeksen dianwyntjes mekkuzz stuartfcullum</t>
  </si>
  <si>
    <t>vccpresident vccculinaryarts vcc_alumni vccbaking</t>
  </si>
  <si>
    <t>Top Tweeters in Entire Graph</t>
  </si>
  <si>
    <t>Top Tweeters in G1</t>
  </si>
  <si>
    <t>Top Tweeters in G2</t>
  </si>
  <si>
    <t>Top Tweeters in G3</t>
  </si>
  <si>
    <t>Top Tweeters in G4</t>
  </si>
  <si>
    <t>Top Tweeters</t>
  </si>
  <si>
    <t>suestroud myvcc melaniejmark georgechowmla brettgri builditrightcan vccpresident vcctrades shobhamenons</t>
  </si>
  <si>
    <t>tea_with_mike reddeercollege dianwyntjes cityofreddeer carlindoeksen rdcalumni stuartfcullum mekkuzz</t>
  </si>
  <si>
    <t>vcc_alumni vccculinaryarts vccbaking canadianhospfdn</t>
  </si>
  <si>
    <t>Top URLs in Tweet by Count</t>
  </si>
  <si>
    <t>https://news.gov.bc.ca/releases/2019AEST0072-001174 https://www.vcc.ca/about/college-information/news/article/new-vice-president-enterprise-and-international-development.html</t>
  </si>
  <si>
    <t>Top URLs in Tweet by Salience</t>
  </si>
  <si>
    <t>Top Domains in Tweet by Count</t>
  </si>
  <si>
    <t>bc.ca vcc.ca</t>
  </si>
  <si>
    <t>Top Domains in Tweet by Salience</t>
  </si>
  <si>
    <t>Top Hashtags in Tweet by Count</t>
  </si>
  <si>
    <t>vancouver vcc experiencevcc downtownvancouver cican2019</t>
  </si>
  <si>
    <t>vancouver experiencevcc vcc vccstudentawards downtownvancouver</t>
  </si>
  <si>
    <t>Top Hashtags in Tweet by Salience</t>
  </si>
  <si>
    <t>Top Words in Tweet by Count</t>
  </si>
  <si>
    <t>myvcc vccculinaryarts vcc_alumni vccbaking congratulations best future</t>
  </si>
  <si>
    <t>myvcc announce #vancouver come see honoured melaniejmark georgechowmla join #vcc</t>
  </si>
  <si>
    <t>#vancouver come #experiencevcc honoured melaniejmark georgechowmla join #vcc announce equipment</t>
  </si>
  <si>
    <t>great news bc post secondary schools students</t>
  </si>
  <si>
    <t>honoured melaniejmark georgechowmla join #vcc announce equipment funding trades technolo</t>
  </si>
  <si>
    <t>reddeercollege very warm welcome dr nunoda</t>
  </si>
  <si>
    <t>welcome reddeercollege carlindoeksen congratulations cityofreddeer proud parent two #myrdc students</t>
  </si>
  <si>
    <t>reddeercollege dianwyntjes welcome alberta peter #abpse colleagues look forward working</t>
  </si>
  <si>
    <t>carlindoeksen congratulations welcome cityofreddeer reddeercollege proud parent two #myrdc students</t>
  </si>
  <si>
    <t>congratulations welcome cityofreddeer reddeercollege proud parent two #myrdc students one</t>
  </si>
  <si>
    <t>Top Words in Tweet by Salience</t>
  </si>
  <si>
    <t>announce #vancouver come see honoured melaniejmark georgechowmla join #vcc equipment</t>
  </si>
  <si>
    <t>carlindoeksen congratulations cityofreddeer proud parent two #myrdc students stuartfcullum dianwyntjes</t>
  </si>
  <si>
    <t>Top Word Pairs in Tweet by Count</t>
  </si>
  <si>
    <t>myvcc,vccpresident  vccpresident,vccculinaryarts  vccculinaryarts,vcc_alumni  vcc_alumni,vccbaking  vccbaking,congratulations  congratulations,best  best,future</t>
  </si>
  <si>
    <t>honoured,melaniejmark  melaniejmark,georgechowmla  georgechowmla,join  join,#vcc  #vcc,announce  announce,equipment  equipment,funding  funding,trades  trades,technology  technology,programs</t>
  </si>
  <si>
    <t>vccpresident,honoured  honoured,melaniejmark  melaniejmark,georgechowmla  georgechowmla,join  join,#vcc  #vcc,announce  announce,equipment  equipment,funding  funding,trades  trades,technolo</t>
  </si>
  <si>
    <t>great,news  news,bc  bc,post  post,secondary  secondary,schools  schools,students</t>
  </si>
  <si>
    <t>reddeercollege,vccpresident  vccpresident,very  very,warm  warm,welcome  welcome,dr  dr,nunoda</t>
  </si>
  <si>
    <t>vccpresident,welcome  carlindoeksen,congratulations  congratulations,vccpresident  welcome,cityofreddeer  cityofreddeer,reddeercollege  reddeercollege,proud  proud,parent  parent,two  two,#myrdc  #myrdc,students</t>
  </si>
  <si>
    <t>reddeercollege,dianwyntjes  dianwyntjes,vccpresident  vccpresident,welcome  welcome,alberta  alberta,peter  peter,#abpse  #abpse,colleagues  colleagues,look  look,forward  forward,working</t>
  </si>
  <si>
    <t>carlindoeksen,congratulations  congratulations,vccpresident  vccpresident,welcome  welcome,cityofreddeer  cityofreddeer,reddeercollege  reddeercollege,proud  proud,parent  parent,two  two,#myrdc  #myrdc,students</t>
  </si>
  <si>
    <t>congratulations,vccpresident  vccpresident,welcome  welcome,cityofreddeer  cityofreddeer,reddeercollege  reddeercollege,proud  proud,parent  parent,two  two,#myrdc  #myrdc,students  students,one</t>
  </si>
  <si>
    <t>Top Word Pairs in Tweet by Salience</t>
  </si>
  <si>
    <t>carlindoeksen,congratulations  congratulations,vccpresident  welcome,cityofreddeer  cityofreddeer,reddeercollege  reddeercollege,proud  proud,parent  parent,two  two,#myrdc  #myrdc,students  stuartfcullum,reddeercollege</t>
  </si>
  <si>
    <t>Word</t>
  </si>
  <si>
    <t>technolo</t>
  </si>
  <si>
    <t>#vancouver</t>
  </si>
  <si>
    <t>come</t>
  </si>
  <si>
    <t>peter</t>
  </si>
  <si>
    <t>nunoda</t>
  </si>
  <si>
    <t>#experiencevcc</t>
  </si>
  <si>
    <t>see</t>
  </si>
  <si>
    <t>alberta</t>
  </si>
  <si>
    <t>#abpse</t>
  </si>
  <si>
    <t>colleagues</t>
  </si>
  <si>
    <t>look</t>
  </si>
  <si>
    <t>forward</t>
  </si>
  <si>
    <t>working</t>
  </si>
  <si>
    <t>very</t>
  </si>
  <si>
    <t>warm</t>
  </si>
  <si>
    <t>dr</t>
  </si>
  <si>
    <t>great</t>
  </si>
  <si>
    <t>know</t>
  </si>
  <si>
    <t>parts</t>
  </si>
  <si>
    <t>downtown</t>
  </si>
  <si>
    <t>campus</t>
  </si>
  <si>
    <t>built</t>
  </si>
  <si>
    <t>1949</t>
  </si>
  <si>
    <t>re</t>
  </si>
  <si>
    <t>core</t>
  </si>
  <si>
    <t>free</t>
  </si>
  <si>
    <t>tours</t>
  </si>
  <si>
    <t>s</t>
  </si>
  <si>
    <t>always</t>
  </si>
  <si>
    <t>thrill</t>
  </si>
  <si>
    <t>community</t>
  </si>
  <si>
    <t>together</t>
  </si>
  <si>
    <t>#downtownvancouver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</si>
  <si>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</si>
  <si>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</si>
  <si>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</si>
  <si>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</si>
  <si>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</si>
  <si>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</si>
  <si>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</si>
  <si>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</si>
  <si>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</si>
  <si>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</si>
  <si>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</si>
  <si>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</si>
  <si>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</si>
  <si>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</si>
  <si>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</si>
  <si>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</si>
  <si>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</si>
  <si>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</si>
  <si>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</si>
  <si>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</si>
  <si>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</si>
  <si>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</si>
  <si>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</si>
  <si>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</si>
  <si>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</si>
  <si>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</si>
  <si>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</si>
  <si>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</si>
  <si>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</si>
  <si>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</si>
  <si>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</si>
  <si>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</si>
  <si>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</si>
  <si>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G1: announce honoured melaniejmark georgechowmla join #vcc equipment funding trades vccpresident</t>
  </si>
  <si>
    <t>G2: vccpresident welcome reddeercollege congratulations cityofreddeer proud parent two #myrdc students</t>
  </si>
  <si>
    <t>Autofill Workbook Results</t>
  </si>
  <si>
    <t>Edge Weight▓1▓1▓0▓True▓Gray▓Red▓▓Edge Weight▓1▓1▓0▓3▓10▓False▓Edge Weight▓1▓1▓0▓35▓12▓False▓▓0▓0▓0▓True▓Black▓Black▓▓Followers▓16▓5096▓0▓162▓1000▓False▓▓0▓0▓0▓0▓0▓False▓▓0▓0▓0▓0▓0▓False▓▓0▓0▓0▓0▓0▓False</t>
  </si>
  <si>
    <t>GraphSource░GraphServerTwitterSearch▓GraphTerm░VCCpresident▓ImportDescription░The graph represents a network of 22 Twitter users whose tweets in the requested range contained "VCCpresident", or who were replied to or mentioned in those tweets.  The network was obtained from the NodeXL Graph Server on Wednesday, 26 June 2019 at 02:49 UTC.
The requested start date was Monday, 24 June 2019 at 00:01 UTC and the maximum number of tweets (going backward in time) was 5,000.
The tweets in the network were tweeted over the 57-day, 4-hour, 43-minute period from Wednesday, 24 April 2019 at 22:11 UTC to Friday, 21 June 2019 at 02:55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</si>
</sst>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842080"/>
        <c:axId val="48469857"/>
      </c:barChart>
      <c:catAx>
        <c:axId val="128420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469857"/>
        <c:crosses val="autoZero"/>
        <c:auto val="1"/>
        <c:lblOffset val="100"/>
        <c:noMultiLvlLbl val="0"/>
      </c:catAx>
      <c:valAx>
        <c:axId val="48469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42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VCCpresident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4/24/2019 21:40</c:v>
                </c:pt>
                <c:pt idx="1">
                  <c:v>4/24/2019 22:10</c:v>
                </c:pt>
                <c:pt idx="2">
                  <c:v>4/24/2019 22:11</c:v>
                </c:pt>
                <c:pt idx="3">
                  <c:v>4/24/2019 22:11</c:v>
                </c:pt>
                <c:pt idx="4">
                  <c:v>5/2/2019 22:26</c:v>
                </c:pt>
                <c:pt idx="5">
                  <c:v>5/8/2019 14:32</c:v>
                </c:pt>
                <c:pt idx="6">
                  <c:v>5/31/2019 16:45</c:v>
                </c:pt>
                <c:pt idx="7">
                  <c:v>6/4/2019 16:08</c:v>
                </c:pt>
                <c:pt idx="8">
                  <c:v>6/6/2019 18:43</c:v>
                </c:pt>
                <c:pt idx="9">
                  <c:v>6/6/2019 19:02</c:v>
                </c:pt>
                <c:pt idx="10">
                  <c:v>6/6/2019 19:09</c:v>
                </c:pt>
                <c:pt idx="11">
                  <c:v>6/6/2019 19:28</c:v>
                </c:pt>
                <c:pt idx="12">
                  <c:v>6/6/2019 20:23</c:v>
                </c:pt>
                <c:pt idx="13">
                  <c:v>6/6/2019 21:45</c:v>
                </c:pt>
                <c:pt idx="14">
                  <c:v>6/7/2019 0:23</c:v>
                </c:pt>
                <c:pt idx="15">
                  <c:v>6/7/2019 17:17</c:v>
                </c:pt>
                <c:pt idx="16">
                  <c:v>6/18/2019 21:44</c:v>
                </c:pt>
                <c:pt idx="17">
                  <c:v>6/18/2019 21:48</c:v>
                </c:pt>
                <c:pt idx="18">
                  <c:v>6/19/2019 0:04</c:v>
                </c:pt>
                <c:pt idx="19">
                  <c:v>6/19/2019 0:38</c:v>
                </c:pt>
                <c:pt idx="20">
                  <c:v>6/19/2019 14:54</c:v>
                </c:pt>
                <c:pt idx="21">
                  <c:v>6/19/2019 14:54</c:v>
                </c:pt>
                <c:pt idx="22">
                  <c:v>6/19/2019 21:05</c:v>
                </c:pt>
                <c:pt idx="23">
                  <c:v>6/21/2019 2:55</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47119162"/>
        <c:axId val="21419275"/>
      </c:barChart>
      <c:catAx>
        <c:axId val="47119162"/>
        <c:scaling>
          <c:orientation val="minMax"/>
        </c:scaling>
        <c:axPos val="b"/>
        <c:delete val="0"/>
        <c:numFmt formatCode="General" sourceLinked="1"/>
        <c:majorTickMark val="out"/>
        <c:minorTickMark val="none"/>
        <c:tickLblPos val="nextTo"/>
        <c:crossAx val="21419275"/>
        <c:crosses val="autoZero"/>
        <c:auto val="1"/>
        <c:lblOffset val="100"/>
        <c:noMultiLvlLbl val="0"/>
      </c:catAx>
      <c:valAx>
        <c:axId val="21419275"/>
        <c:scaling>
          <c:orientation val="minMax"/>
        </c:scaling>
        <c:axPos val="l"/>
        <c:majorGridlines/>
        <c:delete val="0"/>
        <c:numFmt formatCode="General" sourceLinked="1"/>
        <c:majorTickMark val="out"/>
        <c:minorTickMark val="none"/>
        <c:tickLblPos val="nextTo"/>
        <c:crossAx val="471191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575530"/>
        <c:axId val="33744315"/>
      </c:barChart>
      <c:catAx>
        <c:axId val="335755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44315"/>
        <c:crosses val="autoZero"/>
        <c:auto val="1"/>
        <c:lblOffset val="100"/>
        <c:noMultiLvlLbl val="0"/>
      </c:catAx>
      <c:valAx>
        <c:axId val="33744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263380"/>
        <c:axId val="48934965"/>
      </c:barChart>
      <c:catAx>
        <c:axId val="352633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934965"/>
        <c:crosses val="autoZero"/>
        <c:auto val="1"/>
        <c:lblOffset val="100"/>
        <c:noMultiLvlLbl val="0"/>
      </c:catAx>
      <c:valAx>
        <c:axId val="48934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63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761502"/>
        <c:axId val="4309199"/>
      </c:barChart>
      <c:catAx>
        <c:axId val="377615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9199"/>
        <c:crosses val="autoZero"/>
        <c:auto val="1"/>
        <c:lblOffset val="100"/>
        <c:noMultiLvlLbl val="0"/>
      </c:catAx>
      <c:valAx>
        <c:axId val="4309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61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8782792"/>
        <c:axId val="13500809"/>
      </c:barChart>
      <c:catAx>
        <c:axId val="387827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500809"/>
        <c:crosses val="autoZero"/>
        <c:auto val="1"/>
        <c:lblOffset val="100"/>
        <c:noMultiLvlLbl val="0"/>
      </c:catAx>
      <c:valAx>
        <c:axId val="13500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82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398418"/>
        <c:axId val="19823715"/>
      </c:barChart>
      <c:catAx>
        <c:axId val="543984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823715"/>
        <c:crosses val="autoZero"/>
        <c:auto val="1"/>
        <c:lblOffset val="100"/>
        <c:noMultiLvlLbl val="0"/>
      </c:catAx>
      <c:valAx>
        <c:axId val="19823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98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195708"/>
        <c:axId val="62217053"/>
      </c:barChart>
      <c:catAx>
        <c:axId val="441957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217053"/>
        <c:crosses val="autoZero"/>
        <c:auto val="1"/>
        <c:lblOffset val="100"/>
        <c:noMultiLvlLbl val="0"/>
      </c:catAx>
      <c:valAx>
        <c:axId val="62217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95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082566"/>
        <c:axId val="6416503"/>
      </c:barChart>
      <c:catAx>
        <c:axId val="230825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16503"/>
        <c:crosses val="autoZero"/>
        <c:auto val="1"/>
        <c:lblOffset val="100"/>
        <c:noMultiLvlLbl val="0"/>
      </c:catAx>
      <c:valAx>
        <c:axId val="6416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2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748528"/>
        <c:axId val="49974705"/>
      </c:barChart>
      <c:catAx>
        <c:axId val="57748528"/>
        <c:scaling>
          <c:orientation val="minMax"/>
        </c:scaling>
        <c:axPos val="b"/>
        <c:delete val="1"/>
        <c:majorTickMark val="out"/>
        <c:minorTickMark val="none"/>
        <c:tickLblPos val="none"/>
        <c:crossAx val="49974705"/>
        <c:crosses val="autoZero"/>
        <c:auto val="1"/>
        <c:lblOffset val="100"/>
        <c:noMultiLvlLbl val="0"/>
      </c:catAx>
      <c:valAx>
        <c:axId val="49974705"/>
        <c:scaling>
          <c:orientation val="minMax"/>
        </c:scaling>
        <c:axPos val="l"/>
        <c:delete val="1"/>
        <c:majorTickMark val="out"/>
        <c:minorTickMark val="none"/>
        <c:tickLblPos val="none"/>
        <c:crossAx val="577485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Smith" refreshedVersion="5">
  <cacheSource type="worksheet">
    <worksheetSource ref="A2:BL2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vcc"/>
        <s v="experiencevcc vancouver downtownvancouver"/>
        <s v="vancouver"/>
        <s v="vancouver experiencevcc"/>
        <s v="vccstudentawards"/>
        <s v="abpse"/>
        <s v="myrdc"/>
        <s v="cican20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19-06-04T16:08:25.000"/>
        <d v="2019-06-06T19:02:47.000"/>
        <d v="2019-06-06T19:09:28.000"/>
        <d v="2019-06-06T19:28:29.000"/>
        <d v="2019-04-24T22:11:29.000"/>
        <d v="2019-04-24T22:11:33.000"/>
        <d v="2019-05-02T22:26:59.000"/>
        <d v="2019-04-24T22:10:30.000"/>
        <d v="2019-04-24T21:40:06.000"/>
        <d v="2019-05-31T16:45:34.000"/>
        <d v="2019-06-06T20:23:30.000"/>
        <d v="2019-06-06T21:45:38.000"/>
        <d v="2019-06-07T00:23:07.000"/>
        <d v="2019-06-06T18:43:49.000"/>
        <d v="2019-06-07T17:17:10.000"/>
        <d v="2019-06-18T21:44:17.000"/>
        <d v="2019-06-18T21:48:20.000"/>
        <d v="2019-06-19T00:38:56.000"/>
        <d v="2019-06-19T14:54:07.000"/>
        <d v="2019-06-19T21:05:53.000"/>
        <d v="2019-06-19T00:04:32.000"/>
        <d v="2019-06-19T14:54:01.000"/>
        <d v="2019-06-21T02:55:14.000"/>
        <d v="2019-05-08T14:32:45.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canadianhospfdn"/>
    <s v="vccbaking"/>
    <m/>
    <m/>
    <m/>
    <m/>
    <m/>
    <m/>
    <m/>
    <m/>
    <s v="No"/>
    <n v="3"/>
    <m/>
    <m/>
    <x v="0"/>
    <d v="2019-06-04T16:08:25.000"/>
    <s v="@myVCC @VCCpresident @VCCCulinaryArts @VCC_Alumni @vccbaking Congratulations!  All the best for the future!"/>
    <m/>
    <m/>
    <x v="0"/>
    <m/>
    <s v="http://pbs.twimg.com/profile_images/736214776120934401/ULbOutNS_normal.jpg"/>
    <x v="0"/>
    <s v="https://twitter.com/#!/canadianhospfdn/status/1135941385524264960"/>
    <m/>
    <m/>
    <s v="1135941385524264960"/>
    <s v="1134515803187847168"/>
    <b v="0"/>
    <n v="1"/>
    <s v="18346497"/>
    <b v="0"/>
    <s v="en"/>
    <m/>
    <s v=""/>
    <b v="0"/>
    <n v="0"/>
    <s v=""/>
    <s v="Twitter Web Client"/>
    <b v="0"/>
    <s v="1134515803187847168"/>
    <s v="Tweet"/>
    <n v="0"/>
    <n v="0"/>
    <m/>
    <m/>
    <m/>
    <m/>
    <m/>
    <m/>
    <m/>
    <m/>
    <n v="1"/>
    <s v="3"/>
    <s v="3"/>
    <m/>
    <m/>
    <m/>
    <m/>
    <m/>
    <m/>
    <m/>
    <m/>
    <m/>
  </r>
  <r>
    <s v="ita_bc"/>
    <s v="ita_bc"/>
    <m/>
    <m/>
    <m/>
    <m/>
    <m/>
    <m/>
    <m/>
    <m/>
    <s v="No"/>
    <n v="8"/>
    <m/>
    <m/>
    <x v="1"/>
    <d v="2019-06-06T19:02:47.000"/>
    <s v="Great news for BC post-secondary schools &amp;amp; students! https://t.co/eFfSSJVwXH"/>
    <s v="https://twitter.com/VCCpresident/status/1136705267188391936"/>
    <s v="twitter.com"/>
    <x v="0"/>
    <m/>
    <s v="http://pbs.twimg.com/profile_images/1141458602391040000/0kP7JRtc_normal.png"/>
    <x v="1"/>
    <s v="https://twitter.com/#!/ita_bc/status/1136710040499445760"/>
    <m/>
    <m/>
    <s v="1136710040499445760"/>
    <m/>
    <b v="0"/>
    <n v="3"/>
    <s v=""/>
    <b v="1"/>
    <s v="en"/>
    <m/>
    <s v="1136705267188391936"/>
    <b v="0"/>
    <n v="0"/>
    <s v=""/>
    <s v="Hootsuite Inc."/>
    <b v="0"/>
    <s v="1136710040499445760"/>
    <s v="Tweet"/>
    <n v="0"/>
    <n v="0"/>
    <m/>
    <m/>
    <m/>
    <m/>
    <m/>
    <m/>
    <m/>
    <m/>
    <n v="1"/>
    <s v="4"/>
    <s v="4"/>
    <n v="1"/>
    <n v="11.11111111111111"/>
    <n v="0"/>
    <n v="0"/>
    <n v="0"/>
    <n v="0"/>
    <n v="8"/>
    <n v="88.88888888888889"/>
    <n v="9"/>
  </r>
  <r>
    <s v="builditrightcan"/>
    <s v="georgechowmla"/>
    <m/>
    <m/>
    <m/>
    <m/>
    <m/>
    <m/>
    <m/>
    <m/>
    <s v="No"/>
    <n v="9"/>
    <m/>
    <m/>
    <x v="0"/>
    <d v="2019-06-06T19:09:28.000"/>
    <s v="RT @VCCpresident: We were honoured to have @melaniejmark and @georgeChowMLA join #VCC to announce equipment funding for trades and technolo…"/>
    <m/>
    <m/>
    <x v="1"/>
    <m/>
    <s v="http://pbs.twimg.com/profile_images/968292899346526208/4ffk9syA_normal.jpg"/>
    <x v="2"/>
    <s v="https://twitter.com/#!/builditrightcan/status/1136711724487270400"/>
    <m/>
    <m/>
    <s v="1136711724487270400"/>
    <m/>
    <b v="0"/>
    <n v="0"/>
    <s v=""/>
    <b v="0"/>
    <s v="en"/>
    <m/>
    <s v=""/>
    <b v="0"/>
    <n v="6"/>
    <s v="1136705267188391936"/>
    <s v="Twitter Web Client"/>
    <b v="0"/>
    <s v="1136705267188391936"/>
    <s v="Tweet"/>
    <n v="0"/>
    <n v="0"/>
    <m/>
    <m/>
    <m/>
    <m/>
    <m/>
    <m/>
    <m/>
    <m/>
    <n v="1"/>
    <s v="1"/>
    <s v="1"/>
    <m/>
    <m/>
    <m/>
    <m/>
    <m/>
    <m/>
    <m/>
    <m/>
    <m/>
  </r>
  <r>
    <s v="vcctrades"/>
    <s v="georgechowmla"/>
    <m/>
    <m/>
    <m/>
    <m/>
    <m/>
    <m/>
    <m/>
    <m/>
    <s v="No"/>
    <n v="12"/>
    <m/>
    <m/>
    <x v="0"/>
    <d v="2019-06-06T19:28:29.000"/>
    <s v="RT @VCCpresident: We were honoured to have @melaniejmark and @georgeChowMLA join #VCC to announce equipment funding for trades and technolo…"/>
    <m/>
    <m/>
    <x v="1"/>
    <m/>
    <s v="http://abs.twimg.com/sticky/default_profile_images/default_profile_normal.png"/>
    <x v="3"/>
    <s v="https://twitter.com/#!/vcctrades/status/1136716508644515845"/>
    <m/>
    <m/>
    <s v="1136716508644515845"/>
    <m/>
    <b v="0"/>
    <n v="0"/>
    <s v=""/>
    <b v="0"/>
    <s v="en"/>
    <m/>
    <s v=""/>
    <b v="0"/>
    <n v="6"/>
    <s v="1136705267188391936"/>
    <s v="Twitter for iPhone"/>
    <b v="0"/>
    <s v="1136705267188391936"/>
    <s v="Tweet"/>
    <n v="0"/>
    <n v="0"/>
    <m/>
    <m/>
    <m/>
    <m/>
    <m/>
    <m/>
    <m/>
    <m/>
    <n v="1"/>
    <s v="1"/>
    <s v="1"/>
    <m/>
    <m/>
    <m/>
    <m/>
    <m/>
    <m/>
    <m/>
    <m/>
    <m/>
  </r>
  <r>
    <s v="vccpresident"/>
    <s v="myvcc"/>
    <m/>
    <m/>
    <m/>
    <m/>
    <m/>
    <m/>
    <m/>
    <m/>
    <s v="Yes"/>
    <n v="15"/>
    <m/>
    <m/>
    <x v="0"/>
    <d v="2019-04-24T22:11:29.000"/>
    <s v="RT @myVCC: Welcome to VCC 🙌 It’s always a thrill to see our community come together. #ExperienceVCC #Vancouver #DowntownVancouver https://t…"/>
    <m/>
    <m/>
    <x v="2"/>
    <m/>
    <s v="http://pbs.twimg.com/profile_images/643503543161356292/LCHVHyyz_normal.jpg"/>
    <x v="4"/>
    <s v="https://twitter.com/#!/vccpresident/status/1121174848955228160"/>
    <m/>
    <m/>
    <s v="1121174848955228160"/>
    <m/>
    <b v="0"/>
    <n v="0"/>
    <s v=""/>
    <b v="0"/>
    <s v="en"/>
    <m/>
    <s v=""/>
    <b v="0"/>
    <n v="1"/>
    <s v="1121174604645425153"/>
    <s v="Twitter for iPhone"/>
    <b v="0"/>
    <s v="1121174604645425153"/>
    <s v="Tweet"/>
    <n v="0"/>
    <n v="0"/>
    <m/>
    <m/>
    <m/>
    <m/>
    <m/>
    <m/>
    <m/>
    <m/>
    <n v="3"/>
    <s v="1"/>
    <s v="1"/>
    <n v="2"/>
    <n v="10.526315789473685"/>
    <n v="0"/>
    <n v="0"/>
    <n v="0"/>
    <n v="0"/>
    <n v="17"/>
    <n v="89.47368421052632"/>
    <n v="19"/>
  </r>
  <r>
    <s v="vccpresident"/>
    <s v="myvcc"/>
    <m/>
    <m/>
    <m/>
    <m/>
    <m/>
    <m/>
    <m/>
    <m/>
    <s v="Yes"/>
    <n v="16"/>
    <m/>
    <m/>
    <x v="0"/>
    <d v="2019-04-24T22:11:33.000"/>
    <s v="RT @myVCC: Did you know parts of our Downtown campus were built in 1949? We’re #Vancouver to the core! 🤘 Come for free tours at our #Experi…"/>
    <m/>
    <m/>
    <x v="3"/>
    <m/>
    <s v="http://pbs.twimg.com/profile_images/643503543161356292/LCHVHyyz_normal.jpg"/>
    <x v="5"/>
    <s v="https://twitter.com/#!/vccpresident/status/1121174866881761280"/>
    <m/>
    <m/>
    <s v="1121174866881761280"/>
    <m/>
    <b v="0"/>
    <n v="0"/>
    <s v=""/>
    <b v="0"/>
    <s v="en"/>
    <m/>
    <s v=""/>
    <b v="0"/>
    <n v="2"/>
    <s v="1121166951039082502"/>
    <s v="Twitter for iPhone"/>
    <b v="0"/>
    <s v="1121166951039082502"/>
    <s v="Tweet"/>
    <n v="0"/>
    <n v="0"/>
    <m/>
    <m/>
    <m/>
    <m/>
    <m/>
    <m/>
    <m/>
    <m/>
    <n v="3"/>
    <s v="1"/>
    <s v="1"/>
    <n v="1"/>
    <n v="3.7037037037037037"/>
    <n v="0"/>
    <n v="0"/>
    <n v="0"/>
    <n v="0"/>
    <n v="26"/>
    <n v="96.29629629629629"/>
    <n v="27"/>
  </r>
  <r>
    <s v="vccpresident"/>
    <s v="myvcc"/>
    <m/>
    <m/>
    <m/>
    <m/>
    <m/>
    <m/>
    <m/>
    <m/>
    <s v="Yes"/>
    <n v="17"/>
    <m/>
    <m/>
    <x v="0"/>
    <d v="2019-05-02T22:26:59.000"/>
    <s v="I am pleased to announce the appointment of Ajay Patel as Vice President, Enterprise and International Development @myvcc https://t.co/UU5uVsUpqJ"/>
    <s v="https://www.vcc.ca/about/college-information/news/article/new-vice-president-enterprise-and-international-development.html"/>
    <s v="vcc.ca"/>
    <x v="0"/>
    <m/>
    <s v="http://pbs.twimg.com/profile_images/643503543161356292/LCHVHyyz_normal.jpg"/>
    <x v="6"/>
    <s v="https://twitter.com/#!/vccpresident/status/1124077854361309184"/>
    <m/>
    <m/>
    <s v="1124077854361309184"/>
    <m/>
    <b v="0"/>
    <n v="10"/>
    <s v=""/>
    <b v="0"/>
    <s v="en"/>
    <m/>
    <s v=""/>
    <b v="0"/>
    <n v="1"/>
    <s v=""/>
    <s v="Hootsuite Inc."/>
    <b v="0"/>
    <s v="1124077854361309184"/>
    <s v="Tweet"/>
    <n v="0"/>
    <n v="0"/>
    <m/>
    <m/>
    <m/>
    <m/>
    <m/>
    <m/>
    <m/>
    <m/>
    <n v="3"/>
    <s v="1"/>
    <s v="1"/>
    <n v="1"/>
    <n v="5.555555555555555"/>
    <n v="1"/>
    <n v="5.555555555555555"/>
    <n v="0"/>
    <n v="0"/>
    <n v="16"/>
    <n v="88.88888888888889"/>
    <n v="18"/>
  </r>
  <r>
    <s v="myvcc"/>
    <s v="myvcc"/>
    <m/>
    <m/>
    <m/>
    <m/>
    <m/>
    <m/>
    <m/>
    <m/>
    <s v="No"/>
    <n v="18"/>
    <m/>
    <m/>
    <x v="1"/>
    <d v="2019-04-24T22:10:30.000"/>
    <s v="Welcome to VCC 🙌 It’s always a thrill to see our community come together. #ExperienceVCC #Vancouver #DowntownVancouver https://t.co/eBueXEDZZ8"/>
    <m/>
    <m/>
    <x v="2"/>
    <s v="https://pbs.twimg.com/media/D482WzgVUAAN_va.jpg"/>
    <s v="https://pbs.twimg.com/media/D482WzgVUAAN_va.jpg"/>
    <x v="7"/>
    <s v="https://twitter.com/#!/myvcc/status/1121174604645425153"/>
    <m/>
    <m/>
    <s v="1121174604645425153"/>
    <m/>
    <b v="0"/>
    <n v="1"/>
    <s v=""/>
    <b v="0"/>
    <s v="en"/>
    <m/>
    <s v=""/>
    <b v="0"/>
    <n v="1"/>
    <s v=""/>
    <s v="Twitter for iPhone"/>
    <b v="0"/>
    <s v="1121174604645425153"/>
    <s v="Retweet"/>
    <n v="0"/>
    <n v="0"/>
    <s v="-123.11068573082466,49.280858417689416 _x000a_-123.11068573082466,49.280858417689416 _x000a_-123.11068573082466,49.280858417689416 _x000a_-123.11068573082466,49.280858417689416"/>
    <s v="Canada"/>
    <s v="CA"/>
    <s v="VCC Downtown Campus"/>
    <s v="07d9ec8534086000"/>
    <s v="VCC Downtown Campus"/>
    <s v="poi"/>
    <s v="https://api.twitter.com/1.1/geo/id/07d9ec8534086000.json"/>
    <n v="2"/>
    <s v="1"/>
    <s v="1"/>
    <n v="2"/>
    <n v="11.764705882352942"/>
    <n v="0"/>
    <n v="0"/>
    <n v="0"/>
    <n v="0"/>
    <n v="15"/>
    <n v="88.23529411764706"/>
    <n v="17"/>
  </r>
  <r>
    <s v="myvcc"/>
    <s v="myvcc"/>
    <m/>
    <m/>
    <m/>
    <m/>
    <m/>
    <m/>
    <m/>
    <m/>
    <s v="No"/>
    <n v="19"/>
    <m/>
    <m/>
    <x v="1"/>
    <d v="2019-04-24T21:40:06.000"/>
    <s v="Did you know parts of our Downtown campus were built in 1949? We’re #Vancouver to the core! 🤘 Come for free tours at our #ExperienceVCC open house today 3-6 pm https://t.co/wcnk5Xh7nU https://t.co/KLTksSpmLc"/>
    <s v="https://www.eventbrite.ca/e/experience-vcc-open-house-registration-58456038585"/>
    <s v="eventbrite.ca"/>
    <x v="4"/>
    <s v="https://pbs.twimg.com/media/D48vZiWX4AAfrs1.png"/>
    <s v="https://pbs.twimg.com/media/D48vZiWX4AAfrs1.png"/>
    <x v="8"/>
    <s v="https://twitter.com/#!/myvcc/status/1121166951039082502"/>
    <m/>
    <m/>
    <s v="1121166951039082502"/>
    <m/>
    <b v="0"/>
    <n v="1"/>
    <s v=""/>
    <b v="0"/>
    <s v="en"/>
    <m/>
    <s v=""/>
    <b v="0"/>
    <n v="2"/>
    <s v=""/>
    <s v="Hootsuite Inc."/>
    <b v="0"/>
    <s v="1121166951039082502"/>
    <s v="Retweet"/>
    <n v="0"/>
    <n v="0"/>
    <m/>
    <m/>
    <m/>
    <m/>
    <m/>
    <m/>
    <m/>
    <m/>
    <n v="2"/>
    <s v="1"/>
    <s v="1"/>
    <n v="1"/>
    <n v="3.225806451612903"/>
    <n v="0"/>
    <n v="0"/>
    <n v="0"/>
    <n v="0"/>
    <n v="30"/>
    <n v="96.7741935483871"/>
    <n v="31"/>
  </r>
  <r>
    <s v="myvcc"/>
    <s v="vccpresident"/>
    <m/>
    <m/>
    <m/>
    <m/>
    <m/>
    <m/>
    <m/>
    <m/>
    <s v="Yes"/>
    <n v="20"/>
    <m/>
    <m/>
    <x v="0"/>
    <d v="2019-05-31T16:45:34.000"/>
    <s v="“This is an important day where we celebrate student achievement. Your talent, hard work and dedication deserve to be recognized.” - Peter Nunoda #VCCStudentAwards @VCCpresident https://t.co/00ADultJh7"/>
    <m/>
    <m/>
    <x v="5"/>
    <s v="https://pbs.twimg.com/media/D76OzlmUEAECF-n.jpg"/>
    <s v="https://pbs.twimg.com/media/D76OzlmUEAECF-n.jpg"/>
    <x v="9"/>
    <s v="https://twitter.com/#!/myvcc/status/1134501180246073344"/>
    <m/>
    <m/>
    <s v="1134501180246073344"/>
    <m/>
    <b v="0"/>
    <n v="2"/>
    <s v=""/>
    <b v="0"/>
    <s v="en"/>
    <m/>
    <s v=""/>
    <b v="0"/>
    <n v="0"/>
    <s v=""/>
    <s v="Twitter for iPhone"/>
    <b v="0"/>
    <s v="1134501180246073344"/>
    <s v="Tweet"/>
    <n v="0"/>
    <n v="0"/>
    <s v="-123.08060510156395,49.26307992254759 _x000a_-123.08060510156395,49.26307992254759 _x000a_-123.08060510156395,49.26307992254759 _x000a_-123.08060510156395,49.26307992254759"/>
    <s v="Canada"/>
    <s v="CA"/>
    <s v="VCC Broadway Campus"/>
    <s v="07d9c93519085002"/>
    <s v="VCC Broadway Campus"/>
    <s v="poi"/>
    <s v="https://api.twitter.com/1.1/geo/id/07d9c93519085002.json"/>
    <n v="2"/>
    <s v="1"/>
    <s v="1"/>
    <n v="5"/>
    <n v="20.833333333333332"/>
    <n v="1"/>
    <n v="4.166666666666667"/>
    <n v="0"/>
    <n v="0"/>
    <n v="18"/>
    <n v="75"/>
    <n v="24"/>
  </r>
  <r>
    <s v="myvcc"/>
    <s v="georgechowmla"/>
    <m/>
    <m/>
    <m/>
    <m/>
    <m/>
    <m/>
    <m/>
    <m/>
    <s v="No"/>
    <n v="21"/>
    <m/>
    <m/>
    <x v="0"/>
    <d v="2019-06-06T20:23:30.000"/>
    <s v="RT @VCCpresident: We were honoured to have @melaniejmark and @georgeChowMLA join #VCC to announce equipment funding for trades and technolo…"/>
    <m/>
    <m/>
    <x v="1"/>
    <m/>
    <s v="http://pbs.twimg.com/profile_images/1026881957056008193/R8stfOcm_normal.jpg"/>
    <x v="10"/>
    <s v="https://twitter.com/#!/myvcc/status/1136730353333198848"/>
    <m/>
    <m/>
    <s v="1136730353333198848"/>
    <m/>
    <b v="0"/>
    <n v="0"/>
    <s v=""/>
    <b v="0"/>
    <s v="en"/>
    <m/>
    <s v=""/>
    <b v="0"/>
    <n v="6"/>
    <s v="1136705267188391936"/>
    <s v="Twitter for iPhone"/>
    <b v="0"/>
    <s v="1136705267188391936"/>
    <s v="Tweet"/>
    <n v="0"/>
    <n v="0"/>
    <m/>
    <m/>
    <m/>
    <m/>
    <m/>
    <m/>
    <m/>
    <m/>
    <n v="1"/>
    <s v="1"/>
    <s v="1"/>
    <m/>
    <m/>
    <m/>
    <m/>
    <m/>
    <m/>
    <m/>
    <m/>
    <m/>
  </r>
  <r>
    <s v="shobhamenons"/>
    <s v="georgechowmla"/>
    <m/>
    <m/>
    <m/>
    <m/>
    <m/>
    <m/>
    <m/>
    <m/>
    <s v="No"/>
    <n v="24"/>
    <m/>
    <m/>
    <x v="0"/>
    <d v="2019-06-06T21:45:38.000"/>
    <s v="RT @VCCpresident: We were honoured to have @melaniejmark and @georgeChowMLA join #VCC to announce equipment funding for trades and technolo…"/>
    <m/>
    <m/>
    <x v="1"/>
    <m/>
    <s v="http://pbs.twimg.com/profile_images/506135635480948736/NuQ8zz4S_normal.jpeg"/>
    <x v="11"/>
    <s v="https://twitter.com/#!/shobhamenons/status/1136751021785460736"/>
    <m/>
    <m/>
    <s v="1136751021785460736"/>
    <m/>
    <b v="0"/>
    <n v="0"/>
    <s v=""/>
    <b v="0"/>
    <s v="en"/>
    <m/>
    <s v=""/>
    <b v="0"/>
    <n v="6"/>
    <s v="1136705267188391936"/>
    <s v="Twitter Web App"/>
    <b v="0"/>
    <s v="1136705267188391936"/>
    <s v="Tweet"/>
    <n v="0"/>
    <n v="0"/>
    <m/>
    <m/>
    <m/>
    <m/>
    <m/>
    <m/>
    <m/>
    <m/>
    <n v="1"/>
    <s v="1"/>
    <s v="1"/>
    <m/>
    <m/>
    <m/>
    <m/>
    <m/>
    <m/>
    <m/>
    <m/>
    <m/>
  </r>
  <r>
    <s v="brettgri"/>
    <s v="georgechowmla"/>
    <m/>
    <m/>
    <m/>
    <m/>
    <m/>
    <m/>
    <m/>
    <m/>
    <s v="No"/>
    <n v="27"/>
    <m/>
    <m/>
    <x v="0"/>
    <d v="2019-06-07T00:23:07.000"/>
    <s v="RT @VCCpresident: We were honoured to have @melaniejmark and @georgeChowMLA join #VCC to announce equipment funding for trades and technolo…"/>
    <m/>
    <m/>
    <x v="1"/>
    <m/>
    <s v="http://pbs.twimg.com/profile_images/609098493395779584/cjPByie-_normal.jpg"/>
    <x v="12"/>
    <s v="https://twitter.com/#!/brettgri/status/1136790657576591361"/>
    <m/>
    <m/>
    <s v="1136790657576591361"/>
    <m/>
    <b v="0"/>
    <n v="0"/>
    <s v=""/>
    <b v="0"/>
    <s v="en"/>
    <m/>
    <s v=""/>
    <b v="0"/>
    <n v="6"/>
    <s v="1136705267188391936"/>
    <s v="Twitter for Android"/>
    <b v="0"/>
    <s v="1136705267188391936"/>
    <s v="Tweet"/>
    <n v="0"/>
    <n v="0"/>
    <m/>
    <m/>
    <m/>
    <m/>
    <m/>
    <m/>
    <m/>
    <m/>
    <n v="1"/>
    <s v="1"/>
    <s v="1"/>
    <m/>
    <m/>
    <m/>
    <m/>
    <m/>
    <m/>
    <m/>
    <m/>
    <m/>
  </r>
  <r>
    <s v="vccpresident"/>
    <s v="georgechowmla"/>
    <m/>
    <m/>
    <m/>
    <m/>
    <m/>
    <m/>
    <m/>
    <m/>
    <s v="No"/>
    <n v="30"/>
    <m/>
    <m/>
    <x v="0"/>
    <d v="2019-06-06T18:43:49.000"/>
    <s v="We were honoured to have @melaniejmark and @georgeChowMLA join #VCC to announce equipment funding for trades and technology programs https://t.co/quJooZcYso https://t.co/Hotr61otUF"/>
    <s v="https://news.gov.bc.ca/releases/2019AEST0072-001174"/>
    <s v="bc.ca"/>
    <x v="1"/>
    <s v="https://pbs.twimg.com/media/D8ZjadZUYAAuFo-.jpg"/>
    <s v="https://pbs.twimg.com/media/D8ZjadZUYAAuFo-.jpg"/>
    <x v="13"/>
    <s v="https://twitter.com/#!/vccpresident/status/1136705267188391936"/>
    <m/>
    <m/>
    <s v="1136705267188391936"/>
    <m/>
    <b v="0"/>
    <n v="10"/>
    <s v=""/>
    <b v="0"/>
    <s v="en"/>
    <m/>
    <s v=""/>
    <b v="0"/>
    <n v="6"/>
    <s v=""/>
    <s v="Twitter for iPhone"/>
    <b v="0"/>
    <s v="1136705267188391936"/>
    <s v="Tweet"/>
    <n v="0"/>
    <n v="0"/>
    <m/>
    <m/>
    <m/>
    <m/>
    <m/>
    <m/>
    <m/>
    <m/>
    <n v="1"/>
    <s v="1"/>
    <s v="1"/>
    <m/>
    <m/>
    <m/>
    <m/>
    <m/>
    <m/>
    <m/>
    <m/>
    <m/>
  </r>
  <r>
    <s v="suestroud"/>
    <s v="georgechowmla"/>
    <m/>
    <m/>
    <m/>
    <m/>
    <m/>
    <m/>
    <m/>
    <m/>
    <s v="No"/>
    <n v="31"/>
    <m/>
    <m/>
    <x v="0"/>
    <d v="2019-06-07T17:17:10.000"/>
    <s v="RT @VCCpresident: We were honoured to have @melaniejmark and @georgeChowMLA join #VCC to announce equipment funding for trades and technolo…"/>
    <m/>
    <m/>
    <x v="1"/>
    <m/>
    <s v="http://pbs.twimg.com/profile_images/1079608202017165312/c_6WfCZ3_normal.jpg"/>
    <x v="14"/>
    <s v="https://twitter.com/#!/suestroud/status/1137045850914340864"/>
    <m/>
    <m/>
    <s v="1137045850914340864"/>
    <m/>
    <b v="0"/>
    <n v="0"/>
    <s v=""/>
    <b v="0"/>
    <s v="en"/>
    <m/>
    <s v=""/>
    <b v="0"/>
    <n v="6"/>
    <s v="1136705267188391936"/>
    <s v="Twitter Web Client"/>
    <b v="0"/>
    <s v="1136705267188391936"/>
    <s v="Tweet"/>
    <n v="0"/>
    <n v="0"/>
    <m/>
    <m/>
    <m/>
    <m/>
    <m/>
    <m/>
    <m/>
    <m/>
    <n v="1"/>
    <s v="1"/>
    <s v="1"/>
    <m/>
    <m/>
    <m/>
    <m/>
    <m/>
    <m/>
    <m/>
    <m/>
    <m/>
  </r>
  <r>
    <s v="mekkuzz"/>
    <s v="vccpresident"/>
    <m/>
    <m/>
    <m/>
    <m/>
    <m/>
    <m/>
    <m/>
    <m/>
    <s v="No"/>
    <n v="35"/>
    <m/>
    <m/>
    <x v="0"/>
    <d v="2019-06-18T21:44:17.000"/>
    <s v="@RedDeerCollege @VCCpresident Very warm welcome Dr. Nunoda"/>
    <m/>
    <m/>
    <x v="0"/>
    <m/>
    <s v="http://pbs.twimg.com/profile_images/1126903804606201856/JjsvmRHg_normal.jpg"/>
    <x v="15"/>
    <s v="https://twitter.com/#!/mekkuzz/status/1141099337335758849"/>
    <m/>
    <m/>
    <s v="1141099337335758849"/>
    <s v="1141055124925607937"/>
    <b v="0"/>
    <n v="3"/>
    <s v="79261739"/>
    <b v="0"/>
    <s v="en"/>
    <m/>
    <s v=""/>
    <b v="0"/>
    <n v="1"/>
    <s v=""/>
    <s v="Twitter for Android"/>
    <b v="0"/>
    <s v="1141055124925607937"/>
    <s v="Tweet"/>
    <n v="0"/>
    <n v="0"/>
    <m/>
    <m/>
    <m/>
    <m/>
    <m/>
    <m/>
    <m/>
    <m/>
    <n v="1"/>
    <s v="2"/>
    <s v="1"/>
    <m/>
    <m/>
    <m/>
    <m/>
    <m/>
    <m/>
    <m/>
    <m/>
    <m/>
  </r>
  <r>
    <s v="reddeercollege"/>
    <s v="mekkuzz"/>
    <m/>
    <m/>
    <m/>
    <m/>
    <m/>
    <m/>
    <m/>
    <m/>
    <s v="Yes"/>
    <n v="37"/>
    <m/>
    <m/>
    <x v="0"/>
    <d v="2019-06-18T21:48:20.000"/>
    <s v="RT @mekkuzz: @RedDeerCollege @VCCpresident Very warm welcome Dr. Nunoda"/>
    <m/>
    <m/>
    <x v="0"/>
    <m/>
    <s v="http://pbs.twimg.com/profile_images/507290673490300928/fD4wHLzq_normal.jpeg"/>
    <x v="16"/>
    <s v="https://twitter.com/#!/reddeercollege/status/1141100358019645440"/>
    <m/>
    <m/>
    <s v="1141100358019645440"/>
    <m/>
    <b v="0"/>
    <n v="0"/>
    <s v=""/>
    <b v="0"/>
    <s v="en"/>
    <m/>
    <s v=""/>
    <b v="0"/>
    <n v="1"/>
    <s v="1141099337335758849"/>
    <s v="Twitter Web Client"/>
    <b v="0"/>
    <s v="1141099337335758849"/>
    <s v="Tweet"/>
    <n v="0"/>
    <n v="0"/>
    <m/>
    <m/>
    <m/>
    <m/>
    <m/>
    <m/>
    <m/>
    <m/>
    <n v="1"/>
    <s v="2"/>
    <s v="2"/>
    <m/>
    <m/>
    <m/>
    <m/>
    <m/>
    <m/>
    <m/>
    <m/>
    <m/>
  </r>
  <r>
    <s v="stuartfcullum"/>
    <s v="dianwyntjes"/>
    <m/>
    <m/>
    <m/>
    <m/>
    <m/>
    <m/>
    <m/>
    <m/>
    <s v="No"/>
    <n v="38"/>
    <m/>
    <m/>
    <x v="0"/>
    <d v="2019-06-19T00:38:56.000"/>
    <s v="@RedDeerCollege @dianwyntjes @VCCpresident Welcome to Alberta Peter. Your #abpse colleagues look forward to working with you."/>
    <m/>
    <m/>
    <x v="6"/>
    <m/>
    <s v="http://pbs.twimg.com/profile_images/827384246150930433/rj65zqNk_normal.jpg"/>
    <x v="17"/>
    <s v="https://twitter.com/#!/stuartfcullum/status/1141143291779411969"/>
    <m/>
    <m/>
    <s v="1141143291779411969"/>
    <s v="1141055124925607937"/>
    <b v="0"/>
    <n v="1"/>
    <s v="79261739"/>
    <b v="0"/>
    <s v="en"/>
    <m/>
    <s v=""/>
    <b v="0"/>
    <n v="0"/>
    <s v=""/>
    <s v="Twitter for iPhone"/>
    <b v="0"/>
    <s v="1141055124925607937"/>
    <s v="Tweet"/>
    <n v="0"/>
    <n v="0"/>
    <s v="-127.765507,50.230694 _x000a_-126.955951,50.230694 _x000a_-126.955951,50.828227 _x000a_-127.765507,50.828227"/>
    <s v="Canada"/>
    <s v="CA"/>
    <s v="Mount Waddington C, British Columbia"/>
    <s v="1a9a79944f02a1b4"/>
    <s v="Mount Waddington C"/>
    <s v="city"/>
    <s v="https://api.twitter.com/1.1/geo/id/1a9a79944f02a1b4.json"/>
    <n v="1"/>
    <s v="2"/>
    <s v="2"/>
    <n v="1"/>
    <n v="6.25"/>
    <n v="0"/>
    <n v="0"/>
    <n v="0"/>
    <n v="0"/>
    <n v="15"/>
    <n v="93.75"/>
    <n v="16"/>
  </r>
  <r>
    <s v="reddeercollege"/>
    <s v="dianwyntjes"/>
    <m/>
    <m/>
    <m/>
    <m/>
    <m/>
    <m/>
    <m/>
    <m/>
    <s v="No"/>
    <n v="39"/>
    <m/>
    <m/>
    <x v="0"/>
    <d v="2019-06-19T14:54:07.000"/>
    <s v="RT @StuartFCullum: @RedDeerCollege @dianwyntjes @VCCpresident Welcome to Alberta Peter. Your #abpse colleagues look forward to working with…"/>
    <m/>
    <m/>
    <x v="6"/>
    <m/>
    <s v="http://pbs.twimg.com/profile_images/507290673490300928/fD4wHLzq_normal.jpeg"/>
    <x v="18"/>
    <s v="https://twitter.com/#!/reddeercollege/status/1141358504961142784"/>
    <m/>
    <m/>
    <s v="1141358504961142784"/>
    <m/>
    <b v="0"/>
    <n v="0"/>
    <s v=""/>
    <b v="0"/>
    <s v="en"/>
    <m/>
    <s v=""/>
    <b v="0"/>
    <n v="1"/>
    <s v="1141143291779411969"/>
    <s v="Twitter Web Client"/>
    <b v="0"/>
    <s v="1141143291779411969"/>
    <s v="Tweet"/>
    <n v="0"/>
    <n v="0"/>
    <m/>
    <m/>
    <m/>
    <m/>
    <m/>
    <m/>
    <m/>
    <m/>
    <n v="1"/>
    <s v="2"/>
    <s v="2"/>
    <n v="1"/>
    <n v="5.882352941176471"/>
    <n v="0"/>
    <n v="0"/>
    <n v="0"/>
    <n v="0"/>
    <n v="16"/>
    <n v="94.11764705882354"/>
    <n v="17"/>
  </r>
  <r>
    <s v="rdcalumni"/>
    <s v="reddeercollege"/>
    <m/>
    <m/>
    <m/>
    <m/>
    <m/>
    <m/>
    <m/>
    <m/>
    <s v="No"/>
    <n v="43"/>
    <m/>
    <m/>
    <x v="0"/>
    <d v="2019-06-19T21:05:53.000"/>
    <s v="RT @CarlinDoeksen: Congratulations @VCCpresident! Welcome to the @CityofRedDeer &amp;amp; @RedDeerCollege as a proud parent of two #MyRDC students…"/>
    <m/>
    <m/>
    <x v="7"/>
    <m/>
    <s v="http://pbs.twimg.com/profile_images/669248695494283264/E9k3CCUr_normal.jpg"/>
    <x v="19"/>
    <s v="https://twitter.com/#!/rdcalumni/status/1141452061487144960"/>
    <m/>
    <m/>
    <s v="1141452061487144960"/>
    <m/>
    <b v="0"/>
    <n v="0"/>
    <s v=""/>
    <b v="1"/>
    <s v="en"/>
    <m/>
    <s v="1141055124925607937"/>
    <b v="0"/>
    <n v="2"/>
    <s v="1141134633469222912"/>
    <s v="Twitter for iPhone"/>
    <b v="0"/>
    <s v="1141134633469222912"/>
    <s v="Tweet"/>
    <n v="0"/>
    <n v="0"/>
    <m/>
    <m/>
    <m/>
    <m/>
    <m/>
    <m/>
    <m/>
    <m/>
    <n v="1"/>
    <s v="2"/>
    <s v="2"/>
    <m/>
    <m/>
    <m/>
    <m/>
    <m/>
    <m/>
    <m/>
    <m/>
    <m/>
  </r>
  <r>
    <s v="carlindoeksen"/>
    <s v="reddeercollege"/>
    <m/>
    <m/>
    <m/>
    <m/>
    <m/>
    <m/>
    <m/>
    <m/>
    <s v="Yes"/>
    <n v="47"/>
    <m/>
    <m/>
    <x v="0"/>
    <d v="2019-06-19T00:04:32.000"/>
    <s v="Congratulations @VCCpresident! Welcome to the @CityofRedDeer &amp;amp; @RedDeerCollege as a proud parent of two #MyRDC students &amp;amp; one alumnus. https://t.co/lzvGWxMdEC"/>
    <s v="https://twitter.com/RedDeerCollege/status/1141055124925607937"/>
    <s v="twitter.com"/>
    <x v="7"/>
    <m/>
    <s v="http://pbs.twimg.com/profile_images/1058221687806853120/9grBC1lh_normal.jpg"/>
    <x v="20"/>
    <s v="https://twitter.com/#!/carlindoeksen/status/1141134633469222912"/>
    <m/>
    <m/>
    <s v="1141134633469222912"/>
    <m/>
    <b v="0"/>
    <n v="1"/>
    <s v=""/>
    <b v="1"/>
    <s v="en"/>
    <m/>
    <s v="1141055124925607937"/>
    <b v="0"/>
    <n v="0"/>
    <s v=""/>
    <s v="Twitter for Android"/>
    <b v="0"/>
    <s v="1141134633469222912"/>
    <s v="Tweet"/>
    <n v="0"/>
    <n v="0"/>
    <m/>
    <m/>
    <m/>
    <m/>
    <m/>
    <m/>
    <m/>
    <m/>
    <n v="1"/>
    <s v="2"/>
    <s v="2"/>
    <m/>
    <m/>
    <m/>
    <m/>
    <m/>
    <m/>
    <m/>
    <m/>
    <m/>
  </r>
  <r>
    <s v="reddeercollege"/>
    <s v="cityofreddeer"/>
    <m/>
    <m/>
    <m/>
    <m/>
    <m/>
    <m/>
    <m/>
    <m/>
    <s v="No"/>
    <n v="49"/>
    <m/>
    <m/>
    <x v="0"/>
    <d v="2019-06-19T14:54:01.000"/>
    <s v="RT @CarlinDoeksen: Congratulations @VCCpresident! Welcome to the @CityofRedDeer &amp;amp; @RedDeerCollege as a proud parent of two #MyRDC students…"/>
    <m/>
    <m/>
    <x v="7"/>
    <m/>
    <s v="http://pbs.twimg.com/profile_images/507290673490300928/fD4wHLzq_normal.jpeg"/>
    <x v="21"/>
    <s v="https://twitter.com/#!/reddeercollege/status/1141358477962465282"/>
    <m/>
    <m/>
    <s v="1141358477962465282"/>
    <m/>
    <b v="0"/>
    <n v="0"/>
    <s v=""/>
    <b v="1"/>
    <s v="en"/>
    <m/>
    <s v="1141055124925607937"/>
    <b v="0"/>
    <n v="2"/>
    <s v="1141134633469222912"/>
    <s v="Twitter Web Client"/>
    <b v="0"/>
    <s v="1141134633469222912"/>
    <s v="Tweet"/>
    <n v="0"/>
    <n v="0"/>
    <m/>
    <m/>
    <m/>
    <m/>
    <m/>
    <m/>
    <m/>
    <m/>
    <n v="1"/>
    <s v="2"/>
    <s v="2"/>
    <m/>
    <m/>
    <m/>
    <m/>
    <m/>
    <m/>
    <m/>
    <m/>
    <m/>
  </r>
  <r>
    <s v="tea_with_mike"/>
    <s v="reddeercollege"/>
    <m/>
    <m/>
    <m/>
    <m/>
    <m/>
    <m/>
    <m/>
    <m/>
    <s v="No"/>
    <n v="53"/>
    <m/>
    <m/>
    <x v="0"/>
    <d v="2019-06-21T02:55:14.000"/>
    <s v="RT @CarlinDoeksen: Congratulations @VCCpresident! Welcome to the @CityofRedDeer &amp;amp; @RedDeerCollege as a proud parent of two #MyRDC students…"/>
    <m/>
    <m/>
    <x v="7"/>
    <m/>
    <s v="http://pbs.twimg.com/profile_images/1138662877009567744/iHr81Y6X_normal.png"/>
    <x v="22"/>
    <s v="https://twitter.com/#!/tea_with_mike/status/1141902366477651968"/>
    <m/>
    <m/>
    <s v="1141902366477651968"/>
    <m/>
    <b v="0"/>
    <n v="0"/>
    <s v=""/>
    <b v="1"/>
    <s v="en"/>
    <m/>
    <s v="1141055124925607937"/>
    <b v="0"/>
    <n v="3"/>
    <s v="1141134633469222912"/>
    <s v="Twitter for iPad"/>
    <b v="0"/>
    <s v="1141134633469222912"/>
    <s v="Tweet"/>
    <n v="0"/>
    <n v="0"/>
    <m/>
    <m/>
    <m/>
    <m/>
    <m/>
    <m/>
    <m/>
    <m/>
    <n v="1"/>
    <s v="2"/>
    <s v="2"/>
    <m/>
    <m/>
    <m/>
    <m/>
    <m/>
    <m/>
    <m/>
    <m/>
    <m/>
  </r>
  <r>
    <s v="vccpresident"/>
    <s v="vccpresident"/>
    <m/>
    <m/>
    <m/>
    <m/>
    <m/>
    <m/>
    <m/>
    <m/>
    <s v="No"/>
    <n v="56"/>
    <m/>
    <m/>
    <x v="1"/>
    <d v="2019-05-08T14:32:45.000"/>
    <s v="Thank you #CICan2019. Great conference and good to see everyone!"/>
    <m/>
    <m/>
    <x v="8"/>
    <m/>
    <s v="http://pbs.twimg.com/profile_images/643503543161356292/LCHVHyyz_normal.jpg"/>
    <x v="23"/>
    <s v="https://twitter.com/#!/vccpresident/status/1126132838003290114"/>
    <m/>
    <m/>
    <s v="1126132838003290114"/>
    <m/>
    <b v="0"/>
    <n v="1"/>
    <s v=""/>
    <b v="0"/>
    <s v="en"/>
    <m/>
    <s v=""/>
    <b v="0"/>
    <n v="1"/>
    <s v=""/>
    <s v="Twitter for iPhone"/>
    <b v="0"/>
    <s v="1126132838003290114"/>
    <s v="Tweet"/>
    <n v="0"/>
    <n v="0"/>
    <m/>
    <m/>
    <m/>
    <m/>
    <m/>
    <m/>
    <m/>
    <m/>
    <n v="1"/>
    <s v="1"/>
    <s v="1"/>
    <n v="3"/>
    <n v="30"/>
    <n v="0"/>
    <n v="0"/>
    <n v="0"/>
    <n v="0"/>
    <n v="7"/>
    <n v="7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8"/>
        <item x="7"/>
        <item x="4"/>
        <item x="5"/>
        <item x="6"/>
        <item x="23"/>
        <item x="9"/>
        <item x="0"/>
        <item x="13"/>
        <item x="1"/>
        <item x="2"/>
        <item x="3"/>
        <item x="10"/>
        <item x="11"/>
        <item x="12"/>
        <item x="14"/>
        <item x="15"/>
        <item x="16"/>
        <item x="20"/>
        <item x="17"/>
        <item x="21"/>
        <item x="18"/>
        <item x="19"/>
        <item x="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9">
        <i x="6" s="1"/>
        <i x="8" s="1"/>
        <i x="2" s="1"/>
        <i x="7" s="1"/>
        <i x="3" s="1"/>
        <i x="4" s="1"/>
        <i x="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9" totalsRowShown="0" headerRowDxfId="396" dataDxfId="395">
  <autoFilter ref="A2:BL59"/>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 totalsRowShown="0" headerRowDxfId="266" dataDxfId="265">
  <autoFilter ref="A2:C8"/>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6" totalsRowShown="0" headerRowDxfId="259" dataDxfId="258">
  <autoFilter ref="A1:J6"/>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9:J13" totalsRowShown="0" headerRowDxfId="247" dataDxfId="246">
  <autoFilter ref="A9:J13"/>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6:J24" totalsRowShown="0" headerRowDxfId="235" dataDxfId="234">
  <autoFilter ref="A16:J24"/>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7:J37" totalsRowShown="0" headerRowDxfId="222" dataDxfId="221">
  <autoFilter ref="A27:J37"/>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0:J50" totalsRowShown="0" headerRowDxfId="209" dataDxfId="208">
  <autoFilter ref="A40:J50"/>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3:J55" totalsRowShown="0" headerRowDxfId="196" dataDxfId="195">
  <autoFilter ref="A53:J55"/>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8:J68" totalsRowShown="0" headerRowDxfId="193" dataDxfId="192">
  <autoFilter ref="A58:J68"/>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1:J81" totalsRowShown="0" headerRowDxfId="170" dataDxfId="169">
  <autoFilter ref="A71:J81"/>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4" totalsRowShown="0" headerRowDxfId="343" dataDxfId="342">
  <autoFilter ref="A2:BS24"/>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9" totalsRowShown="0" headerRowDxfId="147" dataDxfId="146">
  <autoFilter ref="A1:G11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5" totalsRowShown="0" headerRowDxfId="138" dataDxfId="137">
  <autoFilter ref="A1:L11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6" totalsRowShown="0" headerRowDxfId="64" dataDxfId="63">
  <autoFilter ref="A2:BL2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297" dataDxfId="296">
  <autoFilter ref="A1:C23"/>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VCCpresident/status/1136705267188391936" TargetMode="External" /><Relationship Id="rId2" Type="http://schemas.openxmlformats.org/officeDocument/2006/relationships/hyperlink" Target="https://www.vcc.ca/about/college-information/news/article/new-vice-president-enterprise-and-international-development.html" TargetMode="External" /><Relationship Id="rId3" Type="http://schemas.openxmlformats.org/officeDocument/2006/relationships/hyperlink" Target="https://www.eventbrite.ca/e/experience-vcc-open-house-registration-58456038585" TargetMode="External" /><Relationship Id="rId4" Type="http://schemas.openxmlformats.org/officeDocument/2006/relationships/hyperlink" Target="https://news.gov.bc.ca/releases/2019AEST0072-001174" TargetMode="External" /><Relationship Id="rId5" Type="http://schemas.openxmlformats.org/officeDocument/2006/relationships/hyperlink" Target="https://news.gov.bc.ca/releases/2019AEST0072-001174" TargetMode="External" /><Relationship Id="rId6" Type="http://schemas.openxmlformats.org/officeDocument/2006/relationships/hyperlink" Target="https://twitter.com/RedDeerCollege/status/1141055124925607937" TargetMode="External" /><Relationship Id="rId7" Type="http://schemas.openxmlformats.org/officeDocument/2006/relationships/hyperlink" Target="https://twitter.com/RedDeerCollege/status/1141055124925607937" TargetMode="External" /><Relationship Id="rId8" Type="http://schemas.openxmlformats.org/officeDocument/2006/relationships/hyperlink" Target="https://twitter.com/RedDeerCollege/status/1141055124925607937" TargetMode="External" /><Relationship Id="rId9" Type="http://schemas.openxmlformats.org/officeDocument/2006/relationships/hyperlink" Target="https://pbs.twimg.com/media/D482WzgVUAAN_va.jpg" TargetMode="External" /><Relationship Id="rId10" Type="http://schemas.openxmlformats.org/officeDocument/2006/relationships/hyperlink" Target="https://pbs.twimg.com/media/D48vZiWX4AAfrs1.png" TargetMode="External" /><Relationship Id="rId11" Type="http://schemas.openxmlformats.org/officeDocument/2006/relationships/hyperlink" Target="https://pbs.twimg.com/media/D76OzlmUEAECF-n.jpg" TargetMode="External" /><Relationship Id="rId12" Type="http://schemas.openxmlformats.org/officeDocument/2006/relationships/hyperlink" Target="https://pbs.twimg.com/media/D8ZjadZUYAAuFo-.jpg" TargetMode="External" /><Relationship Id="rId13" Type="http://schemas.openxmlformats.org/officeDocument/2006/relationships/hyperlink" Target="https://pbs.twimg.com/media/D8ZjadZUYAAuFo-.jpg" TargetMode="External" /><Relationship Id="rId14" Type="http://schemas.openxmlformats.org/officeDocument/2006/relationships/hyperlink" Target="http://pbs.twimg.com/profile_images/736214776120934401/ULbOutNS_normal.jpg" TargetMode="External" /><Relationship Id="rId15" Type="http://schemas.openxmlformats.org/officeDocument/2006/relationships/hyperlink" Target="http://pbs.twimg.com/profile_images/736214776120934401/ULbOutNS_normal.jpg" TargetMode="External" /><Relationship Id="rId16" Type="http://schemas.openxmlformats.org/officeDocument/2006/relationships/hyperlink" Target="http://pbs.twimg.com/profile_images/736214776120934401/ULbOutNS_normal.jpg" TargetMode="External" /><Relationship Id="rId17" Type="http://schemas.openxmlformats.org/officeDocument/2006/relationships/hyperlink" Target="http://pbs.twimg.com/profile_images/736214776120934401/ULbOutNS_normal.jpg" TargetMode="External" /><Relationship Id="rId18" Type="http://schemas.openxmlformats.org/officeDocument/2006/relationships/hyperlink" Target="http://pbs.twimg.com/profile_images/736214776120934401/ULbOutNS_normal.jpg" TargetMode="External" /><Relationship Id="rId19" Type="http://schemas.openxmlformats.org/officeDocument/2006/relationships/hyperlink" Target="http://pbs.twimg.com/profile_images/1141458602391040000/0kP7JRtc_normal.png" TargetMode="External" /><Relationship Id="rId20" Type="http://schemas.openxmlformats.org/officeDocument/2006/relationships/hyperlink" Target="http://pbs.twimg.com/profile_images/968292899346526208/4ffk9syA_normal.jpg" TargetMode="External" /><Relationship Id="rId21" Type="http://schemas.openxmlformats.org/officeDocument/2006/relationships/hyperlink" Target="http://pbs.twimg.com/profile_images/968292899346526208/4ffk9syA_normal.jpg" TargetMode="External" /><Relationship Id="rId22" Type="http://schemas.openxmlformats.org/officeDocument/2006/relationships/hyperlink" Target="http://pbs.twimg.com/profile_images/968292899346526208/4ffk9syA_normal.jpg" TargetMode="External" /><Relationship Id="rId23" Type="http://schemas.openxmlformats.org/officeDocument/2006/relationships/hyperlink" Target="http://abs.twimg.com/sticky/default_profile_images/default_profile_normal.png" TargetMode="External" /><Relationship Id="rId24" Type="http://schemas.openxmlformats.org/officeDocument/2006/relationships/hyperlink" Target="http://abs.twimg.com/sticky/default_profile_images/default_profile_normal.png" TargetMode="External" /><Relationship Id="rId25" Type="http://schemas.openxmlformats.org/officeDocument/2006/relationships/hyperlink" Target="http://abs.twimg.com/sticky/default_profile_images/default_profile_normal.png" TargetMode="External" /><Relationship Id="rId26" Type="http://schemas.openxmlformats.org/officeDocument/2006/relationships/hyperlink" Target="http://pbs.twimg.com/profile_images/643503543161356292/LCHVHyyz_normal.jpg" TargetMode="External" /><Relationship Id="rId27" Type="http://schemas.openxmlformats.org/officeDocument/2006/relationships/hyperlink" Target="http://pbs.twimg.com/profile_images/643503543161356292/LCHVHyyz_normal.jpg" TargetMode="External" /><Relationship Id="rId28" Type="http://schemas.openxmlformats.org/officeDocument/2006/relationships/hyperlink" Target="http://pbs.twimg.com/profile_images/643503543161356292/LCHVHyyz_normal.jpg" TargetMode="External" /><Relationship Id="rId29" Type="http://schemas.openxmlformats.org/officeDocument/2006/relationships/hyperlink" Target="https://pbs.twimg.com/media/D482WzgVUAAN_va.jpg" TargetMode="External" /><Relationship Id="rId30" Type="http://schemas.openxmlformats.org/officeDocument/2006/relationships/hyperlink" Target="https://pbs.twimg.com/media/D48vZiWX4AAfrs1.png" TargetMode="External" /><Relationship Id="rId31" Type="http://schemas.openxmlformats.org/officeDocument/2006/relationships/hyperlink" Target="https://pbs.twimg.com/media/D76OzlmUEAECF-n.jpg" TargetMode="External" /><Relationship Id="rId32" Type="http://schemas.openxmlformats.org/officeDocument/2006/relationships/hyperlink" Target="http://pbs.twimg.com/profile_images/1026881957056008193/R8stfOcm_normal.jpg" TargetMode="External" /><Relationship Id="rId33" Type="http://schemas.openxmlformats.org/officeDocument/2006/relationships/hyperlink" Target="http://pbs.twimg.com/profile_images/1026881957056008193/R8stfOcm_normal.jpg" TargetMode="External" /><Relationship Id="rId34" Type="http://schemas.openxmlformats.org/officeDocument/2006/relationships/hyperlink" Target="http://pbs.twimg.com/profile_images/1026881957056008193/R8stfOcm_normal.jpg" TargetMode="External" /><Relationship Id="rId35" Type="http://schemas.openxmlformats.org/officeDocument/2006/relationships/hyperlink" Target="http://pbs.twimg.com/profile_images/506135635480948736/NuQ8zz4S_normal.jpeg" TargetMode="External" /><Relationship Id="rId36" Type="http://schemas.openxmlformats.org/officeDocument/2006/relationships/hyperlink" Target="http://pbs.twimg.com/profile_images/506135635480948736/NuQ8zz4S_normal.jpeg" TargetMode="External" /><Relationship Id="rId37" Type="http://schemas.openxmlformats.org/officeDocument/2006/relationships/hyperlink" Target="http://pbs.twimg.com/profile_images/506135635480948736/NuQ8zz4S_normal.jpeg" TargetMode="External" /><Relationship Id="rId38" Type="http://schemas.openxmlformats.org/officeDocument/2006/relationships/hyperlink" Target="http://pbs.twimg.com/profile_images/609098493395779584/cjPByie-_normal.jpg" TargetMode="External" /><Relationship Id="rId39" Type="http://schemas.openxmlformats.org/officeDocument/2006/relationships/hyperlink" Target="http://pbs.twimg.com/profile_images/609098493395779584/cjPByie-_normal.jpg" TargetMode="External" /><Relationship Id="rId40" Type="http://schemas.openxmlformats.org/officeDocument/2006/relationships/hyperlink" Target="http://pbs.twimg.com/profile_images/609098493395779584/cjPByie-_normal.jpg" TargetMode="External" /><Relationship Id="rId41" Type="http://schemas.openxmlformats.org/officeDocument/2006/relationships/hyperlink" Target="https://pbs.twimg.com/media/D8ZjadZUYAAuFo-.jpg" TargetMode="External" /><Relationship Id="rId42" Type="http://schemas.openxmlformats.org/officeDocument/2006/relationships/hyperlink" Target="http://pbs.twimg.com/profile_images/1079608202017165312/c_6WfCZ3_normal.jpg" TargetMode="External" /><Relationship Id="rId43" Type="http://schemas.openxmlformats.org/officeDocument/2006/relationships/hyperlink" Target="https://pbs.twimg.com/media/D8ZjadZUYAAuFo-.jpg" TargetMode="External" /><Relationship Id="rId44" Type="http://schemas.openxmlformats.org/officeDocument/2006/relationships/hyperlink" Target="http://pbs.twimg.com/profile_images/1079608202017165312/c_6WfCZ3_normal.jpg" TargetMode="External" /><Relationship Id="rId45" Type="http://schemas.openxmlformats.org/officeDocument/2006/relationships/hyperlink" Target="http://pbs.twimg.com/profile_images/1079608202017165312/c_6WfCZ3_normal.jpg" TargetMode="External" /><Relationship Id="rId46" Type="http://schemas.openxmlformats.org/officeDocument/2006/relationships/hyperlink" Target="http://pbs.twimg.com/profile_images/1126903804606201856/JjsvmRHg_normal.jpg" TargetMode="External" /><Relationship Id="rId47" Type="http://schemas.openxmlformats.org/officeDocument/2006/relationships/hyperlink" Target="http://pbs.twimg.com/profile_images/1126903804606201856/JjsvmRHg_normal.jpg" TargetMode="External" /><Relationship Id="rId48" Type="http://schemas.openxmlformats.org/officeDocument/2006/relationships/hyperlink" Target="http://pbs.twimg.com/profile_images/507290673490300928/fD4wHLzq_normal.jpeg" TargetMode="External" /><Relationship Id="rId49" Type="http://schemas.openxmlformats.org/officeDocument/2006/relationships/hyperlink" Target="http://pbs.twimg.com/profile_images/827384246150930433/rj65zqNk_normal.jpg" TargetMode="External" /><Relationship Id="rId50" Type="http://schemas.openxmlformats.org/officeDocument/2006/relationships/hyperlink" Target="http://pbs.twimg.com/profile_images/507290673490300928/fD4wHLzq_normal.jpeg" TargetMode="External" /><Relationship Id="rId51" Type="http://schemas.openxmlformats.org/officeDocument/2006/relationships/hyperlink" Target="http://pbs.twimg.com/profile_images/827384246150930433/rj65zqNk_normal.jpg" TargetMode="External" /><Relationship Id="rId52" Type="http://schemas.openxmlformats.org/officeDocument/2006/relationships/hyperlink" Target="http://pbs.twimg.com/profile_images/827384246150930433/rj65zqNk_normal.jpg" TargetMode="External" /><Relationship Id="rId53" Type="http://schemas.openxmlformats.org/officeDocument/2006/relationships/hyperlink" Target="http://pbs.twimg.com/profile_images/507290673490300928/fD4wHLzq_normal.jpeg" TargetMode="External" /><Relationship Id="rId54" Type="http://schemas.openxmlformats.org/officeDocument/2006/relationships/hyperlink" Target="http://pbs.twimg.com/profile_images/669248695494283264/E9k3CCUr_normal.jpg" TargetMode="External" /><Relationship Id="rId55" Type="http://schemas.openxmlformats.org/officeDocument/2006/relationships/hyperlink" Target="http://pbs.twimg.com/profile_images/669248695494283264/E9k3CCUr_normal.jpg" TargetMode="External" /><Relationship Id="rId56" Type="http://schemas.openxmlformats.org/officeDocument/2006/relationships/hyperlink" Target="http://pbs.twimg.com/profile_images/669248695494283264/E9k3CCUr_normal.jpg" TargetMode="External" /><Relationship Id="rId57" Type="http://schemas.openxmlformats.org/officeDocument/2006/relationships/hyperlink" Target="http://pbs.twimg.com/profile_images/669248695494283264/E9k3CCUr_normal.jpg" TargetMode="External" /><Relationship Id="rId58" Type="http://schemas.openxmlformats.org/officeDocument/2006/relationships/hyperlink" Target="http://pbs.twimg.com/profile_images/1058221687806853120/9grBC1lh_normal.jpg" TargetMode="External" /><Relationship Id="rId59" Type="http://schemas.openxmlformats.org/officeDocument/2006/relationships/hyperlink" Target="http://pbs.twimg.com/profile_images/507290673490300928/fD4wHLzq_normal.jpeg" TargetMode="External" /><Relationship Id="rId60" Type="http://schemas.openxmlformats.org/officeDocument/2006/relationships/hyperlink" Target="http://pbs.twimg.com/profile_images/507290673490300928/fD4wHLzq_normal.jpeg" TargetMode="External" /><Relationship Id="rId61" Type="http://schemas.openxmlformats.org/officeDocument/2006/relationships/hyperlink" Target="http://pbs.twimg.com/profile_images/507290673490300928/fD4wHLzq_normal.jpeg" TargetMode="External" /><Relationship Id="rId62" Type="http://schemas.openxmlformats.org/officeDocument/2006/relationships/hyperlink" Target="http://pbs.twimg.com/profile_images/507290673490300928/fD4wHLzq_normal.jpeg" TargetMode="External" /><Relationship Id="rId63" Type="http://schemas.openxmlformats.org/officeDocument/2006/relationships/hyperlink" Target="http://pbs.twimg.com/profile_images/507290673490300928/fD4wHLzq_normal.jpeg" TargetMode="External" /><Relationship Id="rId64" Type="http://schemas.openxmlformats.org/officeDocument/2006/relationships/hyperlink" Target="http://pbs.twimg.com/profile_images/1138662877009567744/iHr81Y6X_normal.png" TargetMode="External" /><Relationship Id="rId65" Type="http://schemas.openxmlformats.org/officeDocument/2006/relationships/hyperlink" Target="http://pbs.twimg.com/profile_images/1058221687806853120/9grBC1lh_normal.jpg" TargetMode="External" /><Relationship Id="rId66" Type="http://schemas.openxmlformats.org/officeDocument/2006/relationships/hyperlink" Target="http://pbs.twimg.com/profile_images/1138662877009567744/iHr81Y6X_normal.png" TargetMode="External" /><Relationship Id="rId67" Type="http://schemas.openxmlformats.org/officeDocument/2006/relationships/hyperlink" Target="http://pbs.twimg.com/profile_images/643503543161356292/LCHVHyyz_normal.jpg" TargetMode="External" /><Relationship Id="rId68" Type="http://schemas.openxmlformats.org/officeDocument/2006/relationships/hyperlink" Target="http://pbs.twimg.com/profile_images/1058221687806853120/9grBC1lh_normal.jpg" TargetMode="External" /><Relationship Id="rId69" Type="http://schemas.openxmlformats.org/officeDocument/2006/relationships/hyperlink" Target="http://pbs.twimg.com/profile_images/1138662877009567744/iHr81Y6X_normal.png" TargetMode="External" /><Relationship Id="rId70" Type="http://schemas.openxmlformats.org/officeDocument/2006/relationships/hyperlink" Target="http://pbs.twimg.com/profile_images/1138662877009567744/iHr81Y6X_normal.png" TargetMode="External" /><Relationship Id="rId71" Type="http://schemas.openxmlformats.org/officeDocument/2006/relationships/hyperlink" Target="https://twitter.com/#!/canadianhospfdn/status/1135941385524264960" TargetMode="External" /><Relationship Id="rId72" Type="http://schemas.openxmlformats.org/officeDocument/2006/relationships/hyperlink" Target="https://twitter.com/#!/canadianhospfdn/status/1135941385524264960" TargetMode="External" /><Relationship Id="rId73" Type="http://schemas.openxmlformats.org/officeDocument/2006/relationships/hyperlink" Target="https://twitter.com/#!/canadianhospfdn/status/1135941385524264960" TargetMode="External" /><Relationship Id="rId74" Type="http://schemas.openxmlformats.org/officeDocument/2006/relationships/hyperlink" Target="https://twitter.com/#!/canadianhospfdn/status/1135941385524264960" TargetMode="External" /><Relationship Id="rId75" Type="http://schemas.openxmlformats.org/officeDocument/2006/relationships/hyperlink" Target="https://twitter.com/#!/canadianhospfdn/status/1135941385524264960" TargetMode="External" /><Relationship Id="rId76" Type="http://schemas.openxmlformats.org/officeDocument/2006/relationships/hyperlink" Target="https://twitter.com/#!/ita_bc/status/1136710040499445760" TargetMode="External" /><Relationship Id="rId77" Type="http://schemas.openxmlformats.org/officeDocument/2006/relationships/hyperlink" Target="https://twitter.com/#!/builditrightcan/status/1136711724487270400" TargetMode="External" /><Relationship Id="rId78" Type="http://schemas.openxmlformats.org/officeDocument/2006/relationships/hyperlink" Target="https://twitter.com/#!/builditrightcan/status/1136711724487270400" TargetMode="External" /><Relationship Id="rId79" Type="http://schemas.openxmlformats.org/officeDocument/2006/relationships/hyperlink" Target="https://twitter.com/#!/builditrightcan/status/1136711724487270400" TargetMode="External" /><Relationship Id="rId80" Type="http://schemas.openxmlformats.org/officeDocument/2006/relationships/hyperlink" Target="https://twitter.com/#!/vcctrades/status/1136716508644515845" TargetMode="External" /><Relationship Id="rId81" Type="http://schemas.openxmlformats.org/officeDocument/2006/relationships/hyperlink" Target="https://twitter.com/#!/vcctrades/status/1136716508644515845" TargetMode="External" /><Relationship Id="rId82" Type="http://schemas.openxmlformats.org/officeDocument/2006/relationships/hyperlink" Target="https://twitter.com/#!/vcctrades/status/1136716508644515845" TargetMode="External" /><Relationship Id="rId83" Type="http://schemas.openxmlformats.org/officeDocument/2006/relationships/hyperlink" Target="https://twitter.com/#!/vccpresident/status/1121174848955228160" TargetMode="External" /><Relationship Id="rId84" Type="http://schemas.openxmlformats.org/officeDocument/2006/relationships/hyperlink" Target="https://twitter.com/#!/vccpresident/status/1121174866881761280" TargetMode="External" /><Relationship Id="rId85" Type="http://schemas.openxmlformats.org/officeDocument/2006/relationships/hyperlink" Target="https://twitter.com/#!/vccpresident/status/1124077854361309184" TargetMode="External" /><Relationship Id="rId86" Type="http://schemas.openxmlformats.org/officeDocument/2006/relationships/hyperlink" Target="https://twitter.com/#!/myvcc/status/1121174604645425153" TargetMode="External" /><Relationship Id="rId87" Type="http://schemas.openxmlformats.org/officeDocument/2006/relationships/hyperlink" Target="https://twitter.com/#!/myvcc/status/1121166951039082502" TargetMode="External" /><Relationship Id="rId88" Type="http://schemas.openxmlformats.org/officeDocument/2006/relationships/hyperlink" Target="https://twitter.com/#!/myvcc/status/1134501180246073344" TargetMode="External" /><Relationship Id="rId89" Type="http://schemas.openxmlformats.org/officeDocument/2006/relationships/hyperlink" Target="https://twitter.com/#!/myvcc/status/1136730353333198848" TargetMode="External" /><Relationship Id="rId90" Type="http://schemas.openxmlformats.org/officeDocument/2006/relationships/hyperlink" Target="https://twitter.com/#!/myvcc/status/1136730353333198848" TargetMode="External" /><Relationship Id="rId91" Type="http://schemas.openxmlformats.org/officeDocument/2006/relationships/hyperlink" Target="https://twitter.com/#!/myvcc/status/1136730353333198848" TargetMode="External" /><Relationship Id="rId92" Type="http://schemas.openxmlformats.org/officeDocument/2006/relationships/hyperlink" Target="https://twitter.com/#!/shobhamenons/status/1136751021785460736" TargetMode="External" /><Relationship Id="rId93" Type="http://schemas.openxmlformats.org/officeDocument/2006/relationships/hyperlink" Target="https://twitter.com/#!/shobhamenons/status/1136751021785460736" TargetMode="External" /><Relationship Id="rId94" Type="http://schemas.openxmlformats.org/officeDocument/2006/relationships/hyperlink" Target="https://twitter.com/#!/shobhamenons/status/1136751021785460736" TargetMode="External" /><Relationship Id="rId95" Type="http://schemas.openxmlformats.org/officeDocument/2006/relationships/hyperlink" Target="https://twitter.com/#!/brettgri/status/1136790657576591361" TargetMode="External" /><Relationship Id="rId96" Type="http://schemas.openxmlformats.org/officeDocument/2006/relationships/hyperlink" Target="https://twitter.com/#!/brettgri/status/1136790657576591361" TargetMode="External" /><Relationship Id="rId97" Type="http://schemas.openxmlformats.org/officeDocument/2006/relationships/hyperlink" Target="https://twitter.com/#!/brettgri/status/1136790657576591361" TargetMode="External" /><Relationship Id="rId98" Type="http://schemas.openxmlformats.org/officeDocument/2006/relationships/hyperlink" Target="https://twitter.com/#!/vccpresident/status/1136705267188391936" TargetMode="External" /><Relationship Id="rId99" Type="http://schemas.openxmlformats.org/officeDocument/2006/relationships/hyperlink" Target="https://twitter.com/#!/suestroud/status/1137045850914340864" TargetMode="External" /><Relationship Id="rId100" Type="http://schemas.openxmlformats.org/officeDocument/2006/relationships/hyperlink" Target="https://twitter.com/#!/vccpresident/status/1136705267188391936" TargetMode="External" /><Relationship Id="rId101" Type="http://schemas.openxmlformats.org/officeDocument/2006/relationships/hyperlink" Target="https://twitter.com/#!/suestroud/status/1137045850914340864" TargetMode="External" /><Relationship Id="rId102" Type="http://schemas.openxmlformats.org/officeDocument/2006/relationships/hyperlink" Target="https://twitter.com/#!/suestroud/status/1137045850914340864" TargetMode="External" /><Relationship Id="rId103" Type="http://schemas.openxmlformats.org/officeDocument/2006/relationships/hyperlink" Target="https://twitter.com/#!/mekkuzz/status/1141099337335758849" TargetMode="External" /><Relationship Id="rId104" Type="http://schemas.openxmlformats.org/officeDocument/2006/relationships/hyperlink" Target="https://twitter.com/#!/mekkuzz/status/1141099337335758849" TargetMode="External" /><Relationship Id="rId105" Type="http://schemas.openxmlformats.org/officeDocument/2006/relationships/hyperlink" Target="https://twitter.com/#!/reddeercollege/status/1141100358019645440" TargetMode="External" /><Relationship Id="rId106" Type="http://schemas.openxmlformats.org/officeDocument/2006/relationships/hyperlink" Target="https://twitter.com/#!/stuartfcullum/status/1141143291779411969" TargetMode="External" /><Relationship Id="rId107" Type="http://schemas.openxmlformats.org/officeDocument/2006/relationships/hyperlink" Target="https://twitter.com/#!/reddeercollege/status/1141358504961142784" TargetMode="External" /><Relationship Id="rId108" Type="http://schemas.openxmlformats.org/officeDocument/2006/relationships/hyperlink" Target="https://twitter.com/#!/stuartfcullum/status/1141143291779411969" TargetMode="External" /><Relationship Id="rId109" Type="http://schemas.openxmlformats.org/officeDocument/2006/relationships/hyperlink" Target="https://twitter.com/#!/stuartfcullum/status/1141143291779411969" TargetMode="External" /><Relationship Id="rId110" Type="http://schemas.openxmlformats.org/officeDocument/2006/relationships/hyperlink" Target="https://twitter.com/#!/reddeercollege/status/1141358504961142784" TargetMode="External" /><Relationship Id="rId111" Type="http://schemas.openxmlformats.org/officeDocument/2006/relationships/hyperlink" Target="https://twitter.com/#!/rdcalumni/status/1141452061487144960" TargetMode="External" /><Relationship Id="rId112" Type="http://schemas.openxmlformats.org/officeDocument/2006/relationships/hyperlink" Target="https://twitter.com/#!/rdcalumni/status/1141452061487144960" TargetMode="External" /><Relationship Id="rId113" Type="http://schemas.openxmlformats.org/officeDocument/2006/relationships/hyperlink" Target="https://twitter.com/#!/rdcalumni/status/1141452061487144960" TargetMode="External" /><Relationship Id="rId114" Type="http://schemas.openxmlformats.org/officeDocument/2006/relationships/hyperlink" Target="https://twitter.com/#!/rdcalumni/status/1141452061487144960" TargetMode="External" /><Relationship Id="rId115" Type="http://schemas.openxmlformats.org/officeDocument/2006/relationships/hyperlink" Target="https://twitter.com/#!/carlindoeksen/status/1141134633469222912" TargetMode="External" /><Relationship Id="rId116" Type="http://schemas.openxmlformats.org/officeDocument/2006/relationships/hyperlink" Target="https://twitter.com/#!/reddeercollege/status/1141100358019645440" TargetMode="External" /><Relationship Id="rId117" Type="http://schemas.openxmlformats.org/officeDocument/2006/relationships/hyperlink" Target="https://twitter.com/#!/reddeercollege/status/1141358477962465282" TargetMode="External" /><Relationship Id="rId118" Type="http://schemas.openxmlformats.org/officeDocument/2006/relationships/hyperlink" Target="https://twitter.com/#!/reddeercollege/status/1141358477962465282" TargetMode="External" /><Relationship Id="rId119" Type="http://schemas.openxmlformats.org/officeDocument/2006/relationships/hyperlink" Target="https://twitter.com/#!/reddeercollege/status/1141358477962465282" TargetMode="External" /><Relationship Id="rId120" Type="http://schemas.openxmlformats.org/officeDocument/2006/relationships/hyperlink" Target="https://twitter.com/#!/reddeercollege/status/1141358504961142784" TargetMode="External" /><Relationship Id="rId121" Type="http://schemas.openxmlformats.org/officeDocument/2006/relationships/hyperlink" Target="https://twitter.com/#!/tea_with_mike/status/1141902366477651968" TargetMode="External" /><Relationship Id="rId122" Type="http://schemas.openxmlformats.org/officeDocument/2006/relationships/hyperlink" Target="https://twitter.com/#!/carlindoeksen/status/1141134633469222912" TargetMode="External" /><Relationship Id="rId123" Type="http://schemas.openxmlformats.org/officeDocument/2006/relationships/hyperlink" Target="https://twitter.com/#!/tea_with_mike/status/1141902366477651968" TargetMode="External" /><Relationship Id="rId124" Type="http://schemas.openxmlformats.org/officeDocument/2006/relationships/hyperlink" Target="https://twitter.com/#!/vccpresident/status/1126132838003290114" TargetMode="External" /><Relationship Id="rId125" Type="http://schemas.openxmlformats.org/officeDocument/2006/relationships/hyperlink" Target="https://twitter.com/#!/carlindoeksen/status/1141134633469222912" TargetMode="External" /><Relationship Id="rId126" Type="http://schemas.openxmlformats.org/officeDocument/2006/relationships/hyperlink" Target="https://twitter.com/#!/tea_with_mike/status/1141902366477651968" TargetMode="External" /><Relationship Id="rId127" Type="http://schemas.openxmlformats.org/officeDocument/2006/relationships/hyperlink" Target="https://twitter.com/#!/tea_with_mike/status/1141902366477651968" TargetMode="External" /><Relationship Id="rId128" Type="http://schemas.openxmlformats.org/officeDocument/2006/relationships/hyperlink" Target="https://api.twitter.com/1.1/geo/id/07d9ec8534086000.json" TargetMode="External" /><Relationship Id="rId129" Type="http://schemas.openxmlformats.org/officeDocument/2006/relationships/hyperlink" Target="https://api.twitter.com/1.1/geo/id/07d9c93519085002.json" TargetMode="External" /><Relationship Id="rId130" Type="http://schemas.openxmlformats.org/officeDocument/2006/relationships/hyperlink" Target="https://api.twitter.com/1.1/geo/id/1a9a79944f02a1b4.json" TargetMode="External" /><Relationship Id="rId131" Type="http://schemas.openxmlformats.org/officeDocument/2006/relationships/hyperlink" Target="https://api.twitter.com/1.1/geo/id/1a9a79944f02a1b4.json" TargetMode="External" /><Relationship Id="rId132" Type="http://schemas.openxmlformats.org/officeDocument/2006/relationships/hyperlink" Target="https://api.twitter.com/1.1/geo/id/1a9a79944f02a1b4.json" TargetMode="External" /><Relationship Id="rId133" Type="http://schemas.openxmlformats.org/officeDocument/2006/relationships/comments" Target="../comments1.xml" /><Relationship Id="rId134" Type="http://schemas.openxmlformats.org/officeDocument/2006/relationships/vmlDrawing" Target="../drawings/vmlDrawing1.vml" /><Relationship Id="rId135" Type="http://schemas.openxmlformats.org/officeDocument/2006/relationships/table" Target="../tables/table1.xml" /><Relationship Id="rId13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VCCpresident/status/1136705267188391936" TargetMode="External" /><Relationship Id="rId2" Type="http://schemas.openxmlformats.org/officeDocument/2006/relationships/hyperlink" Target="https://www.vcc.ca/about/college-information/news/article/new-vice-president-enterprise-and-international-development.html" TargetMode="External" /><Relationship Id="rId3" Type="http://schemas.openxmlformats.org/officeDocument/2006/relationships/hyperlink" Target="https://www.eventbrite.ca/e/experience-vcc-open-house-registration-58456038585" TargetMode="External" /><Relationship Id="rId4" Type="http://schemas.openxmlformats.org/officeDocument/2006/relationships/hyperlink" Target="https://news.gov.bc.ca/releases/2019AEST0072-001174" TargetMode="External" /><Relationship Id="rId5" Type="http://schemas.openxmlformats.org/officeDocument/2006/relationships/hyperlink" Target="https://twitter.com/RedDeerCollege/status/1141055124925607937" TargetMode="External" /><Relationship Id="rId6" Type="http://schemas.openxmlformats.org/officeDocument/2006/relationships/hyperlink" Target="https://pbs.twimg.com/media/D482WzgVUAAN_va.jpg" TargetMode="External" /><Relationship Id="rId7" Type="http://schemas.openxmlformats.org/officeDocument/2006/relationships/hyperlink" Target="https://pbs.twimg.com/media/D48vZiWX4AAfrs1.png" TargetMode="External" /><Relationship Id="rId8" Type="http://schemas.openxmlformats.org/officeDocument/2006/relationships/hyperlink" Target="https://pbs.twimg.com/media/D76OzlmUEAECF-n.jpg" TargetMode="External" /><Relationship Id="rId9" Type="http://schemas.openxmlformats.org/officeDocument/2006/relationships/hyperlink" Target="https://pbs.twimg.com/media/D8ZjadZUYAAuFo-.jpg" TargetMode="External" /><Relationship Id="rId10" Type="http://schemas.openxmlformats.org/officeDocument/2006/relationships/hyperlink" Target="http://pbs.twimg.com/profile_images/736214776120934401/ULbOutNS_normal.jpg" TargetMode="External" /><Relationship Id="rId11" Type="http://schemas.openxmlformats.org/officeDocument/2006/relationships/hyperlink" Target="http://pbs.twimg.com/profile_images/1141458602391040000/0kP7JRtc_normal.png" TargetMode="External" /><Relationship Id="rId12" Type="http://schemas.openxmlformats.org/officeDocument/2006/relationships/hyperlink" Target="http://pbs.twimg.com/profile_images/968292899346526208/4ffk9syA_normal.jp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pbs.twimg.com/profile_images/643503543161356292/LCHVHyyz_normal.jpg" TargetMode="External" /><Relationship Id="rId15" Type="http://schemas.openxmlformats.org/officeDocument/2006/relationships/hyperlink" Target="http://pbs.twimg.com/profile_images/643503543161356292/LCHVHyyz_normal.jpg" TargetMode="External" /><Relationship Id="rId16" Type="http://schemas.openxmlformats.org/officeDocument/2006/relationships/hyperlink" Target="http://pbs.twimg.com/profile_images/643503543161356292/LCHVHyyz_normal.jpg" TargetMode="External" /><Relationship Id="rId17" Type="http://schemas.openxmlformats.org/officeDocument/2006/relationships/hyperlink" Target="https://pbs.twimg.com/media/D482WzgVUAAN_va.jpg" TargetMode="External" /><Relationship Id="rId18" Type="http://schemas.openxmlformats.org/officeDocument/2006/relationships/hyperlink" Target="https://pbs.twimg.com/media/D48vZiWX4AAfrs1.png" TargetMode="External" /><Relationship Id="rId19" Type="http://schemas.openxmlformats.org/officeDocument/2006/relationships/hyperlink" Target="https://pbs.twimg.com/media/D76OzlmUEAECF-n.jpg" TargetMode="External" /><Relationship Id="rId20" Type="http://schemas.openxmlformats.org/officeDocument/2006/relationships/hyperlink" Target="http://pbs.twimg.com/profile_images/1026881957056008193/R8stfOcm_normal.jpg" TargetMode="External" /><Relationship Id="rId21" Type="http://schemas.openxmlformats.org/officeDocument/2006/relationships/hyperlink" Target="http://pbs.twimg.com/profile_images/506135635480948736/NuQ8zz4S_normal.jpeg" TargetMode="External" /><Relationship Id="rId22" Type="http://schemas.openxmlformats.org/officeDocument/2006/relationships/hyperlink" Target="http://pbs.twimg.com/profile_images/609098493395779584/cjPByie-_normal.jpg" TargetMode="External" /><Relationship Id="rId23" Type="http://schemas.openxmlformats.org/officeDocument/2006/relationships/hyperlink" Target="https://pbs.twimg.com/media/D8ZjadZUYAAuFo-.jpg" TargetMode="External" /><Relationship Id="rId24" Type="http://schemas.openxmlformats.org/officeDocument/2006/relationships/hyperlink" Target="http://pbs.twimg.com/profile_images/1079608202017165312/c_6WfCZ3_normal.jpg" TargetMode="External" /><Relationship Id="rId25" Type="http://schemas.openxmlformats.org/officeDocument/2006/relationships/hyperlink" Target="http://pbs.twimg.com/profile_images/1126903804606201856/JjsvmRHg_normal.jpg" TargetMode="External" /><Relationship Id="rId26" Type="http://schemas.openxmlformats.org/officeDocument/2006/relationships/hyperlink" Target="http://pbs.twimg.com/profile_images/507290673490300928/fD4wHLzq_normal.jpeg" TargetMode="External" /><Relationship Id="rId27" Type="http://schemas.openxmlformats.org/officeDocument/2006/relationships/hyperlink" Target="http://pbs.twimg.com/profile_images/827384246150930433/rj65zqNk_normal.jpg" TargetMode="External" /><Relationship Id="rId28" Type="http://schemas.openxmlformats.org/officeDocument/2006/relationships/hyperlink" Target="http://pbs.twimg.com/profile_images/507290673490300928/fD4wHLzq_normal.jpeg" TargetMode="External" /><Relationship Id="rId29" Type="http://schemas.openxmlformats.org/officeDocument/2006/relationships/hyperlink" Target="http://pbs.twimg.com/profile_images/669248695494283264/E9k3CCUr_normal.jpg" TargetMode="External" /><Relationship Id="rId30" Type="http://schemas.openxmlformats.org/officeDocument/2006/relationships/hyperlink" Target="http://pbs.twimg.com/profile_images/1058221687806853120/9grBC1lh_normal.jpg" TargetMode="External" /><Relationship Id="rId31" Type="http://schemas.openxmlformats.org/officeDocument/2006/relationships/hyperlink" Target="http://pbs.twimg.com/profile_images/507290673490300928/fD4wHLzq_normal.jpeg" TargetMode="External" /><Relationship Id="rId32" Type="http://schemas.openxmlformats.org/officeDocument/2006/relationships/hyperlink" Target="http://pbs.twimg.com/profile_images/1138662877009567744/iHr81Y6X_normal.png" TargetMode="External" /><Relationship Id="rId33" Type="http://schemas.openxmlformats.org/officeDocument/2006/relationships/hyperlink" Target="http://pbs.twimg.com/profile_images/643503543161356292/LCHVHyyz_normal.jpg" TargetMode="External" /><Relationship Id="rId34" Type="http://schemas.openxmlformats.org/officeDocument/2006/relationships/hyperlink" Target="https://twitter.com/#!/canadianhospfdn/status/1135941385524264960" TargetMode="External" /><Relationship Id="rId35" Type="http://schemas.openxmlformats.org/officeDocument/2006/relationships/hyperlink" Target="https://twitter.com/#!/ita_bc/status/1136710040499445760" TargetMode="External" /><Relationship Id="rId36" Type="http://schemas.openxmlformats.org/officeDocument/2006/relationships/hyperlink" Target="https://twitter.com/#!/builditrightcan/status/1136711724487270400" TargetMode="External" /><Relationship Id="rId37" Type="http://schemas.openxmlformats.org/officeDocument/2006/relationships/hyperlink" Target="https://twitter.com/#!/vcctrades/status/1136716508644515845" TargetMode="External" /><Relationship Id="rId38" Type="http://schemas.openxmlformats.org/officeDocument/2006/relationships/hyperlink" Target="https://twitter.com/#!/vccpresident/status/1121174848955228160" TargetMode="External" /><Relationship Id="rId39" Type="http://schemas.openxmlformats.org/officeDocument/2006/relationships/hyperlink" Target="https://twitter.com/#!/vccpresident/status/1121174866881761280" TargetMode="External" /><Relationship Id="rId40" Type="http://schemas.openxmlformats.org/officeDocument/2006/relationships/hyperlink" Target="https://twitter.com/#!/vccpresident/status/1124077854361309184" TargetMode="External" /><Relationship Id="rId41" Type="http://schemas.openxmlformats.org/officeDocument/2006/relationships/hyperlink" Target="https://twitter.com/#!/myvcc/status/1121174604645425153" TargetMode="External" /><Relationship Id="rId42" Type="http://schemas.openxmlformats.org/officeDocument/2006/relationships/hyperlink" Target="https://twitter.com/#!/myvcc/status/1121166951039082502" TargetMode="External" /><Relationship Id="rId43" Type="http://schemas.openxmlformats.org/officeDocument/2006/relationships/hyperlink" Target="https://twitter.com/#!/myvcc/status/1134501180246073344" TargetMode="External" /><Relationship Id="rId44" Type="http://schemas.openxmlformats.org/officeDocument/2006/relationships/hyperlink" Target="https://twitter.com/#!/myvcc/status/1136730353333198848" TargetMode="External" /><Relationship Id="rId45" Type="http://schemas.openxmlformats.org/officeDocument/2006/relationships/hyperlink" Target="https://twitter.com/#!/shobhamenons/status/1136751021785460736" TargetMode="External" /><Relationship Id="rId46" Type="http://schemas.openxmlformats.org/officeDocument/2006/relationships/hyperlink" Target="https://twitter.com/#!/brettgri/status/1136790657576591361" TargetMode="External" /><Relationship Id="rId47" Type="http://schemas.openxmlformats.org/officeDocument/2006/relationships/hyperlink" Target="https://twitter.com/#!/vccpresident/status/1136705267188391936" TargetMode="External" /><Relationship Id="rId48" Type="http://schemas.openxmlformats.org/officeDocument/2006/relationships/hyperlink" Target="https://twitter.com/#!/suestroud/status/1137045850914340864" TargetMode="External" /><Relationship Id="rId49" Type="http://schemas.openxmlformats.org/officeDocument/2006/relationships/hyperlink" Target="https://twitter.com/#!/mekkuzz/status/1141099337335758849" TargetMode="External" /><Relationship Id="rId50" Type="http://schemas.openxmlformats.org/officeDocument/2006/relationships/hyperlink" Target="https://twitter.com/#!/reddeercollege/status/1141100358019645440" TargetMode="External" /><Relationship Id="rId51" Type="http://schemas.openxmlformats.org/officeDocument/2006/relationships/hyperlink" Target="https://twitter.com/#!/stuartfcullum/status/1141143291779411969" TargetMode="External" /><Relationship Id="rId52" Type="http://schemas.openxmlformats.org/officeDocument/2006/relationships/hyperlink" Target="https://twitter.com/#!/reddeercollege/status/1141358504961142784" TargetMode="External" /><Relationship Id="rId53" Type="http://schemas.openxmlformats.org/officeDocument/2006/relationships/hyperlink" Target="https://twitter.com/#!/rdcalumni/status/1141452061487144960" TargetMode="External" /><Relationship Id="rId54" Type="http://schemas.openxmlformats.org/officeDocument/2006/relationships/hyperlink" Target="https://twitter.com/#!/carlindoeksen/status/1141134633469222912" TargetMode="External" /><Relationship Id="rId55" Type="http://schemas.openxmlformats.org/officeDocument/2006/relationships/hyperlink" Target="https://twitter.com/#!/reddeercollege/status/1141358477962465282" TargetMode="External" /><Relationship Id="rId56" Type="http://schemas.openxmlformats.org/officeDocument/2006/relationships/hyperlink" Target="https://twitter.com/#!/tea_with_mike/status/1141902366477651968" TargetMode="External" /><Relationship Id="rId57" Type="http://schemas.openxmlformats.org/officeDocument/2006/relationships/hyperlink" Target="https://twitter.com/#!/vccpresident/status/1126132838003290114" TargetMode="External" /><Relationship Id="rId58" Type="http://schemas.openxmlformats.org/officeDocument/2006/relationships/hyperlink" Target="https://api.twitter.com/1.1/geo/id/07d9ec8534086000.json" TargetMode="External" /><Relationship Id="rId59" Type="http://schemas.openxmlformats.org/officeDocument/2006/relationships/hyperlink" Target="https://api.twitter.com/1.1/geo/id/07d9c93519085002.json" TargetMode="External" /><Relationship Id="rId60" Type="http://schemas.openxmlformats.org/officeDocument/2006/relationships/hyperlink" Target="https://api.twitter.com/1.1/geo/id/1a9a79944f02a1b4.json" TargetMode="External" /><Relationship Id="rId61" Type="http://schemas.openxmlformats.org/officeDocument/2006/relationships/comments" Target="../comments12.xml" /><Relationship Id="rId62" Type="http://schemas.openxmlformats.org/officeDocument/2006/relationships/vmlDrawing" Target="../drawings/vmlDrawing6.vml" /><Relationship Id="rId63" Type="http://schemas.openxmlformats.org/officeDocument/2006/relationships/table" Target="../tables/table22.xml" /><Relationship Id="rId6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WtAU6gCx8" TargetMode="External" /><Relationship Id="rId2" Type="http://schemas.openxmlformats.org/officeDocument/2006/relationships/hyperlink" Target="http://t.co/gs4eIlQr7J" TargetMode="External" /><Relationship Id="rId3" Type="http://schemas.openxmlformats.org/officeDocument/2006/relationships/hyperlink" Target="https://t.co/M8pmZLcnN0" TargetMode="External" /><Relationship Id="rId4" Type="http://schemas.openxmlformats.org/officeDocument/2006/relationships/hyperlink" Target="https://t.co/a6PpHFLFXL" TargetMode="External" /><Relationship Id="rId5" Type="http://schemas.openxmlformats.org/officeDocument/2006/relationships/hyperlink" Target="http://t.co/EUzPlWQKCl" TargetMode="External" /><Relationship Id="rId6" Type="http://schemas.openxmlformats.org/officeDocument/2006/relationships/hyperlink" Target="https://t.co/VFEAEd1hYZ" TargetMode="External" /><Relationship Id="rId7" Type="http://schemas.openxmlformats.org/officeDocument/2006/relationships/hyperlink" Target="https://t.co/Cs9Fz2spfw" TargetMode="External" /><Relationship Id="rId8" Type="http://schemas.openxmlformats.org/officeDocument/2006/relationships/hyperlink" Target="https://t.co/9wEEnIZcbB" TargetMode="External" /><Relationship Id="rId9" Type="http://schemas.openxmlformats.org/officeDocument/2006/relationships/hyperlink" Target="https://t.co/I9ie0o5FVf" TargetMode="External" /><Relationship Id="rId10" Type="http://schemas.openxmlformats.org/officeDocument/2006/relationships/hyperlink" Target="http://t.co/hNjt0Gxk5f" TargetMode="External" /><Relationship Id="rId11" Type="http://schemas.openxmlformats.org/officeDocument/2006/relationships/hyperlink" Target="https://t.co/3I36NpBWsn" TargetMode="External" /><Relationship Id="rId12" Type="http://schemas.openxmlformats.org/officeDocument/2006/relationships/hyperlink" Target="https://t.co/JRfceM7Uce" TargetMode="External" /><Relationship Id="rId13" Type="http://schemas.openxmlformats.org/officeDocument/2006/relationships/hyperlink" Target="http://t.co/VZhh9Hsu5f" TargetMode="External" /><Relationship Id="rId14" Type="http://schemas.openxmlformats.org/officeDocument/2006/relationships/hyperlink" Target="https://t.co/sAyPHKSNrk" TargetMode="External" /><Relationship Id="rId15" Type="http://schemas.openxmlformats.org/officeDocument/2006/relationships/hyperlink" Target="https://t.co/b2rVqkN9su" TargetMode="External" /><Relationship Id="rId16" Type="http://schemas.openxmlformats.org/officeDocument/2006/relationships/hyperlink" Target="https://pbs.twimg.com/profile_banners/733044389786746880/1464372997" TargetMode="External" /><Relationship Id="rId17" Type="http://schemas.openxmlformats.org/officeDocument/2006/relationships/hyperlink" Target="https://pbs.twimg.com/profile_banners/2691647641/1406840897" TargetMode="External" /><Relationship Id="rId18" Type="http://schemas.openxmlformats.org/officeDocument/2006/relationships/hyperlink" Target="https://pbs.twimg.com/profile_banners/540352510/1547140798" TargetMode="External" /><Relationship Id="rId19" Type="http://schemas.openxmlformats.org/officeDocument/2006/relationships/hyperlink" Target="https://pbs.twimg.com/profile_banners/2699155098/1443296445" TargetMode="External" /><Relationship Id="rId20" Type="http://schemas.openxmlformats.org/officeDocument/2006/relationships/hyperlink" Target="https://pbs.twimg.com/profile_banners/3655956195/1442258437" TargetMode="External" /><Relationship Id="rId21" Type="http://schemas.openxmlformats.org/officeDocument/2006/relationships/hyperlink" Target="https://pbs.twimg.com/profile_banners/18346497/1556237678" TargetMode="External" /><Relationship Id="rId22" Type="http://schemas.openxmlformats.org/officeDocument/2006/relationships/hyperlink" Target="https://pbs.twimg.com/profile_banners/884816562/1561067571" TargetMode="External" /><Relationship Id="rId23" Type="http://schemas.openxmlformats.org/officeDocument/2006/relationships/hyperlink" Target="https://pbs.twimg.com/profile_banners/963940735937474560/1548207512" TargetMode="External" /><Relationship Id="rId24" Type="http://schemas.openxmlformats.org/officeDocument/2006/relationships/hyperlink" Target="https://pbs.twimg.com/profile_banners/834909706841817089/1510700873" TargetMode="External" /><Relationship Id="rId25" Type="http://schemas.openxmlformats.org/officeDocument/2006/relationships/hyperlink" Target="https://pbs.twimg.com/profile_banners/3164751252/1492998499" TargetMode="External" /><Relationship Id="rId26" Type="http://schemas.openxmlformats.org/officeDocument/2006/relationships/hyperlink" Target="https://pbs.twimg.com/profile_banners/26667585/1409507178" TargetMode="External" /><Relationship Id="rId27" Type="http://schemas.openxmlformats.org/officeDocument/2006/relationships/hyperlink" Target="https://pbs.twimg.com/profile_banners/32252744/1526334011" TargetMode="External" /><Relationship Id="rId28" Type="http://schemas.openxmlformats.org/officeDocument/2006/relationships/hyperlink" Target="https://pbs.twimg.com/profile_banners/37552089/1555359386" TargetMode="External" /><Relationship Id="rId29" Type="http://schemas.openxmlformats.org/officeDocument/2006/relationships/hyperlink" Target="https://pbs.twimg.com/profile_banners/100465595/1517759491" TargetMode="External" /><Relationship Id="rId30" Type="http://schemas.openxmlformats.org/officeDocument/2006/relationships/hyperlink" Target="https://pbs.twimg.com/profile_banners/79261739/1554139388" TargetMode="External" /><Relationship Id="rId31" Type="http://schemas.openxmlformats.org/officeDocument/2006/relationships/hyperlink" Target="https://pbs.twimg.com/profile_banners/827378901932388358/1518532178" TargetMode="External" /><Relationship Id="rId32" Type="http://schemas.openxmlformats.org/officeDocument/2006/relationships/hyperlink" Target="https://pbs.twimg.com/profile_banners/239498916/1550429028" TargetMode="External" /><Relationship Id="rId33" Type="http://schemas.openxmlformats.org/officeDocument/2006/relationships/hyperlink" Target="https://pbs.twimg.com/profile_banners/26045870/1526575235" TargetMode="External" /><Relationship Id="rId34" Type="http://schemas.openxmlformats.org/officeDocument/2006/relationships/hyperlink" Target="https://pbs.twimg.com/profile_banners/221100157/1559595975" TargetMode="External" /><Relationship Id="rId35" Type="http://schemas.openxmlformats.org/officeDocument/2006/relationships/hyperlink" Target="https://pbs.twimg.com/profile_banners/16301416/1519845839" TargetMode="External" /><Relationship Id="rId36" Type="http://schemas.openxmlformats.org/officeDocument/2006/relationships/hyperlink" Target="https://pbs.twimg.com/profile_banners/767161856/1560313386"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4/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6/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4/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4/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pbs.twimg.com/profile_images/736214776120934401/ULbOutNS_normal.jpg" TargetMode="External" /><Relationship Id="rId58" Type="http://schemas.openxmlformats.org/officeDocument/2006/relationships/hyperlink" Target="http://pbs.twimg.com/profile_images/877257429875957760/domozTwZ_normal.jpg" TargetMode="External" /><Relationship Id="rId59" Type="http://schemas.openxmlformats.org/officeDocument/2006/relationships/hyperlink" Target="http://pbs.twimg.com/profile_images/492792843656634368/SeRQMTus_normal.png" TargetMode="External" /><Relationship Id="rId60" Type="http://schemas.openxmlformats.org/officeDocument/2006/relationships/hyperlink" Target="http://pbs.twimg.com/profile_images/875501136781778946/5EO2SjBp_normal.jpg" TargetMode="External" /><Relationship Id="rId61" Type="http://schemas.openxmlformats.org/officeDocument/2006/relationships/hyperlink" Target="http://pbs.twimg.com/profile_images/643503543161356292/LCHVHyyz_normal.jpg" TargetMode="External" /><Relationship Id="rId62" Type="http://schemas.openxmlformats.org/officeDocument/2006/relationships/hyperlink" Target="http://pbs.twimg.com/profile_images/1026881957056008193/R8stfOcm_normal.jpg" TargetMode="External" /><Relationship Id="rId63" Type="http://schemas.openxmlformats.org/officeDocument/2006/relationships/hyperlink" Target="http://pbs.twimg.com/profile_images/1141458602391040000/0kP7JRtc_normal.png" TargetMode="External" /><Relationship Id="rId64" Type="http://schemas.openxmlformats.org/officeDocument/2006/relationships/hyperlink" Target="http://pbs.twimg.com/profile_images/968292899346526208/4ffk9syA_normal.jpg" TargetMode="External" /><Relationship Id="rId65" Type="http://schemas.openxmlformats.org/officeDocument/2006/relationships/hyperlink" Target="http://pbs.twimg.com/profile_images/932768036389400576/7f8gjWkc_normal.jpg" TargetMode="External" /><Relationship Id="rId66" Type="http://schemas.openxmlformats.org/officeDocument/2006/relationships/hyperlink" Target="http://pbs.twimg.com/profile_images/854505901306241024/Swt2o5MC_normal.jpg" TargetMode="External" /><Relationship Id="rId67" Type="http://schemas.openxmlformats.org/officeDocument/2006/relationships/hyperlink" Target="http://abs.twimg.com/sticky/default_profile_images/default_profile_normal.png" TargetMode="External" /><Relationship Id="rId68" Type="http://schemas.openxmlformats.org/officeDocument/2006/relationships/hyperlink" Target="http://pbs.twimg.com/profile_images/506135635480948736/NuQ8zz4S_normal.jpeg" TargetMode="External" /><Relationship Id="rId69" Type="http://schemas.openxmlformats.org/officeDocument/2006/relationships/hyperlink" Target="http://pbs.twimg.com/profile_images/609098493395779584/cjPByie-_normal.jpg" TargetMode="External" /><Relationship Id="rId70" Type="http://schemas.openxmlformats.org/officeDocument/2006/relationships/hyperlink" Target="http://pbs.twimg.com/profile_images/1079608202017165312/c_6WfCZ3_normal.jpg" TargetMode="External" /><Relationship Id="rId71" Type="http://schemas.openxmlformats.org/officeDocument/2006/relationships/hyperlink" Target="http://pbs.twimg.com/profile_images/1126903804606201856/JjsvmRHg_normal.jpg" TargetMode="External" /><Relationship Id="rId72" Type="http://schemas.openxmlformats.org/officeDocument/2006/relationships/hyperlink" Target="http://pbs.twimg.com/profile_images/507290673490300928/fD4wHLzq_normal.jpeg" TargetMode="External" /><Relationship Id="rId73" Type="http://schemas.openxmlformats.org/officeDocument/2006/relationships/hyperlink" Target="http://pbs.twimg.com/profile_images/827384246150930433/rj65zqNk_normal.jpg" TargetMode="External" /><Relationship Id="rId74" Type="http://schemas.openxmlformats.org/officeDocument/2006/relationships/hyperlink" Target="http://pbs.twimg.com/profile_images/1813133855/image_normal.jpg" TargetMode="External" /><Relationship Id="rId75" Type="http://schemas.openxmlformats.org/officeDocument/2006/relationships/hyperlink" Target="http://pbs.twimg.com/profile_images/669248695494283264/E9k3CCUr_normal.jpg" TargetMode="External" /><Relationship Id="rId76" Type="http://schemas.openxmlformats.org/officeDocument/2006/relationships/hyperlink" Target="http://pbs.twimg.com/profile_images/666057947479322624/EMwlttrm_normal.jpg" TargetMode="External" /><Relationship Id="rId77" Type="http://schemas.openxmlformats.org/officeDocument/2006/relationships/hyperlink" Target="http://pbs.twimg.com/profile_images/1058221687806853120/9grBC1lh_normal.jpg" TargetMode="External" /><Relationship Id="rId78" Type="http://schemas.openxmlformats.org/officeDocument/2006/relationships/hyperlink" Target="http://pbs.twimg.com/profile_images/1138662877009567744/iHr81Y6X_normal.png" TargetMode="External" /><Relationship Id="rId79" Type="http://schemas.openxmlformats.org/officeDocument/2006/relationships/hyperlink" Target="https://twitter.com/canadianhospfdn" TargetMode="External" /><Relationship Id="rId80" Type="http://schemas.openxmlformats.org/officeDocument/2006/relationships/hyperlink" Target="https://twitter.com/vccbaking" TargetMode="External" /><Relationship Id="rId81" Type="http://schemas.openxmlformats.org/officeDocument/2006/relationships/hyperlink" Target="https://twitter.com/vcc_alumni" TargetMode="External" /><Relationship Id="rId82" Type="http://schemas.openxmlformats.org/officeDocument/2006/relationships/hyperlink" Target="https://twitter.com/vccculinaryarts" TargetMode="External" /><Relationship Id="rId83" Type="http://schemas.openxmlformats.org/officeDocument/2006/relationships/hyperlink" Target="https://twitter.com/vccpresident" TargetMode="External" /><Relationship Id="rId84" Type="http://schemas.openxmlformats.org/officeDocument/2006/relationships/hyperlink" Target="https://twitter.com/myvcc" TargetMode="External" /><Relationship Id="rId85" Type="http://schemas.openxmlformats.org/officeDocument/2006/relationships/hyperlink" Target="https://twitter.com/ita_bc" TargetMode="External" /><Relationship Id="rId86" Type="http://schemas.openxmlformats.org/officeDocument/2006/relationships/hyperlink" Target="https://twitter.com/builditrightcan" TargetMode="External" /><Relationship Id="rId87" Type="http://schemas.openxmlformats.org/officeDocument/2006/relationships/hyperlink" Target="https://twitter.com/georgechowmla" TargetMode="External" /><Relationship Id="rId88" Type="http://schemas.openxmlformats.org/officeDocument/2006/relationships/hyperlink" Target="https://twitter.com/melaniejmark" TargetMode="External" /><Relationship Id="rId89" Type="http://schemas.openxmlformats.org/officeDocument/2006/relationships/hyperlink" Target="https://twitter.com/vcctrades" TargetMode="External" /><Relationship Id="rId90" Type="http://schemas.openxmlformats.org/officeDocument/2006/relationships/hyperlink" Target="https://twitter.com/shobhamenons" TargetMode="External" /><Relationship Id="rId91" Type="http://schemas.openxmlformats.org/officeDocument/2006/relationships/hyperlink" Target="https://twitter.com/brettgri" TargetMode="External" /><Relationship Id="rId92" Type="http://schemas.openxmlformats.org/officeDocument/2006/relationships/hyperlink" Target="https://twitter.com/suestroud" TargetMode="External" /><Relationship Id="rId93" Type="http://schemas.openxmlformats.org/officeDocument/2006/relationships/hyperlink" Target="https://twitter.com/mekkuzz" TargetMode="External" /><Relationship Id="rId94" Type="http://schemas.openxmlformats.org/officeDocument/2006/relationships/hyperlink" Target="https://twitter.com/reddeercollege" TargetMode="External" /><Relationship Id="rId95" Type="http://schemas.openxmlformats.org/officeDocument/2006/relationships/hyperlink" Target="https://twitter.com/stuartfcullum" TargetMode="External" /><Relationship Id="rId96" Type="http://schemas.openxmlformats.org/officeDocument/2006/relationships/hyperlink" Target="https://twitter.com/dianwyntjes" TargetMode="External" /><Relationship Id="rId97" Type="http://schemas.openxmlformats.org/officeDocument/2006/relationships/hyperlink" Target="https://twitter.com/rdcalumni" TargetMode="External" /><Relationship Id="rId98" Type="http://schemas.openxmlformats.org/officeDocument/2006/relationships/hyperlink" Target="https://twitter.com/cityofreddeer" TargetMode="External" /><Relationship Id="rId99" Type="http://schemas.openxmlformats.org/officeDocument/2006/relationships/hyperlink" Target="https://twitter.com/carlindoeksen" TargetMode="External" /><Relationship Id="rId100" Type="http://schemas.openxmlformats.org/officeDocument/2006/relationships/hyperlink" Target="https://twitter.com/tea_with_mike" TargetMode="External" /><Relationship Id="rId101" Type="http://schemas.openxmlformats.org/officeDocument/2006/relationships/comments" Target="../comments2.xml" /><Relationship Id="rId102" Type="http://schemas.openxmlformats.org/officeDocument/2006/relationships/vmlDrawing" Target="../drawings/vmlDrawing2.vml" /><Relationship Id="rId103" Type="http://schemas.openxmlformats.org/officeDocument/2006/relationships/table" Target="../tables/table2.xml" /><Relationship Id="rId10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RedDeerCollege/status/1141055124925607937" TargetMode="External" /><Relationship Id="rId2" Type="http://schemas.openxmlformats.org/officeDocument/2006/relationships/hyperlink" Target="https://news.gov.bc.ca/releases/2019AEST0072-001174" TargetMode="External" /><Relationship Id="rId3" Type="http://schemas.openxmlformats.org/officeDocument/2006/relationships/hyperlink" Target="https://twitter.com/VCCpresident/status/1136705267188391936" TargetMode="External" /><Relationship Id="rId4" Type="http://schemas.openxmlformats.org/officeDocument/2006/relationships/hyperlink" Target="https://www.eventbrite.ca/e/experience-vcc-open-house-registration-58456038585" TargetMode="External" /><Relationship Id="rId5" Type="http://schemas.openxmlformats.org/officeDocument/2006/relationships/hyperlink" Target="https://www.vcc.ca/about/college-information/news/article/new-vice-president-enterprise-and-international-development.html" TargetMode="External" /><Relationship Id="rId6" Type="http://schemas.openxmlformats.org/officeDocument/2006/relationships/hyperlink" Target="https://news.gov.bc.ca/releases/2019AEST0072-001174" TargetMode="External" /><Relationship Id="rId7" Type="http://schemas.openxmlformats.org/officeDocument/2006/relationships/hyperlink" Target="https://www.vcc.ca/about/college-information/news/article/new-vice-president-enterprise-and-international-development.html" TargetMode="External" /><Relationship Id="rId8" Type="http://schemas.openxmlformats.org/officeDocument/2006/relationships/hyperlink" Target="https://www.eventbrite.ca/e/experience-vcc-open-house-registration-58456038585" TargetMode="External" /><Relationship Id="rId9" Type="http://schemas.openxmlformats.org/officeDocument/2006/relationships/hyperlink" Target="https://twitter.com/RedDeerCollege/status/1141055124925607937" TargetMode="External" /><Relationship Id="rId10" Type="http://schemas.openxmlformats.org/officeDocument/2006/relationships/hyperlink" Target="https://twitter.com/VCCpresident/status/1136705267188391936" TargetMode="Externa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table" Target="../tables/table16.xml" /><Relationship Id="rId16" Type="http://schemas.openxmlformats.org/officeDocument/2006/relationships/table" Target="../tables/table17.xml" /><Relationship Id="rId17" Type="http://schemas.openxmlformats.org/officeDocument/2006/relationships/table" Target="../tables/table18.xml" /><Relationship Id="rId1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575</v>
      </c>
      <c r="BB2" s="13" t="s">
        <v>585</v>
      </c>
      <c r="BC2" s="13" t="s">
        <v>586</v>
      </c>
      <c r="BD2" s="67" t="s">
        <v>788</v>
      </c>
      <c r="BE2" s="67" t="s">
        <v>789</v>
      </c>
      <c r="BF2" s="67" t="s">
        <v>790</v>
      </c>
      <c r="BG2" s="67" t="s">
        <v>791</v>
      </c>
      <c r="BH2" s="67" t="s">
        <v>792</v>
      </c>
      <c r="BI2" s="67" t="s">
        <v>793</v>
      </c>
      <c r="BJ2" s="67" t="s">
        <v>794</v>
      </c>
      <c r="BK2" s="67" t="s">
        <v>795</v>
      </c>
      <c r="BL2" s="67" t="s">
        <v>796</v>
      </c>
    </row>
    <row r="3" spans="1:64" ht="15" customHeight="1">
      <c r="A3" s="84" t="s">
        <v>212</v>
      </c>
      <c r="B3" s="84" t="s">
        <v>227</v>
      </c>
      <c r="C3" s="53" t="s">
        <v>804</v>
      </c>
      <c r="D3" s="54">
        <v>3</v>
      </c>
      <c r="E3" s="65" t="s">
        <v>132</v>
      </c>
      <c r="F3" s="55">
        <v>35</v>
      </c>
      <c r="G3" s="53"/>
      <c r="H3" s="57"/>
      <c r="I3" s="56"/>
      <c r="J3" s="56"/>
      <c r="K3" s="36" t="s">
        <v>65</v>
      </c>
      <c r="L3" s="62">
        <v>3</v>
      </c>
      <c r="M3" s="62"/>
      <c r="N3" s="63"/>
      <c r="O3" s="85" t="s">
        <v>234</v>
      </c>
      <c r="P3" s="87">
        <v>43620.67251157408</v>
      </c>
      <c r="Q3" s="85" t="s">
        <v>236</v>
      </c>
      <c r="R3" s="85"/>
      <c r="S3" s="85"/>
      <c r="T3" s="85"/>
      <c r="U3" s="85"/>
      <c r="V3" s="90" t="s">
        <v>274</v>
      </c>
      <c r="W3" s="87">
        <v>43620.67251157408</v>
      </c>
      <c r="X3" s="90" t="s">
        <v>289</v>
      </c>
      <c r="Y3" s="85"/>
      <c r="Z3" s="85"/>
      <c r="AA3" s="91" t="s">
        <v>313</v>
      </c>
      <c r="AB3" s="91" t="s">
        <v>337</v>
      </c>
      <c r="AC3" s="85" t="b">
        <v>0</v>
      </c>
      <c r="AD3" s="85">
        <v>1</v>
      </c>
      <c r="AE3" s="91" t="s">
        <v>339</v>
      </c>
      <c r="AF3" s="85" t="b">
        <v>0</v>
      </c>
      <c r="AG3" s="85" t="s">
        <v>342</v>
      </c>
      <c r="AH3" s="85"/>
      <c r="AI3" s="91" t="s">
        <v>340</v>
      </c>
      <c r="AJ3" s="85" t="b">
        <v>0</v>
      </c>
      <c r="AK3" s="85">
        <v>0</v>
      </c>
      <c r="AL3" s="91" t="s">
        <v>340</v>
      </c>
      <c r="AM3" s="85" t="s">
        <v>343</v>
      </c>
      <c r="AN3" s="85" t="b">
        <v>0</v>
      </c>
      <c r="AO3" s="91" t="s">
        <v>337</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c r="BE3" s="52"/>
      <c r="BF3" s="51"/>
      <c r="BG3" s="52"/>
      <c r="BH3" s="51"/>
      <c r="BI3" s="52"/>
      <c r="BJ3" s="51"/>
      <c r="BK3" s="52"/>
      <c r="BL3" s="51"/>
    </row>
    <row r="4" spans="1:64" ht="15" customHeight="1">
      <c r="A4" s="84" t="s">
        <v>212</v>
      </c>
      <c r="B4" s="84" t="s">
        <v>228</v>
      </c>
      <c r="C4" s="53" t="s">
        <v>804</v>
      </c>
      <c r="D4" s="54">
        <v>3</v>
      </c>
      <c r="E4" s="65" t="s">
        <v>132</v>
      </c>
      <c r="F4" s="55">
        <v>35</v>
      </c>
      <c r="G4" s="53"/>
      <c r="H4" s="57"/>
      <c r="I4" s="56"/>
      <c r="J4" s="56"/>
      <c r="K4" s="36" t="s">
        <v>65</v>
      </c>
      <c r="L4" s="83">
        <v>4</v>
      </c>
      <c r="M4" s="83"/>
      <c r="N4" s="63"/>
      <c r="O4" s="86" t="s">
        <v>234</v>
      </c>
      <c r="P4" s="88">
        <v>43620.67251157408</v>
      </c>
      <c r="Q4" s="86" t="s">
        <v>236</v>
      </c>
      <c r="R4" s="86"/>
      <c r="S4" s="86"/>
      <c r="T4" s="86"/>
      <c r="U4" s="86"/>
      <c r="V4" s="89" t="s">
        <v>274</v>
      </c>
      <c r="W4" s="88">
        <v>43620.67251157408</v>
      </c>
      <c r="X4" s="89" t="s">
        <v>289</v>
      </c>
      <c r="Y4" s="86"/>
      <c r="Z4" s="86"/>
      <c r="AA4" s="92" t="s">
        <v>313</v>
      </c>
      <c r="AB4" s="92" t="s">
        <v>337</v>
      </c>
      <c r="AC4" s="86" t="b">
        <v>0</v>
      </c>
      <c r="AD4" s="86">
        <v>1</v>
      </c>
      <c r="AE4" s="92" t="s">
        <v>339</v>
      </c>
      <c r="AF4" s="86" t="b">
        <v>0</v>
      </c>
      <c r="AG4" s="86" t="s">
        <v>342</v>
      </c>
      <c r="AH4" s="86"/>
      <c r="AI4" s="92" t="s">
        <v>340</v>
      </c>
      <c r="AJ4" s="86" t="b">
        <v>0</v>
      </c>
      <c r="AK4" s="86">
        <v>0</v>
      </c>
      <c r="AL4" s="92" t="s">
        <v>340</v>
      </c>
      <c r="AM4" s="86" t="s">
        <v>343</v>
      </c>
      <c r="AN4" s="86" t="b">
        <v>0</v>
      </c>
      <c r="AO4" s="92" t="s">
        <v>337</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c r="BE4" s="52"/>
      <c r="BF4" s="51"/>
      <c r="BG4" s="52"/>
      <c r="BH4" s="51"/>
      <c r="BI4" s="52"/>
      <c r="BJ4" s="51"/>
      <c r="BK4" s="52"/>
      <c r="BL4" s="51"/>
    </row>
    <row r="5" spans="1:64" ht="45">
      <c r="A5" s="84" t="s">
        <v>212</v>
      </c>
      <c r="B5" s="84" t="s">
        <v>229</v>
      </c>
      <c r="C5" s="53" t="s">
        <v>804</v>
      </c>
      <c r="D5" s="54">
        <v>3</v>
      </c>
      <c r="E5" s="65" t="s">
        <v>132</v>
      </c>
      <c r="F5" s="55">
        <v>35</v>
      </c>
      <c r="G5" s="53"/>
      <c r="H5" s="57"/>
      <c r="I5" s="56"/>
      <c r="J5" s="56"/>
      <c r="K5" s="36" t="s">
        <v>65</v>
      </c>
      <c r="L5" s="83">
        <v>5</v>
      </c>
      <c r="M5" s="83"/>
      <c r="N5" s="63"/>
      <c r="O5" s="86" t="s">
        <v>234</v>
      </c>
      <c r="P5" s="88">
        <v>43620.67251157408</v>
      </c>
      <c r="Q5" s="86" t="s">
        <v>236</v>
      </c>
      <c r="R5" s="86"/>
      <c r="S5" s="86"/>
      <c r="T5" s="86"/>
      <c r="U5" s="86"/>
      <c r="V5" s="89" t="s">
        <v>274</v>
      </c>
      <c r="W5" s="88">
        <v>43620.67251157408</v>
      </c>
      <c r="X5" s="89" t="s">
        <v>289</v>
      </c>
      <c r="Y5" s="86"/>
      <c r="Z5" s="86"/>
      <c r="AA5" s="92" t="s">
        <v>313</v>
      </c>
      <c r="AB5" s="92" t="s">
        <v>337</v>
      </c>
      <c r="AC5" s="86" t="b">
        <v>0</v>
      </c>
      <c r="AD5" s="86">
        <v>1</v>
      </c>
      <c r="AE5" s="92" t="s">
        <v>339</v>
      </c>
      <c r="AF5" s="86" t="b">
        <v>0</v>
      </c>
      <c r="AG5" s="86" t="s">
        <v>342</v>
      </c>
      <c r="AH5" s="86"/>
      <c r="AI5" s="92" t="s">
        <v>340</v>
      </c>
      <c r="AJ5" s="86" t="b">
        <v>0</v>
      </c>
      <c r="AK5" s="86">
        <v>0</v>
      </c>
      <c r="AL5" s="92" t="s">
        <v>340</v>
      </c>
      <c r="AM5" s="86" t="s">
        <v>343</v>
      </c>
      <c r="AN5" s="86" t="b">
        <v>0</v>
      </c>
      <c r="AO5" s="92" t="s">
        <v>337</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c r="BE5" s="52"/>
      <c r="BF5" s="51"/>
      <c r="BG5" s="52"/>
      <c r="BH5" s="51"/>
      <c r="BI5" s="52"/>
      <c r="BJ5" s="51"/>
      <c r="BK5" s="52"/>
      <c r="BL5" s="51"/>
    </row>
    <row r="6" spans="1:64" ht="45">
      <c r="A6" s="84" t="s">
        <v>212</v>
      </c>
      <c r="B6" s="84" t="s">
        <v>216</v>
      </c>
      <c r="C6" s="53" t="s">
        <v>804</v>
      </c>
      <c r="D6" s="54">
        <v>3</v>
      </c>
      <c r="E6" s="65" t="s">
        <v>132</v>
      </c>
      <c r="F6" s="55">
        <v>35</v>
      </c>
      <c r="G6" s="53"/>
      <c r="H6" s="57"/>
      <c r="I6" s="56"/>
      <c r="J6" s="56"/>
      <c r="K6" s="36" t="s">
        <v>65</v>
      </c>
      <c r="L6" s="83">
        <v>6</v>
      </c>
      <c r="M6" s="83"/>
      <c r="N6" s="63"/>
      <c r="O6" s="86" t="s">
        <v>234</v>
      </c>
      <c r="P6" s="88">
        <v>43620.67251157408</v>
      </c>
      <c r="Q6" s="86" t="s">
        <v>236</v>
      </c>
      <c r="R6" s="86"/>
      <c r="S6" s="86"/>
      <c r="T6" s="86"/>
      <c r="U6" s="86"/>
      <c r="V6" s="89" t="s">
        <v>274</v>
      </c>
      <c r="W6" s="88">
        <v>43620.67251157408</v>
      </c>
      <c r="X6" s="89" t="s">
        <v>289</v>
      </c>
      <c r="Y6" s="86"/>
      <c r="Z6" s="86"/>
      <c r="AA6" s="92" t="s">
        <v>313</v>
      </c>
      <c r="AB6" s="92" t="s">
        <v>337</v>
      </c>
      <c r="AC6" s="86" t="b">
        <v>0</v>
      </c>
      <c r="AD6" s="86">
        <v>1</v>
      </c>
      <c r="AE6" s="92" t="s">
        <v>339</v>
      </c>
      <c r="AF6" s="86" t="b">
        <v>0</v>
      </c>
      <c r="AG6" s="86" t="s">
        <v>342</v>
      </c>
      <c r="AH6" s="86"/>
      <c r="AI6" s="92" t="s">
        <v>340</v>
      </c>
      <c r="AJ6" s="86" t="b">
        <v>0</v>
      </c>
      <c r="AK6" s="86">
        <v>0</v>
      </c>
      <c r="AL6" s="92" t="s">
        <v>340</v>
      </c>
      <c r="AM6" s="86" t="s">
        <v>343</v>
      </c>
      <c r="AN6" s="86" t="b">
        <v>0</v>
      </c>
      <c r="AO6" s="92" t="s">
        <v>337</v>
      </c>
      <c r="AP6" s="86" t="s">
        <v>176</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1</v>
      </c>
      <c r="BD6" s="51"/>
      <c r="BE6" s="52"/>
      <c r="BF6" s="51"/>
      <c r="BG6" s="52"/>
      <c r="BH6" s="51"/>
      <c r="BI6" s="52"/>
      <c r="BJ6" s="51"/>
      <c r="BK6" s="52"/>
      <c r="BL6" s="51"/>
    </row>
    <row r="7" spans="1:64" ht="45">
      <c r="A7" s="84" t="s">
        <v>212</v>
      </c>
      <c r="B7" s="84" t="s">
        <v>217</v>
      </c>
      <c r="C7" s="53" t="s">
        <v>804</v>
      </c>
      <c r="D7" s="54">
        <v>3</v>
      </c>
      <c r="E7" s="65" t="s">
        <v>132</v>
      </c>
      <c r="F7" s="55">
        <v>35</v>
      </c>
      <c r="G7" s="53"/>
      <c r="H7" s="57"/>
      <c r="I7" s="56"/>
      <c r="J7" s="56"/>
      <c r="K7" s="36" t="s">
        <v>65</v>
      </c>
      <c r="L7" s="83">
        <v>7</v>
      </c>
      <c r="M7" s="83"/>
      <c r="N7" s="63"/>
      <c r="O7" s="86" t="s">
        <v>235</v>
      </c>
      <c r="P7" s="88">
        <v>43620.67251157408</v>
      </c>
      <c r="Q7" s="86" t="s">
        <v>236</v>
      </c>
      <c r="R7" s="86"/>
      <c r="S7" s="86"/>
      <c r="T7" s="86"/>
      <c r="U7" s="86"/>
      <c r="V7" s="89" t="s">
        <v>274</v>
      </c>
      <c r="W7" s="88">
        <v>43620.67251157408</v>
      </c>
      <c r="X7" s="89" t="s">
        <v>289</v>
      </c>
      <c r="Y7" s="86"/>
      <c r="Z7" s="86"/>
      <c r="AA7" s="92" t="s">
        <v>313</v>
      </c>
      <c r="AB7" s="92" t="s">
        <v>337</v>
      </c>
      <c r="AC7" s="86" t="b">
        <v>0</v>
      </c>
      <c r="AD7" s="86">
        <v>1</v>
      </c>
      <c r="AE7" s="92" t="s">
        <v>339</v>
      </c>
      <c r="AF7" s="86" t="b">
        <v>0</v>
      </c>
      <c r="AG7" s="86" t="s">
        <v>342</v>
      </c>
      <c r="AH7" s="86"/>
      <c r="AI7" s="92" t="s">
        <v>340</v>
      </c>
      <c r="AJ7" s="86" t="b">
        <v>0</v>
      </c>
      <c r="AK7" s="86">
        <v>0</v>
      </c>
      <c r="AL7" s="92" t="s">
        <v>340</v>
      </c>
      <c r="AM7" s="86" t="s">
        <v>343</v>
      </c>
      <c r="AN7" s="86" t="b">
        <v>0</v>
      </c>
      <c r="AO7" s="92" t="s">
        <v>337</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1</v>
      </c>
      <c r="BD7" s="51">
        <v>2</v>
      </c>
      <c r="BE7" s="52">
        <v>16.666666666666668</v>
      </c>
      <c r="BF7" s="51">
        <v>0</v>
      </c>
      <c r="BG7" s="52">
        <v>0</v>
      </c>
      <c r="BH7" s="51">
        <v>0</v>
      </c>
      <c r="BI7" s="52">
        <v>0</v>
      </c>
      <c r="BJ7" s="51">
        <v>10</v>
      </c>
      <c r="BK7" s="52">
        <v>83.33333333333333</v>
      </c>
      <c r="BL7" s="51">
        <v>12</v>
      </c>
    </row>
    <row r="8" spans="1:64" ht="45">
      <c r="A8" s="84" t="s">
        <v>213</v>
      </c>
      <c r="B8" s="84" t="s">
        <v>213</v>
      </c>
      <c r="C8" s="53" t="s">
        <v>804</v>
      </c>
      <c r="D8" s="54">
        <v>3</v>
      </c>
      <c r="E8" s="65" t="s">
        <v>132</v>
      </c>
      <c r="F8" s="55">
        <v>35</v>
      </c>
      <c r="G8" s="53"/>
      <c r="H8" s="57"/>
      <c r="I8" s="56"/>
      <c r="J8" s="56"/>
      <c r="K8" s="36" t="s">
        <v>65</v>
      </c>
      <c r="L8" s="83">
        <v>8</v>
      </c>
      <c r="M8" s="83"/>
      <c r="N8" s="63"/>
      <c r="O8" s="86" t="s">
        <v>176</v>
      </c>
      <c r="P8" s="88">
        <v>43622.793599537035</v>
      </c>
      <c r="Q8" s="86" t="s">
        <v>237</v>
      </c>
      <c r="R8" s="89" t="s">
        <v>253</v>
      </c>
      <c r="S8" s="86" t="s">
        <v>258</v>
      </c>
      <c r="T8" s="86"/>
      <c r="U8" s="86"/>
      <c r="V8" s="89" t="s">
        <v>275</v>
      </c>
      <c r="W8" s="88">
        <v>43622.793599537035</v>
      </c>
      <c r="X8" s="89" t="s">
        <v>290</v>
      </c>
      <c r="Y8" s="86"/>
      <c r="Z8" s="86"/>
      <c r="AA8" s="92" t="s">
        <v>314</v>
      </c>
      <c r="AB8" s="86"/>
      <c r="AC8" s="86" t="b">
        <v>0</v>
      </c>
      <c r="AD8" s="86">
        <v>3</v>
      </c>
      <c r="AE8" s="92" t="s">
        <v>340</v>
      </c>
      <c r="AF8" s="86" t="b">
        <v>1</v>
      </c>
      <c r="AG8" s="86" t="s">
        <v>342</v>
      </c>
      <c r="AH8" s="86"/>
      <c r="AI8" s="92" t="s">
        <v>326</v>
      </c>
      <c r="AJ8" s="86" t="b">
        <v>0</v>
      </c>
      <c r="AK8" s="86">
        <v>0</v>
      </c>
      <c r="AL8" s="92" t="s">
        <v>340</v>
      </c>
      <c r="AM8" s="86" t="s">
        <v>344</v>
      </c>
      <c r="AN8" s="86" t="b">
        <v>0</v>
      </c>
      <c r="AO8" s="92" t="s">
        <v>314</v>
      </c>
      <c r="AP8" s="86" t="s">
        <v>176</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v>1</v>
      </c>
      <c r="BE8" s="52">
        <v>11.11111111111111</v>
      </c>
      <c r="BF8" s="51">
        <v>0</v>
      </c>
      <c r="BG8" s="52">
        <v>0</v>
      </c>
      <c r="BH8" s="51">
        <v>0</v>
      </c>
      <c r="BI8" s="52">
        <v>0</v>
      </c>
      <c r="BJ8" s="51">
        <v>8</v>
      </c>
      <c r="BK8" s="52">
        <v>88.88888888888889</v>
      </c>
      <c r="BL8" s="51">
        <v>9</v>
      </c>
    </row>
    <row r="9" spans="1:64" ht="45">
      <c r="A9" s="84" t="s">
        <v>214</v>
      </c>
      <c r="B9" s="84" t="s">
        <v>230</v>
      </c>
      <c r="C9" s="53" t="s">
        <v>804</v>
      </c>
      <c r="D9" s="54">
        <v>3</v>
      </c>
      <c r="E9" s="65" t="s">
        <v>132</v>
      </c>
      <c r="F9" s="55">
        <v>35</v>
      </c>
      <c r="G9" s="53"/>
      <c r="H9" s="57"/>
      <c r="I9" s="56"/>
      <c r="J9" s="56"/>
      <c r="K9" s="36" t="s">
        <v>65</v>
      </c>
      <c r="L9" s="83">
        <v>9</v>
      </c>
      <c r="M9" s="83"/>
      <c r="N9" s="63"/>
      <c r="O9" s="86" t="s">
        <v>234</v>
      </c>
      <c r="P9" s="88">
        <v>43622.79824074074</v>
      </c>
      <c r="Q9" s="86" t="s">
        <v>238</v>
      </c>
      <c r="R9" s="86"/>
      <c r="S9" s="86"/>
      <c r="T9" s="86" t="s">
        <v>262</v>
      </c>
      <c r="U9" s="86"/>
      <c r="V9" s="89" t="s">
        <v>276</v>
      </c>
      <c r="W9" s="88">
        <v>43622.79824074074</v>
      </c>
      <c r="X9" s="89" t="s">
        <v>291</v>
      </c>
      <c r="Y9" s="86"/>
      <c r="Z9" s="86"/>
      <c r="AA9" s="92" t="s">
        <v>315</v>
      </c>
      <c r="AB9" s="86"/>
      <c r="AC9" s="86" t="b">
        <v>0</v>
      </c>
      <c r="AD9" s="86">
        <v>0</v>
      </c>
      <c r="AE9" s="92" t="s">
        <v>340</v>
      </c>
      <c r="AF9" s="86" t="b">
        <v>0</v>
      </c>
      <c r="AG9" s="86" t="s">
        <v>342</v>
      </c>
      <c r="AH9" s="86"/>
      <c r="AI9" s="92" t="s">
        <v>340</v>
      </c>
      <c r="AJ9" s="86" t="b">
        <v>0</v>
      </c>
      <c r="AK9" s="86">
        <v>6</v>
      </c>
      <c r="AL9" s="92" t="s">
        <v>326</v>
      </c>
      <c r="AM9" s="86" t="s">
        <v>343</v>
      </c>
      <c r="AN9" s="86" t="b">
        <v>0</v>
      </c>
      <c r="AO9" s="92" t="s">
        <v>326</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214</v>
      </c>
      <c r="B10" s="84" t="s">
        <v>231</v>
      </c>
      <c r="C10" s="53" t="s">
        <v>804</v>
      </c>
      <c r="D10" s="54">
        <v>3</v>
      </c>
      <c r="E10" s="65" t="s">
        <v>132</v>
      </c>
      <c r="F10" s="55">
        <v>35</v>
      </c>
      <c r="G10" s="53"/>
      <c r="H10" s="57"/>
      <c r="I10" s="56"/>
      <c r="J10" s="56"/>
      <c r="K10" s="36" t="s">
        <v>65</v>
      </c>
      <c r="L10" s="83">
        <v>10</v>
      </c>
      <c r="M10" s="83"/>
      <c r="N10" s="63"/>
      <c r="O10" s="86" t="s">
        <v>234</v>
      </c>
      <c r="P10" s="88">
        <v>43622.79824074074</v>
      </c>
      <c r="Q10" s="86" t="s">
        <v>238</v>
      </c>
      <c r="R10" s="86"/>
      <c r="S10" s="86"/>
      <c r="T10" s="86" t="s">
        <v>262</v>
      </c>
      <c r="U10" s="86"/>
      <c r="V10" s="89" t="s">
        <v>276</v>
      </c>
      <c r="W10" s="88">
        <v>43622.79824074074</v>
      </c>
      <c r="X10" s="89" t="s">
        <v>291</v>
      </c>
      <c r="Y10" s="86"/>
      <c r="Z10" s="86"/>
      <c r="AA10" s="92" t="s">
        <v>315</v>
      </c>
      <c r="AB10" s="86"/>
      <c r="AC10" s="86" t="b">
        <v>0</v>
      </c>
      <c r="AD10" s="86">
        <v>0</v>
      </c>
      <c r="AE10" s="92" t="s">
        <v>340</v>
      </c>
      <c r="AF10" s="86" t="b">
        <v>0</v>
      </c>
      <c r="AG10" s="86" t="s">
        <v>342</v>
      </c>
      <c r="AH10" s="86"/>
      <c r="AI10" s="92" t="s">
        <v>340</v>
      </c>
      <c r="AJ10" s="86" t="b">
        <v>0</v>
      </c>
      <c r="AK10" s="86">
        <v>6</v>
      </c>
      <c r="AL10" s="92" t="s">
        <v>326</v>
      </c>
      <c r="AM10" s="86" t="s">
        <v>343</v>
      </c>
      <c r="AN10" s="86" t="b">
        <v>0</v>
      </c>
      <c r="AO10" s="92" t="s">
        <v>326</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20</v>
      </c>
      <c r="BK10" s="52">
        <v>100</v>
      </c>
      <c r="BL10" s="51">
        <v>20</v>
      </c>
    </row>
    <row r="11" spans="1:64" ht="45">
      <c r="A11" s="84" t="s">
        <v>214</v>
      </c>
      <c r="B11" s="84" t="s">
        <v>216</v>
      </c>
      <c r="C11" s="53" t="s">
        <v>804</v>
      </c>
      <c r="D11" s="54">
        <v>3</v>
      </c>
      <c r="E11" s="65" t="s">
        <v>132</v>
      </c>
      <c r="F11" s="55">
        <v>35</v>
      </c>
      <c r="G11" s="53"/>
      <c r="H11" s="57"/>
      <c r="I11" s="56"/>
      <c r="J11" s="56"/>
      <c r="K11" s="36" t="s">
        <v>65</v>
      </c>
      <c r="L11" s="83">
        <v>11</v>
      </c>
      <c r="M11" s="83"/>
      <c r="N11" s="63"/>
      <c r="O11" s="86" t="s">
        <v>234</v>
      </c>
      <c r="P11" s="88">
        <v>43622.79824074074</v>
      </c>
      <c r="Q11" s="86" t="s">
        <v>238</v>
      </c>
      <c r="R11" s="86"/>
      <c r="S11" s="86"/>
      <c r="T11" s="86" t="s">
        <v>262</v>
      </c>
      <c r="U11" s="86"/>
      <c r="V11" s="89" t="s">
        <v>276</v>
      </c>
      <c r="W11" s="88">
        <v>43622.79824074074</v>
      </c>
      <c r="X11" s="89" t="s">
        <v>291</v>
      </c>
      <c r="Y11" s="86"/>
      <c r="Z11" s="86"/>
      <c r="AA11" s="92" t="s">
        <v>315</v>
      </c>
      <c r="AB11" s="86"/>
      <c r="AC11" s="86" t="b">
        <v>0</v>
      </c>
      <c r="AD11" s="86">
        <v>0</v>
      </c>
      <c r="AE11" s="92" t="s">
        <v>340</v>
      </c>
      <c r="AF11" s="86" t="b">
        <v>0</v>
      </c>
      <c r="AG11" s="86" t="s">
        <v>342</v>
      </c>
      <c r="AH11" s="86"/>
      <c r="AI11" s="92" t="s">
        <v>340</v>
      </c>
      <c r="AJ11" s="86" t="b">
        <v>0</v>
      </c>
      <c r="AK11" s="86">
        <v>6</v>
      </c>
      <c r="AL11" s="92" t="s">
        <v>326</v>
      </c>
      <c r="AM11" s="86" t="s">
        <v>343</v>
      </c>
      <c r="AN11" s="86" t="b">
        <v>0</v>
      </c>
      <c r="AO11" s="92" t="s">
        <v>326</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215</v>
      </c>
      <c r="B12" s="84" t="s">
        <v>230</v>
      </c>
      <c r="C12" s="53" t="s">
        <v>804</v>
      </c>
      <c r="D12" s="54">
        <v>3</v>
      </c>
      <c r="E12" s="65" t="s">
        <v>132</v>
      </c>
      <c r="F12" s="55">
        <v>35</v>
      </c>
      <c r="G12" s="53"/>
      <c r="H12" s="57"/>
      <c r="I12" s="56"/>
      <c r="J12" s="56"/>
      <c r="K12" s="36" t="s">
        <v>65</v>
      </c>
      <c r="L12" s="83">
        <v>12</v>
      </c>
      <c r="M12" s="83"/>
      <c r="N12" s="63"/>
      <c r="O12" s="86" t="s">
        <v>234</v>
      </c>
      <c r="P12" s="88">
        <v>43622.81144675926</v>
      </c>
      <c r="Q12" s="86" t="s">
        <v>238</v>
      </c>
      <c r="R12" s="86"/>
      <c r="S12" s="86"/>
      <c r="T12" s="86" t="s">
        <v>262</v>
      </c>
      <c r="U12" s="86"/>
      <c r="V12" s="89" t="s">
        <v>277</v>
      </c>
      <c r="W12" s="88">
        <v>43622.81144675926</v>
      </c>
      <c r="X12" s="89" t="s">
        <v>292</v>
      </c>
      <c r="Y12" s="86"/>
      <c r="Z12" s="86"/>
      <c r="AA12" s="92" t="s">
        <v>316</v>
      </c>
      <c r="AB12" s="86"/>
      <c r="AC12" s="86" t="b">
        <v>0</v>
      </c>
      <c r="AD12" s="86">
        <v>0</v>
      </c>
      <c r="AE12" s="92" t="s">
        <v>340</v>
      </c>
      <c r="AF12" s="86" t="b">
        <v>0</v>
      </c>
      <c r="AG12" s="86" t="s">
        <v>342</v>
      </c>
      <c r="AH12" s="86"/>
      <c r="AI12" s="92" t="s">
        <v>340</v>
      </c>
      <c r="AJ12" s="86" t="b">
        <v>0</v>
      </c>
      <c r="AK12" s="86">
        <v>6</v>
      </c>
      <c r="AL12" s="92" t="s">
        <v>326</v>
      </c>
      <c r="AM12" s="86" t="s">
        <v>345</v>
      </c>
      <c r="AN12" s="86" t="b">
        <v>0</v>
      </c>
      <c r="AO12" s="92" t="s">
        <v>326</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215</v>
      </c>
      <c r="B13" s="84" t="s">
        <v>231</v>
      </c>
      <c r="C13" s="53" t="s">
        <v>804</v>
      </c>
      <c r="D13" s="54">
        <v>3</v>
      </c>
      <c r="E13" s="65" t="s">
        <v>132</v>
      </c>
      <c r="F13" s="55">
        <v>35</v>
      </c>
      <c r="G13" s="53"/>
      <c r="H13" s="57"/>
      <c r="I13" s="56"/>
      <c r="J13" s="56"/>
      <c r="K13" s="36" t="s">
        <v>65</v>
      </c>
      <c r="L13" s="83">
        <v>13</v>
      </c>
      <c r="M13" s="83"/>
      <c r="N13" s="63"/>
      <c r="O13" s="86" t="s">
        <v>234</v>
      </c>
      <c r="P13" s="88">
        <v>43622.81144675926</v>
      </c>
      <c r="Q13" s="86" t="s">
        <v>238</v>
      </c>
      <c r="R13" s="86"/>
      <c r="S13" s="86"/>
      <c r="T13" s="86" t="s">
        <v>262</v>
      </c>
      <c r="U13" s="86"/>
      <c r="V13" s="89" t="s">
        <v>277</v>
      </c>
      <c r="W13" s="88">
        <v>43622.81144675926</v>
      </c>
      <c r="X13" s="89" t="s">
        <v>292</v>
      </c>
      <c r="Y13" s="86"/>
      <c r="Z13" s="86"/>
      <c r="AA13" s="92" t="s">
        <v>316</v>
      </c>
      <c r="AB13" s="86"/>
      <c r="AC13" s="86" t="b">
        <v>0</v>
      </c>
      <c r="AD13" s="86">
        <v>0</v>
      </c>
      <c r="AE13" s="92" t="s">
        <v>340</v>
      </c>
      <c r="AF13" s="86" t="b">
        <v>0</v>
      </c>
      <c r="AG13" s="86" t="s">
        <v>342</v>
      </c>
      <c r="AH13" s="86"/>
      <c r="AI13" s="92" t="s">
        <v>340</v>
      </c>
      <c r="AJ13" s="86" t="b">
        <v>0</v>
      </c>
      <c r="AK13" s="86">
        <v>6</v>
      </c>
      <c r="AL13" s="92" t="s">
        <v>326</v>
      </c>
      <c r="AM13" s="86" t="s">
        <v>345</v>
      </c>
      <c r="AN13" s="86" t="b">
        <v>0</v>
      </c>
      <c r="AO13" s="92" t="s">
        <v>326</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215</v>
      </c>
      <c r="B14" s="84" t="s">
        <v>216</v>
      </c>
      <c r="C14" s="53" t="s">
        <v>804</v>
      </c>
      <c r="D14" s="54">
        <v>3</v>
      </c>
      <c r="E14" s="65" t="s">
        <v>132</v>
      </c>
      <c r="F14" s="55">
        <v>35</v>
      </c>
      <c r="G14" s="53"/>
      <c r="H14" s="57"/>
      <c r="I14" s="56"/>
      <c r="J14" s="56"/>
      <c r="K14" s="36" t="s">
        <v>65</v>
      </c>
      <c r="L14" s="83">
        <v>14</v>
      </c>
      <c r="M14" s="83"/>
      <c r="N14" s="63"/>
      <c r="O14" s="86" t="s">
        <v>234</v>
      </c>
      <c r="P14" s="88">
        <v>43622.81144675926</v>
      </c>
      <c r="Q14" s="86" t="s">
        <v>238</v>
      </c>
      <c r="R14" s="86"/>
      <c r="S14" s="86"/>
      <c r="T14" s="86" t="s">
        <v>262</v>
      </c>
      <c r="U14" s="86"/>
      <c r="V14" s="89" t="s">
        <v>277</v>
      </c>
      <c r="W14" s="88">
        <v>43622.81144675926</v>
      </c>
      <c r="X14" s="89" t="s">
        <v>292</v>
      </c>
      <c r="Y14" s="86"/>
      <c r="Z14" s="86"/>
      <c r="AA14" s="92" t="s">
        <v>316</v>
      </c>
      <c r="AB14" s="86"/>
      <c r="AC14" s="86" t="b">
        <v>0</v>
      </c>
      <c r="AD14" s="86">
        <v>0</v>
      </c>
      <c r="AE14" s="92" t="s">
        <v>340</v>
      </c>
      <c r="AF14" s="86" t="b">
        <v>0</v>
      </c>
      <c r="AG14" s="86" t="s">
        <v>342</v>
      </c>
      <c r="AH14" s="86"/>
      <c r="AI14" s="92" t="s">
        <v>340</v>
      </c>
      <c r="AJ14" s="86" t="b">
        <v>0</v>
      </c>
      <c r="AK14" s="86">
        <v>6</v>
      </c>
      <c r="AL14" s="92" t="s">
        <v>326</v>
      </c>
      <c r="AM14" s="86" t="s">
        <v>345</v>
      </c>
      <c r="AN14" s="86" t="b">
        <v>0</v>
      </c>
      <c r="AO14" s="92" t="s">
        <v>326</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20</v>
      </c>
      <c r="BK14" s="52">
        <v>100</v>
      </c>
      <c r="BL14" s="51">
        <v>20</v>
      </c>
    </row>
    <row r="15" spans="1:64" ht="30">
      <c r="A15" s="84" t="s">
        <v>216</v>
      </c>
      <c r="B15" s="84" t="s">
        <v>217</v>
      </c>
      <c r="C15" s="53" t="s">
        <v>805</v>
      </c>
      <c r="D15" s="54">
        <v>3</v>
      </c>
      <c r="E15" s="65" t="s">
        <v>136</v>
      </c>
      <c r="F15" s="55">
        <v>35</v>
      </c>
      <c r="G15" s="53"/>
      <c r="H15" s="57"/>
      <c r="I15" s="56"/>
      <c r="J15" s="56"/>
      <c r="K15" s="36" t="s">
        <v>66</v>
      </c>
      <c r="L15" s="83">
        <v>15</v>
      </c>
      <c r="M15" s="83"/>
      <c r="N15" s="63"/>
      <c r="O15" s="86" t="s">
        <v>234</v>
      </c>
      <c r="P15" s="88">
        <v>43579.9246412037</v>
      </c>
      <c r="Q15" s="86" t="s">
        <v>239</v>
      </c>
      <c r="R15" s="86"/>
      <c r="S15" s="86"/>
      <c r="T15" s="86" t="s">
        <v>263</v>
      </c>
      <c r="U15" s="86"/>
      <c r="V15" s="89" t="s">
        <v>278</v>
      </c>
      <c r="W15" s="88">
        <v>43579.9246412037</v>
      </c>
      <c r="X15" s="89" t="s">
        <v>293</v>
      </c>
      <c r="Y15" s="86"/>
      <c r="Z15" s="86"/>
      <c r="AA15" s="92" t="s">
        <v>317</v>
      </c>
      <c r="AB15" s="86"/>
      <c r="AC15" s="86" t="b">
        <v>0</v>
      </c>
      <c r="AD15" s="86">
        <v>0</v>
      </c>
      <c r="AE15" s="92" t="s">
        <v>340</v>
      </c>
      <c r="AF15" s="86" t="b">
        <v>0</v>
      </c>
      <c r="AG15" s="86" t="s">
        <v>342</v>
      </c>
      <c r="AH15" s="86"/>
      <c r="AI15" s="92" t="s">
        <v>340</v>
      </c>
      <c r="AJ15" s="86" t="b">
        <v>0</v>
      </c>
      <c r="AK15" s="86">
        <v>1</v>
      </c>
      <c r="AL15" s="92" t="s">
        <v>320</v>
      </c>
      <c r="AM15" s="86" t="s">
        <v>345</v>
      </c>
      <c r="AN15" s="86" t="b">
        <v>0</v>
      </c>
      <c r="AO15" s="92" t="s">
        <v>320</v>
      </c>
      <c r="AP15" s="86" t="s">
        <v>176</v>
      </c>
      <c r="AQ15" s="86">
        <v>0</v>
      </c>
      <c r="AR15" s="86">
        <v>0</v>
      </c>
      <c r="AS15" s="86"/>
      <c r="AT15" s="86"/>
      <c r="AU15" s="86"/>
      <c r="AV15" s="86"/>
      <c r="AW15" s="86"/>
      <c r="AX15" s="86"/>
      <c r="AY15" s="86"/>
      <c r="AZ15" s="86"/>
      <c r="BA15">
        <v>3</v>
      </c>
      <c r="BB15" s="85" t="str">
        <f>REPLACE(INDEX(GroupVertices[Group],MATCH(Edges[[#This Row],[Vertex 1]],GroupVertices[Vertex],0)),1,1,"")</f>
        <v>1</v>
      </c>
      <c r="BC15" s="85" t="str">
        <f>REPLACE(INDEX(GroupVertices[Group],MATCH(Edges[[#This Row],[Vertex 2]],GroupVertices[Vertex],0)),1,1,"")</f>
        <v>1</v>
      </c>
      <c r="BD15" s="51">
        <v>2</v>
      </c>
      <c r="BE15" s="52">
        <v>10.526315789473685</v>
      </c>
      <c r="BF15" s="51">
        <v>0</v>
      </c>
      <c r="BG15" s="52">
        <v>0</v>
      </c>
      <c r="BH15" s="51">
        <v>0</v>
      </c>
      <c r="BI15" s="52">
        <v>0</v>
      </c>
      <c r="BJ15" s="51">
        <v>17</v>
      </c>
      <c r="BK15" s="52">
        <v>89.47368421052632</v>
      </c>
      <c r="BL15" s="51">
        <v>19</v>
      </c>
    </row>
    <row r="16" spans="1:64" ht="30">
      <c r="A16" s="84" t="s">
        <v>216</v>
      </c>
      <c r="B16" s="84" t="s">
        <v>217</v>
      </c>
      <c r="C16" s="53" t="s">
        <v>805</v>
      </c>
      <c r="D16" s="54">
        <v>3</v>
      </c>
      <c r="E16" s="65" t="s">
        <v>136</v>
      </c>
      <c r="F16" s="55">
        <v>35</v>
      </c>
      <c r="G16" s="53"/>
      <c r="H16" s="57"/>
      <c r="I16" s="56"/>
      <c r="J16" s="56"/>
      <c r="K16" s="36" t="s">
        <v>66</v>
      </c>
      <c r="L16" s="83">
        <v>16</v>
      </c>
      <c r="M16" s="83"/>
      <c r="N16" s="63"/>
      <c r="O16" s="86" t="s">
        <v>234</v>
      </c>
      <c r="P16" s="88">
        <v>43579.9246875</v>
      </c>
      <c r="Q16" s="86" t="s">
        <v>240</v>
      </c>
      <c r="R16" s="86"/>
      <c r="S16" s="86"/>
      <c r="T16" s="86" t="s">
        <v>264</v>
      </c>
      <c r="U16" s="86"/>
      <c r="V16" s="89" t="s">
        <v>278</v>
      </c>
      <c r="W16" s="88">
        <v>43579.9246875</v>
      </c>
      <c r="X16" s="89" t="s">
        <v>294</v>
      </c>
      <c r="Y16" s="86"/>
      <c r="Z16" s="86"/>
      <c r="AA16" s="92" t="s">
        <v>318</v>
      </c>
      <c r="AB16" s="86"/>
      <c r="AC16" s="86" t="b">
        <v>0</v>
      </c>
      <c r="AD16" s="86">
        <v>0</v>
      </c>
      <c r="AE16" s="92" t="s">
        <v>340</v>
      </c>
      <c r="AF16" s="86" t="b">
        <v>0</v>
      </c>
      <c r="AG16" s="86" t="s">
        <v>342</v>
      </c>
      <c r="AH16" s="86"/>
      <c r="AI16" s="92" t="s">
        <v>340</v>
      </c>
      <c r="AJ16" s="86" t="b">
        <v>0</v>
      </c>
      <c r="AK16" s="86">
        <v>2</v>
      </c>
      <c r="AL16" s="92" t="s">
        <v>321</v>
      </c>
      <c r="AM16" s="86" t="s">
        <v>345</v>
      </c>
      <c r="AN16" s="86" t="b">
        <v>0</v>
      </c>
      <c r="AO16" s="92" t="s">
        <v>321</v>
      </c>
      <c r="AP16" s="86" t="s">
        <v>176</v>
      </c>
      <c r="AQ16" s="86">
        <v>0</v>
      </c>
      <c r="AR16" s="86">
        <v>0</v>
      </c>
      <c r="AS16" s="86"/>
      <c r="AT16" s="86"/>
      <c r="AU16" s="86"/>
      <c r="AV16" s="86"/>
      <c r="AW16" s="86"/>
      <c r="AX16" s="86"/>
      <c r="AY16" s="86"/>
      <c r="AZ16" s="86"/>
      <c r="BA16">
        <v>3</v>
      </c>
      <c r="BB16" s="85" t="str">
        <f>REPLACE(INDEX(GroupVertices[Group],MATCH(Edges[[#This Row],[Vertex 1]],GroupVertices[Vertex],0)),1,1,"")</f>
        <v>1</v>
      </c>
      <c r="BC16" s="85" t="str">
        <f>REPLACE(INDEX(GroupVertices[Group],MATCH(Edges[[#This Row],[Vertex 2]],GroupVertices[Vertex],0)),1,1,"")</f>
        <v>1</v>
      </c>
      <c r="BD16" s="51">
        <v>1</v>
      </c>
      <c r="BE16" s="52">
        <v>3.7037037037037037</v>
      </c>
      <c r="BF16" s="51">
        <v>0</v>
      </c>
      <c r="BG16" s="52">
        <v>0</v>
      </c>
      <c r="BH16" s="51">
        <v>0</v>
      </c>
      <c r="BI16" s="52">
        <v>0</v>
      </c>
      <c r="BJ16" s="51">
        <v>26</v>
      </c>
      <c r="BK16" s="52">
        <v>96.29629629629629</v>
      </c>
      <c r="BL16" s="51">
        <v>27</v>
      </c>
    </row>
    <row r="17" spans="1:64" ht="30">
      <c r="A17" s="84" t="s">
        <v>216</v>
      </c>
      <c r="B17" s="84" t="s">
        <v>217</v>
      </c>
      <c r="C17" s="53" t="s">
        <v>805</v>
      </c>
      <c r="D17" s="54">
        <v>3</v>
      </c>
      <c r="E17" s="65" t="s">
        <v>136</v>
      </c>
      <c r="F17" s="55">
        <v>35</v>
      </c>
      <c r="G17" s="53"/>
      <c r="H17" s="57"/>
      <c r="I17" s="56"/>
      <c r="J17" s="56"/>
      <c r="K17" s="36" t="s">
        <v>66</v>
      </c>
      <c r="L17" s="83">
        <v>17</v>
      </c>
      <c r="M17" s="83"/>
      <c r="N17" s="63"/>
      <c r="O17" s="86" t="s">
        <v>234</v>
      </c>
      <c r="P17" s="88">
        <v>43587.93540509259</v>
      </c>
      <c r="Q17" s="86" t="s">
        <v>241</v>
      </c>
      <c r="R17" s="89" t="s">
        <v>254</v>
      </c>
      <c r="S17" s="86" t="s">
        <v>259</v>
      </c>
      <c r="T17" s="86"/>
      <c r="U17" s="86"/>
      <c r="V17" s="89" t="s">
        <v>278</v>
      </c>
      <c r="W17" s="88">
        <v>43587.93540509259</v>
      </c>
      <c r="X17" s="89" t="s">
        <v>295</v>
      </c>
      <c r="Y17" s="86"/>
      <c r="Z17" s="86"/>
      <c r="AA17" s="92" t="s">
        <v>319</v>
      </c>
      <c r="AB17" s="86"/>
      <c r="AC17" s="86" t="b">
        <v>0</v>
      </c>
      <c r="AD17" s="86">
        <v>10</v>
      </c>
      <c r="AE17" s="92" t="s">
        <v>340</v>
      </c>
      <c r="AF17" s="86" t="b">
        <v>0</v>
      </c>
      <c r="AG17" s="86" t="s">
        <v>342</v>
      </c>
      <c r="AH17" s="86"/>
      <c r="AI17" s="92" t="s">
        <v>340</v>
      </c>
      <c r="AJ17" s="86" t="b">
        <v>0</v>
      </c>
      <c r="AK17" s="86">
        <v>1</v>
      </c>
      <c r="AL17" s="92" t="s">
        <v>340</v>
      </c>
      <c r="AM17" s="86" t="s">
        <v>344</v>
      </c>
      <c r="AN17" s="86" t="b">
        <v>0</v>
      </c>
      <c r="AO17" s="92" t="s">
        <v>319</v>
      </c>
      <c r="AP17" s="86" t="s">
        <v>176</v>
      </c>
      <c r="AQ17" s="86">
        <v>0</v>
      </c>
      <c r="AR17" s="86">
        <v>0</v>
      </c>
      <c r="AS17" s="86"/>
      <c r="AT17" s="86"/>
      <c r="AU17" s="86"/>
      <c r="AV17" s="86"/>
      <c r="AW17" s="86"/>
      <c r="AX17" s="86"/>
      <c r="AY17" s="86"/>
      <c r="AZ17" s="86"/>
      <c r="BA17">
        <v>3</v>
      </c>
      <c r="BB17" s="85" t="str">
        <f>REPLACE(INDEX(GroupVertices[Group],MATCH(Edges[[#This Row],[Vertex 1]],GroupVertices[Vertex],0)),1,1,"")</f>
        <v>1</v>
      </c>
      <c r="BC17" s="85" t="str">
        <f>REPLACE(INDEX(GroupVertices[Group],MATCH(Edges[[#This Row],[Vertex 2]],GroupVertices[Vertex],0)),1,1,"")</f>
        <v>1</v>
      </c>
      <c r="BD17" s="51">
        <v>1</v>
      </c>
      <c r="BE17" s="52">
        <v>5.555555555555555</v>
      </c>
      <c r="BF17" s="51">
        <v>1</v>
      </c>
      <c r="BG17" s="52">
        <v>5.555555555555555</v>
      </c>
      <c r="BH17" s="51">
        <v>0</v>
      </c>
      <c r="BI17" s="52">
        <v>0</v>
      </c>
      <c r="BJ17" s="51">
        <v>16</v>
      </c>
      <c r="BK17" s="52">
        <v>88.88888888888889</v>
      </c>
      <c r="BL17" s="51">
        <v>18</v>
      </c>
    </row>
    <row r="18" spans="1:64" ht="30">
      <c r="A18" s="84" t="s">
        <v>217</v>
      </c>
      <c r="B18" s="84" t="s">
        <v>217</v>
      </c>
      <c r="C18" s="53" t="s">
        <v>805</v>
      </c>
      <c r="D18" s="54">
        <v>3</v>
      </c>
      <c r="E18" s="65" t="s">
        <v>136</v>
      </c>
      <c r="F18" s="55">
        <v>35</v>
      </c>
      <c r="G18" s="53"/>
      <c r="H18" s="57"/>
      <c r="I18" s="56"/>
      <c r="J18" s="56"/>
      <c r="K18" s="36" t="s">
        <v>65</v>
      </c>
      <c r="L18" s="83">
        <v>18</v>
      </c>
      <c r="M18" s="83"/>
      <c r="N18" s="63"/>
      <c r="O18" s="86" t="s">
        <v>176</v>
      </c>
      <c r="P18" s="88">
        <v>43579.92395833333</v>
      </c>
      <c r="Q18" s="86" t="s">
        <v>242</v>
      </c>
      <c r="R18" s="86"/>
      <c r="S18" s="86"/>
      <c r="T18" s="86" t="s">
        <v>263</v>
      </c>
      <c r="U18" s="89" t="s">
        <v>270</v>
      </c>
      <c r="V18" s="89" t="s">
        <v>270</v>
      </c>
      <c r="W18" s="88">
        <v>43579.92395833333</v>
      </c>
      <c r="X18" s="89" t="s">
        <v>296</v>
      </c>
      <c r="Y18" s="86"/>
      <c r="Z18" s="86"/>
      <c r="AA18" s="92" t="s">
        <v>320</v>
      </c>
      <c r="AB18" s="86"/>
      <c r="AC18" s="86" t="b">
        <v>0</v>
      </c>
      <c r="AD18" s="86">
        <v>1</v>
      </c>
      <c r="AE18" s="92" t="s">
        <v>340</v>
      </c>
      <c r="AF18" s="86" t="b">
        <v>0</v>
      </c>
      <c r="AG18" s="86" t="s">
        <v>342</v>
      </c>
      <c r="AH18" s="86"/>
      <c r="AI18" s="92" t="s">
        <v>340</v>
      </c>
      <c r="AJ18" s="86" t="b">
        <v>0</v>
      </c>
      <c r="AK18" s="86">
        <v>1</v>
      </c>
      <c r="AL18" s="92" t="s">
        <v>340</v>
      </c>
      <c r="AM18" s="86" t="s">
        <v>345</v>
      </c>
      <c r="AN18" s="86" t="b">
        <v>0</v>
      </c>
      <c r="AO18" s="92" t="s">
        <v>320</v>
      </c>
      <c r="AP18" s="86" t="s">
        <v>349</v>
      </c>
      <c r="AQ18" s="86">
        <v>0</v>
      </c>
      <c r="AR18" s="86">
        <v>0</v>
      </c>
      <c r="AS18" s="86" t="s">
        <v>350</v>
      </c>
      <c r="AT18" s="86" t="s">
        <v>353</v>
      </c>
      <c r="AU18" s="86" t="s">
        <v>354</v>
      </c>
      <c r="AV18" s="86" t="s">
        <v>355</v>
      </c>
      <c r="AW18" s="86" t="s">
        <v>358</v>
      </c>
      <c r="AX18" s="86" t="s">
        <v>355</v>
      </c>
      <c r="AY18" s="86" t="s">
        <v>362</v>
      </c>
      <c r="AZ18" s="89" t="s">
        <v>364</v>
      </c>
      <c r="BA18">
        <v>2</v>
      </c>
      <c r="BB18" s="85" t="str">
        <f>REPLACE(INDEX(GroupVertices[Group],MATCH(Edges[[#This Row],[Vertex 1]],GroupVertices[Vertex],0)),1,1,"")</f>
        <v>1</v>
      </c>
      <c r="BC18" s="85" t="str">
        <f>REPLACE(INDEX(GroupVertices[Group],MATCH(Edges[[#This Row],[Vertex 2]],GroupVertices[Vertex],0)),1,1,"")</f>
        <v>1</v>
      </c>
      <c r="BD18" s="51">
        <v>2</v>
      </c>
      <c r="BE18" s="52">
        <v>11.764705882352942</v>
      </c>
      <c r="BF18" s="51">
        <v>0</v>
      </c>
      <c r="BG18" s="52">
        <v>0</v>
      </c>
      <c r="BH18" s="51">
        <v>0</v>
      </c>
      <c r="BI18" s="52">
        <v>0</v>
      </c>
      <c r="BJ18" s="51">
        <v>15</v>
      </c>
      <c r="BK18" s="52">
        <v>88.23529411764706</v>
      </c>
      <c r="BL18" s="51">
        <v>17</v>
      </c>
    </row>
    <row r="19" spans="1:64" ht="30">
      <c r="A19" s="84" t="s">
        <v>217</v>
      </c>
      <c r="B19" s="84" t="s">
        <v>217</v>
      </c>
      <c r="C19" s="53" t="s">
        <v>805</v>
      </c>
      <c r="D19" s="54">
        <v>3</v>
      </c>
      <c r="E19" s="65" t="s">
        <v>136</v>
      </c>
      <c r="F19" s="55">
        <v>35</v>
      </c>
      <c r="G19" s="53"/>
      <c r="H19" s="57"/>
      <c r="I19" s="56"/>
      <c r="J19" s="56"/>
      <c r="K19" s="36" t="s">
        <v>65</v>
      </c>
      <c r="L19" s="83">
        <v>19</v>
      </c>
      <c r="M19" s="83"/>
      <c r="N19" s="63"/>
      <c r="O19" s="86" t="s">
        <v>176</v>
      </c>
      <c r="P19" s="88">
        <v>43579.90284722222</v>
      </c>
      <c r="Q19" s="86" t="s">
        <v>243</v>
      </c>
      <c r="R19" s="89" t="s">
        <v>255</v>
      </c>
      <c r="S19" s="86" t="s">
        <v>260</v>
      </c>
      <c r="T19" s="86" t="s">
        <v>265</v>
      </c>
      <c r="U19" s="89" t="s">
        <v>271</v>
      </c>
      <c r="V19" s="89" t="s">
        <v>271</v>
      </c>
      <c r="W19" s="88">
        <v>43579.90284722222</v>
      </c>
      <c r="X19" s="89" t="s">
        <v>297</v>
      </c>
      <c r="Y19" s="86"/>
      <c r="Z19" s="86"/>
      <c r="AA19" s="92" t="s">
        <v>321</v>
      </c>
      <c r="AB19" s="86"/>
      <c r="AC19" s="86" t="b">
        <v>0</v>
      </c>
      <c r="AD19" s="86">
        <v>1</v>
      </c>
      <c r="AE19" s="92" t="s">
        <v>340</v>
      </c>
      <c r="AF19" s="86" t="b">
        <v>0</v>
      </c>
      <c r="AG19" s="86" t="s">
        <v>342</v>
      </c>
      <c r="AH19" s="86"/>
      <c r="AI19" s="92" t="s">
        <v>340</v>
      </c>
      <c r="AJ19" s="86" t="b">
        <v>0</v>
      </c>
      <c r="AK19" s="86">
        <v>2</v>
      </c>
      <c r="AL19" s="92" t="s">
        <v>340</v>
      </c>
      <c r="AM19" s="86" t="s">
        <v>344</v>
      </c>
      <c r="AN19" s="86" t="b">
        <v>0</v>
      </c>
      <c r="AO19" s="92" t="s">
        <v>321</v>
      </c>
      <c r="AP19" s="86" t="s">
        <v>349</v>
      </c>
      <c r="AQ19" s="86">
        <v>0</v>
      </c>
      <c r="AR19" s="86">
        <v>0</v>
      </c>
      <c r="AS19" s="86"/>
      <c r="AT19" s="86"/>
      <c r="AU19" s="86"/>
      <c r="AV19" s="86"/>
      <c r="AW19" s="86"/>
      <c r="AX19" s="86"/>
      <c r="AY19" s="86"/>
      <c r="AZ19" s="86"/>
      <c r="BA19">
        <v>2</v>
      </c>
      <c r="BB19" s="85" t="str">
        <f>REPLACE(INDEX(GroupVertices[Group],MATCH(Edges[[#This Row],[Vertex 1]],GroupVertices[Vertex],0)),1,1,"")</f>
        <v>1</v>
      </c>
      <c r="BC19" s="85" t="str">
        <f>REPLACE(INDEX(GroupVertices[Group],MATCH(Edges[[#This Row],[Vertex 2]],GroupVertices[Vertex],0)),1,1,"")</f>
        <v>1</v>
      </c>
      <c r="BD19" s="51">
        <v>1</v>
      </c>
      <c r="BE19" s="52">
        <v>3.225806451612903</v>
      </c>
      <c r="BF19" s="51">
        <v>0</v>
      </c>
      <c r="BG19" s="52">
        <v>0</v>
      </c>
      <c r="BH19" s="51">
        <v>0</v>
      </c>
      <c r="BI19" s="52">
        <v>0</v>
      </c>
      <c r="BJ19" s="51">
        <v>30</v>
      </c>
      <c r="BK19" s="52">
        <v>96.7741935483871</v>
      </c>
      <c r="BL19" s="51">
        <v>31</v>
      </c>
    </row>
    <row r="20" spans="1:64" ht="30">
      <c r="A20" s="84" t="s">
        <v>217</v>
      </c>
      <c r="B20" s="84" t="s">
        <v>216</v>
      </c>
      <c r="C20" s="53" t="s">
        <v>805</v>
      </c>
      <c r="D20" s="54">
        <v>3</v>
      </c>
      <c r="E20" s="65" t="s">
        <v>136</v>
      </c>
      <c r="F20" s="55">
        <v>35</v>
      </c>
      <c r="G20" s="53"/>
      <c r="H20" s="57"/>
      <c r="I20" s="56"/>
      <c r="J20" s="56"/>
      <c r="K20" s="36" t="s">
        <v>66</v>
      </c>
      <c r="L20" s="83">
        <v>20</v>
      </c>
      <c r="M20" s="83"/>
      <c r="N20" s="63"/>
      <c r="O20" s="86" t="s">
        <v>234</v>
      </c>
      <c r="P20" s="88">
        <v>43616.69831018519</v>
      </c>
      <c r="Q20" s="86" t="s">
        <v>244</v>
      </c>
      <c r="R20" s="86"/>
      <c r="S20" s="86"/>
      <c r="T20" s="86" t="s">
        <v>266</v>
      </c>
      <c r="U20" s="89" t="s">
        <v>272</v>
      </c>
      <c r="V20" s="89" t="s">
        <v>272</v>
      </c>
      <c r="W20" s="88">
        <v>43616.69831018519</v>
      </c>
      <c r="X20" s="89" t="s">
        <v>298</v>
      </c>
      <c r="Y20" s="86"/>
      <c r="Z20" s="86"/>
      <c r="AA20" s="92" t="s">
        <v>322</v>
      </c>
      <c r="AB20" s="86"/>
      <c r="AC20" s="86" t="b">
        <v>0</v>
      </c>
      <c r="AD20" s="86">
        <v>2</v>
      </c>
      <c r="AE20" s="92" t="s">
        <v>340</v>
      </c>
      <c r="AF20" s="86" t="b">
        <v>0</v>
      </c>
      <c r="AG20" s="86" t="s">
        <v>342</v>
      </c>
      <c r="AH20" s="86"/>
      <c r="AI20" s="92" t="s">
        <v>340</v>
      </c>
      <c r="AJ20" s="86" t="b">
        <v>0</v>
      </c>
      <c r="AK20" s="86">
        <v>0</v>
      </c>
      <c r="AL20" s="92" t="s">
        <v>340</v>
      </c>
      <c r="AM20" s="86" t="s">
        <v>345</v>
      </c>
      <c r="AN20" s="86" t="b">
        <v>0</v>
      </c>
      <c r="AO20" s="92" t="s">
        <v>322</v>
      </c>
      <c r="AP20" s="86" t="s">
        <v>176</v>
      </c>
      <c r="AQ20" s="86">
        <v>0</v>
      </c>
      <c r="AR20" s="86">
        <v>0</v>
      </c>
      <c r="AS20" s="86" t="s">
        <v>351</v>
      </c>
      <c r="AT20" s="86" t="s">
        <v>353</v>
      </c>
      <c r="AU20" s="86" t="s">
        <v>354</v>
      </c>
      <c r="AV20" s="86" t="s">
        <v>356</v>
      </c>
      <c r="AW20" s="86" t="s">
        <v>359</v>
      </c>
      <c r="AX20" s="86" t="s">
        <v>356</v>
      </c>
      <c r="AY20" s="86" t="s">
        <v>362</v>
      </c>
      <c r="AZ20" s="89" t="s">
        <v>365</v>
      </c>
      <c r="BA20">
        <v>2</v>
      </c>
      <c r="BB20" s="85" t="str">
        <f>REPLACE(INDEX(GroupVertices[Group],MATCH(Edges[[#This Row],[Vertex 1]],GroupVertices[Vertex],0)),1,1,"")</f>
        <v>1</v>
      </c>
      <c r="BC20" s="85" t="str">
        <f>REPLACE(INDEX(GroupVertices[Group],MATCH(Edges[[#This Row],[Vertex 2]],GroupVertices[Vertex],0)),1,1,"")</f>
        <v>1</v>
      </c>
      <c r="BD20" s="51">
        <v>5</v>
      </c>
      <c r="BE20" s="52">
        <v>20.833333333333332</v>
      </c>
      <c r="BF20" s="51">
        <v>1</v>
      </c>
      <c r="BG20" s="52">
        <v>4.166666666666667</v>
      </c>
      <c r="BH20" s="51">
        <v>0</v>
      </c>
      <c r="BI20" s="52">
        <v>0</v>
      </c>
      <c r="BJ20" s="51">
        <v>18</v>
      </c>
      <c r="BK20" s="52">
        <v>75</v>
      </c>
      <c r="BL20" s="51">
        <v>24</v>
      </c>
    </row>
    <row r="21" spans="1:64" ht="45">
      <c r="A21" s="84" t="s">
        <v>217</v>
      </c>
      <c r="B21" s="84" t="s">
        <v>230</v>
      </c>
      <c r="C21" s="53" t="s">
        <v>804</v>
      </c>
      <c r="D21" s="54">
        <v>3</v>
      </c>
      <c r="E21" s="65" t="s">
        <v>132</v>
      </c>
      <c r="F21" s="55">
        <v>35</v>
      </c>
      <c r="G21" s="53"/>
      <c r="H21" s="57"/>
      <c r="I21" s="56"/>
      <c r="J21" s="56"/>
      <c r="K21" s="36" t="s">
        <v>65</v>
      </c>
      <c r="L21" s="83">
        <v>21</v>
      </c>
      <c r="M21" s="83"/>
      <c r="N21" s="63"/>
      <c r="O21" s="86" t="s">
        <v>234</v>
      </c>
      <c r="P21" s="88">
        <v>43622.849652777775</v>
      </c>
      <c r="Q21" s="86" t="s">
        <v>238</v>
      </c>
      <c r="R21" s="86"/>
      <c r="S21" s="86"/>
      <c r="T21" s="86" t="s">
        <v>262</v>
      </c>
      <c r="U21" s="86"/>
      <c r="V21" s="89" t="s">
        <v>279</v>
      </c>
      <c r="W21" s="88">
        <v>43622.849652777775</v>
      </c>
      <c r="X21" s="89" t="s">
        <v>299</v>
      </c>
      <c r="Y21" s="86"/>
      <c r="Z21" s="86"/>
      <c r="AA21" s="92" t="s">
        <v>323</v>
      </c>
      <c r="AB21" s="86"/>
      <c r="AC21" s="86" t="b">
        <v>0</v>
      </c>
      <c r="AD21" s="86">
        <v>0</v>
      </c>
      <c r="AE21" s="92" t="s">
        <v>340</v>
      </c>
      <c r="AF21" s="86" t="b">
        <v>0</v>
      </c>
      <c r="AG21" s="86" t="s">
        <v>342</v>
      </c>
      <c r="AH21" s="86"/>
      <c r="AI21" s="92" t="s">
        <v>340</v>
      </c>
      <c r="AJ21" s="86" t="b">
        <v>0</v>
      </c>
      <c r="AK21" s="86">
        <v>6</v>
      </c>
      <c r="AL21" s="92" t="s">
        <v>326</v>
      </c>
      <c r="AM21" s="86" t="s">
        <v>345</v>
      </c>
      <c r="AN21" s="86" t="b">
        <v>0</v>
      </c>
      <c r="AO21" s="92" t="s">
        <v>326</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c r="BE21" s="52"/>
      <c r="BF21" s="51"/>
      <c r="BG21" s="52"/>
      <c r="BH21" s="51"/>
      <c r="BI21" s="52"/>
      <c r="BJ21" s="51"/>
      <c r="BK21" s="52"/>
      <c r="BL21" s="51"/>
    </row>
    <row r="22" spans="1:64" ht="45">
      <c r="A22" s="84" t="s">
        <v>217</v>
      </c>
      <c r="B22" s="84" t="s">
        <v>231</v>
      </c>
      <c r="C22" s="53" t="s">
        <v>804</v>
      </c>
      <c r="D22" s="54">
        <v>3</v>
      </c>
      <c r="E22" s="65" t="s">
        <v>132</v>
      </c>
      <c r="F22" s="55">
        <v>35</v>
      </c>
      <c r="G22" s="53"/>
      <c r="H22" s="57"/>
      <c r="I22" s="56"/>
      <c r="J22" s="56"/>
      <c r="K22" s="36" t="s">
        <v>65</v>
      </c>
      <c r="L22" s="83">
        <v>22</v>
      </c>
      <c r="M22" s="83"/>
      <c r="N22" s="63"/>
      <c r="O22" s="86" t="s">
        <v>234</v>
      </c>
      <c r="P22" s="88">
        <v>43622.849652777775</v>
      </c>
      <c r="Q22" s="86" t="s">
        <v>238</v>
      </c>
      <c r="R22" s="86"/>
      <c r="S22" s="86"/>
      <c r="T22" s="86" t="s">
        <v>262</v>
      </c>
      <c r="U22" s="86"/>
      <c r="V22" s="89" t="s">
        <v>279</v>
      </c>
      <c r="W22" s="88">
        <v>43622.849652777775</v>
      </c>
      <c r="X22" s="89" t="s">
        <v>299</v>
      </c>
      <c r="Y22" s="86"/>
      <c r="Z22" s="86"/>
      <c r="AA22" s="92" t="s">
        <v>323</v>
      </c>
      <c r="AB22" s="86"/>
      <c r="AC22" s="86" t="b">
        <v>0</v>
      </c>
      <c r="AD22" s="86">
        <v>0</v>
      </c>
      <c r="AE22" s="92" t="s">
        <v>340</v>
      </c>
      <c r="AF22" s="86" t="b">
        <v>0</v>
      </c>
      <c r="AG22" s="86" t="s">
        <v>342</v>
      </c>
      <c r="AH22" s="86"/>
      <c r="AI22" s="92" t="s">
        <v>340</v>
      </c>
      <c r="AJ22" s="86" t="b">
        <v>0</v>
      </c>
      <c r="AK22" s="86">
        <v>6</v>
      </c>
      <c r="AL22" s="92" t="s">
        <v>326</v>
      </c>
      <c r="AM22" s="86" t="s">
        <v>345</v>
      </c>
      <c r="AN22" s="86" t="b">
        <v>0</v>
      </c>
      <c r="AO22" s="92" t="s">
        <v>326</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20</v>
      </c>
      <c r="BK22" s="52">
        <v>100</v>
      </c>
      <c r="BL22" s="51">
        <v>20</v>
      </c>
    </row>
    <row r="23" spans="1:64" ht="30">
      <c r="A23" s="84" t="s">
        <v>217</v>
      </c>
      <c r="B23" s="84" t="s">
        <v>216</v>
      </c>
      <c r="C23" s="53" t="s">
        <v>805</v>
      </c>
      <c r="D23" s="54">
        <v>3</v>
      </c>
      <c r="E23" s="65" t="s">
        <v>136</v>
      </c>
      <c r="F23" s="55">
        <v>35</v>
      </c>
      <c r="G23" s="53"/>
      <c r="H23" s="57"/>
      <c r="I23" s="56"/>
      <c r="J23" s="56"/>
      <c r="K23" s="36" t="s">
        <v>66</v>
      </c>
      <c r="L23" s="83">
        <v>23</v>
      </c>
      <c r="M23" s="83"/>
      <c r="N23" s="63"/>
      <c r="O23" s="86" t="s">
        <v>234</v>
      </c>
      <c r="P23" s="88">
        <v>43622.849652777775</v>
      </c>
      <c r="Q23" s="86" t="s">
        <v>238</v>
      </c>
      <c r="R23" s="86"/>
      <c r="S23" s="86"/>
      <c r="T23" s="86" t="s">
        <v>262</v>
      </c>
      <c r="U23" s="86"/>
      <c r="V23" s="89" t="s">
        <v>279</v>
      </c>
      <c r="W23" s="88">
        <v>43622.849652777775</v>
      </c>
      <c r="X23" s="89" t="s">
        <v>299</v>
      </c>
      <c r="Y23" s="86"/>
      <c r="Z23" s="86"/>
      <c r="AA23" s="92" t="s">
        <v>323</v>
      </c>
      <c r="AB23" s="86"/>
      <c r="AC23" s="86" t="b">
        <v>0</v>
      </c>
      <c r="AD23" s="86">
        <v>0</v>
      </c>
      <c r="AE23" s="92" t="s">
        <v>340</v>
      </c>
      <c r="AF23" s="86" t="b">
        <v>0</v>
      </c>
      <c r="AG23" s="86" t="s">
        <v>342</v>
      </c>
      <c r="AH23" s="86"/>
      <c r="AI23" s="92" t="s">
        <v>340</v>
      </c>
      <c r="AJ23" s="86" t="b">
        <v>0</v>
      </c>
      <c r="AK23" s="86">
        <v>6</v>
      </c>
      <c r="AL23" s="92" t="s">
        <v>326</v>
      </c>
      <c r="AM23" s="86" t="s">
        <v>345</v>
      </c>
      <c r="AN23" s="86" t="b">
        <v>0</v>
      </c>
      <c r="AO23" s="92" t="s">
        <v>326</v>
      </c>
      <c r="AP23" s="86" t="s">
        <v>176</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1</v>
      </c>
      <c r="BD23" s="51"/>
      <c r="BE23" s="52"/>
      <c r="BF23" s="51"/>
      <c r="BG23" s="52"/>
      <c r="BH23" s="51"/>
      <c r="BI23" s="52"/>
      <c r="BJ23" s="51"/>
      <c r="BK23" s="52"/>
      <c r="BL23" s="51"/>
    </row>
    <row r="24" spans="1:64" ht="45">
      <c r="A24" s="84" t="s">
        <v>218</v>
      </c>
      <c r="B24" s="84" t="s">
        <v>230</v>
      </c>
      <c r="C24" s="53" t="s">
        <v>804</v>
      </c>
      <c r="D24" s="54">
        <v>3</v>
      </c>
      <c r="E24" s="65" t="s">
        <v>132</v>
      </c>
      <c r="F24" s="55">
        <v>35</v>
      </c>
      <c r="G24" s="53"/>
      <c r="H24" s="57"/>
      <c r="I24" s="56"/>
      <c r="J24" s="56"/>
      <c r="K24" s="36" t="s">
        <v>65</v>
      </c>
      <c r="L24" s="83">
        <v>24</v>
      </c>
      <c r="M24" s="83"/>
      <c r="N24" s="63"/>
      <c r="O24" s="86" t="s">
        <v>234</v>
      </c>
      <c r="P24" s="88">
        <v>43622.906689814816</v>
      </c>
      <c r="Q24" s="86" t="s">
        <v>238</v>
      </c>
      <c r="R24" s="86"/>
      <c r="S24" s="86"/>
      <c r="T24" s="86" t="s">
        <v>262</v>
      </c>
      <c r="U24" s="86"/>
      <c r="V24" s="89" t="s">
        <v>280</v>
      </c>
      <c r="W24" s="88">
        <v>43622.906689814816</v>
      </c>
      <c r="X24" s="89" t="s">
        <v>300</v>
      </c>
      <c r="Y24" s="86"/>
      <c r="Z24" s="86"/>
      <c r="AA24" s="92" t="s">
        <v>324</v>
      </c>
      <c r="AB24" s="86"/>
      <c r="AC24" s="86" t="b">
        <v>0</v>
      </c>
      <c r="AD24" s="86">
        <v>0</v>
      </c>
      <c r="AE24" s="92" t="s">
        <v>340</v>
      </c>
      <c r="AF24" s="86" t="b">
        <v>0</v>
      </c>
      <c r="AG24" s="86" t="s">
        <v>342</v>
      </c>
      <c r="AH24" s="86"/>
      <c r="AI24" s="92" t="s">
        <v>340</v>
      </c>
      <c r="AJ24" s="86" t="b">
        <v>0</v>
      </c>
      <c r="AK24" s="86">
        <v>6</v>
      </c>
      <c r="AL24" s="92" t="s">
        <v>326</v>
      </c>
      <c r="AM24" s="86" t="s">
        <v>346</v>
      </c>
      <c r="AN24" s="86" t="b">
        <v>0</v>
      </c>
      <c r="AO24" s="92" t="s">
        <v>326</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c r="BE24" s="52"/>
      <c r="BF24" s="51"/>
      <c r="BG24" s="52"/>
      <c r="BH24" s="51"/>
      <c r="BI24" s="52"/>
      <c r="BJ24" s="51"/>
      <c r="BK24" s="52"/>
      <c r="BL24" s="51"/>
    </row>
    <row r="25" spans="1:64" ht="45">
      <c r="A25" s="84" t="s">
        <v>218</v>
      </c>
      <c r="B25" s="84" t="s">
        <v>231</v>
      </c>
      <c r="C25" s="53" t="s">
        <v>804</v>
      </c>
      <c r="D25" s="54">
        <v>3</v>
      </c>
      <c r="E25" s="65" t="s">
        <v>132</v>
      </c>
      <c r="F25" s="55">
        <v>35</v>
      </c>
      <c r="G25" s="53"/>
      <c r="H25" s="57"/>
      <c r="I25" s="56"/>
      <c r="J25" s="56"/>
      <c r="K25" s="36" t="s">
        <v>65</v>
      </c>
      <c r="L25" s="83">
        <v>25</v>
      </c>
      <c r="M25" s="83"/>
      <c r="N25" s="63"/>
      <c r="O25" s="86" t="s">
        <v>234</v>
      </c>
      <c r="P25" s="88">
        <v>43622.906689814816</v>
      </c>
      <c r="Q25" s="86" t="s">
        <v>238</v>
      </c>
      <c r="R25" s="86"/>
      <c r="S25" s="86"/>
      <c r="T25" s="86" t="s">
        <v>262</v>
      </c>
      <c r="U25" s="86"/>
      <c r="V25" s="89" t="s">
        <v>280</v>
      </c>
      <c r="W25" s="88">
        <v>43622.906689814816</v>
      </c>
      <c r="X25" s="89" t="s">
        <v>300</v>
      </c>
      <c r="Y25" s="86"/>
      <c r="Z25" s="86"/>
      <c r="AA25" s="92" t="s">
        <v>324</v>
      </c>
      <c r="AB25" s="86"/>
      <c r="AC25" s="86" t="b">
        <v>0</v>
      </c>
      <c r="AD25" s="86">
        <v>0</v>
      </c>
      <c r="AE25" s="92" t="s">
        <v>340</v>
      </c>
      <c r="AF25" s="86" t="b">
        <v>0</v>
      </c>
      <c r="AG25" s="86" t="s">
        <v>342</v>
      </c>
      <c r="AH25" s="86"/>
      <c r="AI25" s="92" t="s">
        <v>340</v>
      </c>
      <c r="AJ25" s="86" t="b">
        <v>0</v>
      </c>
      <c r="AK25" s="86">
        <v>6</v>
      </c>
      <c r="AL25" s="92" t="s">
        <v>326</v>
      </c>
      <c r="AM25" s="86" t="s">
        <v>346</v>
      </c>
      <c r="AN25" s="86" t="b">
        <v>0</v>
      </c>
      <c r="AO25" s="92" t="s">
        <v>326</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c r="BE25" s="52"/>
      <c r="BF25" s="51"/>
      <c r="BG25" s="52"/>
      <c r="BH25" s="51"/>
      <c r="BI25" s="52"/>
      <c r="BJ25" s="51"/>
      <c r="BK25" s="52"/>
      <c r="BL25" s="51"/>
    </row>
    <row r="26" spans="1:64" ht="45">
      <c r="A26" s="84" t="s">
        <v>218</v>
      </c>
      <c r="B26" s="84" t="s">
        <v>216</v>
      </c>
      <c r="C26" s="53" t="s">
        <v>804</v>
      </c>
      <c r="D26" s="54">
        <v>3</v>
      </c>
      <c r="E26" s="65" t="s">
        <v>132</v>
      </c>
      <c r="F26" s="55">
        <v>35</v>
      </c>
      <c r="G26" s="53"/>
      <c r="H26" s="57"/>
      <c r="I26" s="56"/>
      <c r="J26" s="56"/>
      <c r="K26" s="36" t="s">
        <v>65</v>
      </c>
      <c r="L26" s="83">
        <v>26</v>
      </c>
      <c r="M26" s="83"/>
      <c r="N26" s="63"/>
      <c r="O26" s="86" t="s">
        <v>234</v>
      </c>
      <c r="P26" s="88">
        <v>43622.906689814816</v>
      </c>
      <c r="Q26" s="86" t="s">
        <v>238</v>
      </c>
      <c r="R26" s="86"/>
      <c r="S26" s="86"/>
      <c r="T26" s="86" t="s">
        <v>262</v>
      </c>
      <c r="U26" s="86"/>
      <c r="V26" s="89" t="s">
        <v>280</v>
      </c>
      <c r="W26" s="88">
        <v>43622.906689814816</v>
      </c>
      <c r="X26" s="89" t="s">
        <v>300</v>
      </c>
      <c r="Y26" s="86"/>
      <c r="Z26" s="86"/>
      <c r="AA26" s="92" t="s">
        <v>324</v>
      </c>
      <c r="AB26" s="86"/>
      <c r="AC26" s="86" t="b">
        <v>0</v>
      </c>
      <c r="AD26" s="86">
        <v>0</v>
      </c>
      <c r="AE26" s="92" t="s">
        <v>340</v>
      </c>
      <c r="AF26" s="86" t="b">
        <v>0</v>
      </c>
      <c r="AG26" s="86" t="s">
        <v>342</v>
      </c>
      <c r="AH26" s="86"/>
      <c r="AI26" s="92" t="s">
        <v>340</v>
      </c>
      <c r="AJ26" s="86" t="b">
        <v>0</v>
      </c>
      <c r="AK26" s="86">
        <v>6</v>
      </c>
      <c r="AL26" s="92" t="s">
        <v>326</v>
      </c>
      <c r="AM26" s="86" t="s">
        <v>346</v>
      </c>
      <c r="AN26" s="86" t="b">
        <v>0</v>
      </c>
      <c r="AO26" s="92" t="s">
        <v>326</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20</v>
      </c>
      <c r="BK26" s="52">
        <v>100</v>
      </c>
      <c r="BL26" s="51">
        <v>20</v>
      </c>
    </row>
    <row r="27" spans="1:64" ht="45">
      <c r="A27" s="84" t="s">
        <v>219</v>
      </c>
      <c r="B27" s="84" t="s">
        <v>230</v>
      </c>
      <c r="C27" s="53" t="s">
        <v>804</v>
      </c>
      <c r="D27" s="54">
        <v>3</v>
      </c>
      <c r="E27" s="65" t="s">
        <v>132</v>
      </c>
      <c r="F27" s="55">
        <v>35</v>
      </c>
      <c r="G27" s="53"/>
      <c r="H27" s="57"/>
      <c r="I27" s="56"/>
      <c r="J27" s="56"/>
      <c r="K27" s="36" t="s">
        <v>65</v>
      </c>
      <c r="L27" s="83">
        <v>27</v>
      </c>
      <c r="M27" s="83"/>
      <c r="N27" s="63"/>
      <c r="O27" s="86" t="s">
        <v>234</v>
      </c>
      <c r="P27" s="88">
        <v>43623.01605324074</v>
      </c>
      <c r="Q27" s="86" t="s">
        <v>238</v>
      </c>
      <c r="R27" s="86"/>
      <c r="S27" s="86"/>
      <c r="T27" s="86" t="s">
        <v>262</v>
      </c>
      <c r="U27" s="86"/>
      <c r="V27" s="89" t="s">
        <v>281</v>
      </c>
      <c r="W27" s="88">
        <v>43623.01605324074</v>
      </c>
      <c r="X27" s="89" t="s">
        <v>301</v>
      </c>
      <c r="Y27" s="86"/>
      <c r="Z27" s="86"/>
      <c r="AA27" s="92" t="s">
        <v>325</v>
      </c>
      <c r="AB27" s="86"/>
      <c r="AC27" s="86" t="b">
        <v>0</v>
      </c>
      <c r="AD27" s="86">
        <v>0</v>
      </c>
      <c r="AE27" s="92" t="s">
        <v>340</v>
      </c>
      <c r="AF27" s="86" t="b">
        <v>0</v>
      </c>
      <c r="AG27" s="86" t="s">
        <v>342</v>
      </c>
      <c r="AH27" s="86"/>
      <c r="AI27" s="92" t="s">
        <v>340</v>
      </c>
      <c r="AJ27" s="86" t="b">
        <v>0</v>
      </c>
      <c r="AK27" s="86">
        <v>6</v>
      </c>
      <c r="AL27" s="92" t="s">
        <v>326</v>
      </c>
      <c r="AM27" s="86" t="s">
        <v>347</v>
      </c>
      <c r="AN27" s="86" t="b">
        <v>0</v>
      </c>
      <c r="AO27" s="92" t="s">
        <v>326</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45">
      <c r="A28" s="84" t="s">
        <v>219</v>
      </c>
      <c r="B28" s="84" t="s">
        <v>231</v>
      </c>
      <c r="C28" s="53" t="s">
        <v>804</v>
      </c>
      <c r="D28" s="54">
        <v>3</v>
      </c>
      <c r="E28" s="65" t="s">
        <v>132</v>
      </c>
      <c r="F28" s="55">
        <v>35</v>
      </c>
      <c r="G28" s="53"/>
      <c r="H28" s="57"/>
      <c r="I28" s="56"/>
      <c r="J28" s="56"/>
      <c r="K28" s="36" t="s">
        <v>65</v>
      </c>
      <c r="L28" s="83">
        <v>28</v>
      </c>
      <c r="M28" s="83"/>
      <c r="N28" s="63"/>
      <c r="O28" s="86" t="s">
        <v>234</v>
      </c>
      <c r="P28" s="88">
        <v>43623.01605324074</v>
      </c>
      <c r="Q28" s="86" t="s">
        <v>238</v>
      </c>
      <c r="R28" s="86"/>
      <c r="S28" s="86"/>
      <c r="T28" s="86" t="s">
        <v>262</v>
      </c>
      <c r="U28" s="86"/>
      <c r="V28" s="89" t="s">
        <v>281</v>
      </c>
      <c r="W28" s="88">
        <v>43623.01605324074</v>
      </c>
      <c r="X28" s="89" t="s">
        <v>301</v>
      </c>
      <c r="Y28" s="86"/>
      <c r="Z28" s="86"/>
      <c r="AA28" s="92" t="s">
        <v>325</v>
      </c>
      <c r="AB28" s="86"/>
      <c r="AC28" s="86" t="b">
        <v>0</v>
      </c>
      <c r="AD28" s="86">
        <v>0</v>
      </c>
      <c r="AE28" s="92" t="s">
        <v>340</v>
      </c>
      <c r="AF28" s="86" t="b">
        <v>0</v>
      </c>
      <c r="AG28" s="86" t="s">
        <v>342</v>
      </c>
      <c r="AH28" s="86"/>
      <c r="AI28" s="92" t="s">
        <v>340</v>
      </c>
      <c r="AJ28" s="86" t="b">
        <v>0</v>
      </c>
      <c r="AK28" s="86">
        <v>6</v>
      </c>
      <c r="AL28" s="92" t="s">
        <v>326</v>
      </c>
      <c r="AM28" s="86" t="s">
        <v>347</v>
      </c>
      <c r="AN28" s="86" t="b">
        <v>0</v>
      </c>
      <c r="AO28" s="92" t="s">
        <v>326</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c r="BE28" s="52"/>
      <c r="BF28" s="51"/>
      <c r="BG28" s="52"/>
      <c r="BH28" s="51"/>
      <c r="BI28" s="52"/>
      <c r="BJ28" s="51"/>
      <c r="BK28" s="52"/>
      <c r="BL28" s="51"/>
    </row>
    <row r="29" spans="1:64" ht="45">
      <c r="A29" s="84" t="s">
        <v>219</v>
      </c>
      <c r="B29" s="84" t="s">
        <v>216</v>
      </c>
      <c r="C29" s="53" t="s">
        <v>804</v>
      </c>
      <c r="D29" s="54">
        <v>3</v>
      </c>
      <c r="E29" s="65" t="s">
        <v>132</v>
      </c>
      <c r="F29" s="55">
        <v>35</v>
      </c>
      <c r="G29" s="53"/>
      <c r="H29" s="57"/>
      <c r="I29" s="56"/>
      <c r="J29" s="56"/>
      <c r="K29" s="36" t="s">
        <v>65</v>
      </c>
      <c r="L29" s="83">
        <v>29</v>
      </c>
      <c r="M29" s="83"/>
      <c r="N29" s="63"/>
      <c r="O29" s="86" t="s">
        <v>234</v>
      </c>
      <c r="P29" s="88">
        <v>43623.01605324074</v>
      </c>
      <c r="Q29" s="86" t="s">
        <v>238</v>
      </c>
      <c r="R29" s="86"/>
      <c r="S29" s="86"/>
      <c r="T29" s="86" t="s">
        <v>262</v>
      </c>
      <c r="U29" s="86"/>
      <c r="V29" s="89" t="s">
        <v>281</v>
      </c>
      <c r="W29" s="88">
        <v>43623.01605324074</v>
      </c>
      <c r="X29" s="89" t="s">
        <v>301</v>
      </c>
      <c r="Y29" s="86"/>
      <c r="Z29" s="86"/>
      <c r="AA29" s="92" t="s">
        <v>325</v>
      </c>
      <c r="AB29" s="86"/>
      <c r="AC29" s="86" t="b">
        <v>0</v>
      </c>
      <c r="AD29" s="86">
        <v>0</v>
      </c>
      <c r="AE29" s="92" t="s">
        <v>340</v>
      </c>
      <c r="AF29" s="86" t="b">
        <v>0</v>
      </c>
      <c r="AG29" s="86" t="s">
        <v>342</v>
      </c>
      <c r="AH29" s="86"/>
      <c r="AI29" s="92" t="s">
        <v>340</v>
      </c>
      <c r="AJ29" s="86" t="b">
        <v>0</v>
      </c>
      <c r="AK29" s="86">
        <v>6</v>
      </c>
      <c r="AL29" s="92" t="s">
        <v>326</v>
      </c>
      <c r="AM29" s="86" t="s">
        <v>347</v>
      </c>
      <c r="AN29" s="86" t="b">
        <v>0</v>
      </c>
      <c r="AO29" s="92" t="s">
        <v>326</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20</v>
      </c>
      <c r="BK29" s="52">
        <v>100</v>
      </c>
      <c r="BL29" s="51">
        <v>20</v>
      </c>
    </row>
    <row r="30" spans="1:64" ht="45">
      <c r="A30" s="84" t="s">
        <v>216</v>
      </c>
      <c r="B30" s="84" t="s">
        <v>230</v>
      </c>
      <c r="C30" s="53" t="s">
        <v>804</v>
      </c>
      <c r="D30" s="54">
        <v>3</v>
      </c>
      <c r="E30" s="65" t="s">
        <v>132</v>
      </c>
      <c r="F30" s="55">
        <v>35</v>
      </c>
      <c r="G30" s="53"/>
      <c r="H30" s="57"/>
      <c r="I30" s="56"/>
      <c r="J30" s="56"/>
      <c r="K30" s="36" t="s">
        <v>65</v>
      </c>
      <c r="L30" s="83">
        <v>30</v>
      </c>
      <c r="M30" s="83"/>
      <c r="N30" s="63"/>
      <c r="O30" s="86" t="s">
        <v>234</v>
      </c>
      <c r="P30" s="88">
        <v>43622.78042824074</v>
      </c>
      <c r="Q30" s="86" t="s">
        <v>245</v>
      </c>
      <c r="R30" s="89" t="s">
        <v>256</v>
      </c>
      <c r="S30" s="86" t="s">
        <v>261</v>
      </c>
      <c r="T30" s="86" t="s">
        <v>262</v>
      </c>
      <c r="U30" s="89" t="s">
        <v>273</v>
      </c>
      <c r="V30" s="89" t="s">
        <v>273</v>
      </c>
      <c r="W30" s="88">
        <v>43622.78042824074</v>
      </c>
      <c r="X30" s="89" t="s">
        <v>302</v>
      </c>
      <c r="Y30" s="86"/>
      <c r="Z30" s="86"/>
      <c r="AA30" s="92" t="s">
        <v>326</v>
      </c>
      <c r="AB30" s="86"/>
      <c r="AC30" s="86" t="b">
        <v>0</v>
      </c>
      <c r="AD30" s="86">
        <v>10</v>
      </c>
      <c r="AE30" s="92" t="s">
        <v>340</v>
      </c>
      <c r="AF30" s="86" t="b">
        <v>0</v>
      </c>
      <c r="AG30" s="86" t="s">
        <v>342</v>
      </c>
      <c r="AH30" s="86"/>
      <c r="AI30" s="92" t="s">
        <v>340</v>
      </c>
      <c r="AJ30" s="86" t="b">
        <v>0</v>
      </c>
      <c r="AK30" s="86">
        <v>6</v>
      </c>
      <c r="AL30" s="92" t="s">
        <v>340</v>
      </c>
      <c r="AM30" s="86" t="s">
        <v>345</v>
      </c>
      <c r="AN30" s="86" t="b">
        <v>0</v>
      </c>
      <c r="AO30" s="92" t="s">
        <v>326</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c r="BE30" s="52"/>
      <c r="BF30" s="51"/>
      <c r="BG30" s="52"/>
      <c r="BH30" s="51"/>
      <c r="BI30" s="52"/>
      <c r="BJ30" s="51"/>
      <c r="BK30" s="52"/>
      <c r="BL30" s="51"/>
    </row>
    <row r="31" spans="1:64" ht="45">
      <c r="A31" s="84" t="s">
        <v>220</v>
      </c>
      <c r="B31" s="84" t="s">
        <v>230</v>
      </c>
      <c r="C31" s="53" t="s">
        <v>804</v>
      </c>
      <c r="D31" s="54">
        <v>3</v>
      </c>
      <c r="E31" s="65" t="s">
        <v>132</v>
      </c>
      <c r="F31" s="55">
        <v>35</v>
      </c>
      <c r="G31" s="53"/>
      <c r="H31" s="57"/>
      <c r="I31" s="56"/>
      <c r="J31" s="56"/>
      <c r="K31" s="36" t="s">
        <v>65</v>
      </c>
      <c r="L31" s="83">
        <v>31</v>
      </c>
      <c r="M31" s="83"/>
      <c r="N31" s="63"/>
      <c r="O31" s="86" t="s">
        <v>234</v>
      </c>
      <c r="P31" s="88">
        <v>43623.72025462963</v>
      </c>
      <c r="Q31" s="86" t="s">
        <v>238</v>
      </c>
      <c r="R31" s="86"/>
      <c r="S31" s="86"/>
      <c r="T31" s="86" t="s">
        <v>262</v>
      </c>
      <c r="U31" s="86"/>
      <c r="V31" s="89" t="s">
        <v>282</v>
      </c>
      <c r="W31" s="88">
        <v>43623.72025462963</v>
      </c>
      <c r="X31" s="89" t="s">
        <v>303</v>
      </c>
      <c r="Y31" s="86"/>
      <c r="Z31" s="86"/>
      <c r="AA31" s="92" t="s">
        <v>327</v>
      </c>
      <c r="AB31" s="86"/>
      <c r="AC31" s="86" t="b">
        <v>0</v>
      </c>
      <c r="AD31" s="86">
        <v>0</v>
      </c>
      <c r="AE31" s="92" t="s">
        <v>340</v>
      </c>
      <c r="AF31" s="86" t="b">
        <v>0</v>
      </c>
      <c r="AG31" s="86" t="s">
        <v>342</v>
      </c>
      <c r="AH31" s="86"/>
      <c r="AI31" s="92" t="s">
        <v>340</v>
      </c>
      <c r="AJ31" s="86" t="b">
        <v>0</v>
      </c>
      <c r="AK31" s="86">
        <v>6</v>
      </c>
      <c r="AL31" s="92" t="s">
        <v>326</v>
      </c>
      <c r="AM31" s="86" t="s">
        <v>343</v>
      </c>
      <c r="AN31" s="86" t="b">
        <v>0</v>
      </c>
      <c r="AO31" s="92" t="s">
        <v>326</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c r="BE31" s="52"/>
      <c r="BF31" s="51"/>
      <c r="BG31" s="52"/>
      <c r="BH31" s="51"/>
      <c r="BI31" s="52"/>
      <c r="BJ31" s="51"/>
      <c r="BK31" s="52"/>
      <c r="BL31" s="51"/>
    </row>
    <row r="32" spans="1:64" ht="45">
      <c r="A32" s="84" t="s">
        <v>216</v>
      </c>
      <c r="B32" s="84" t="s">
        <v>231</v>
      </c>
      <c r="C32" s="53" t="s">
        <v>804</v>
      </c>
      <c r="D32" s="54">
        <v>3</v>
      </c>
      <c r="E32" s="65" t="s">
        <v>132</v>
      </c>
      <c r="F32" s="55">
        <v>35</v>
      </c>
      <c r="G32" s="53"/>
      <c r="H32" s="57"/>
      <c r="I32" s="56"/>
      <c r="J32" s="56"/>
      <c r="K32" s="36" t="s">
        <v>65</v>
      </c>
      <c r="L32" s="83">
        <v>32</v>
      </c>
      <c r="M32" s="83"/>
      <c r="N32" s="63"/>
      <c r="O32" s="86" t="s">
        <v>234</v>
      </c>
      <c r="P32" s="88">
        <v>43622.78042824074</v>
      </c>
      <c r="Q32" s="86" t="s">
        <v>245</v>
      </c>
      <c r="R32" s="89" t="s">
        <v>256</v>
      </c>
      <c r="S32" s="86" t="s">
        <v>261</v>
      </c>
      <c r="T32" s="86" t="s">
        <v>262</v>
      </c>
      <c r="U32" s="89" t="s">
        <v>273</v>
      </c>
      <c r="V32" s="89" t="s">
        <v>273</v>
      </c>
      <c r="W32" s="88">
        <v>43622.78042824074</v>
      </c>
      <c r="X32" s="89" t="s">
        <v>302</v>
      </c>
      <c r="Y32" s="86"/>
      <c r="Z32" s="86"/>
      <c r="AA32" s="92" t="s">
        <v>326</v>
      </c>
      <c r="AB32" s="86"/>
      <c r="AC32" s="86" t="b">
        <v>0</v>
      </c>
      <c r="AD32" s="86">
        <v>10</v>
      </c>
      <c r="AE32" s="92" t="s">
        <v>340</v>
      </c>
      <c r="AF32" s="86" t="b">
        <v>0</v>
      </c>
      <c r="AG32" s="86" t="s">
        <v>342</v>
      </c>
      <c r="AH32" s="86"/>
      <c r="AI32" s="92" t="s">
        <v>340</v>
      </c>
      <c r="AJ32" s="86" t="b">
        <v>0</v>
      </c>
      <c r="AK32" s="86">
        <v>6</v>
      </c>
      <c r="AL32" s="92" t="s">
        <v>340</v>
      </c>
      <c r="AM32" s="86" t="s">
        <v>345</v>
      </c>
      <c r="AN32" s="86" t="b">
        <v>0</v>
      </c>
      <c r="AO32" s="92" t="s">
        <v>326</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19</v>
      </c>
      <c r="BK32" s="52">
        <v>100</v>
      </c>
      <c r="BL32" s="51">
        <v>19</v>
      </c>
    </row>
    <row r="33" spans="1:64" ht="45">
      <c r="A33" s="84" t="s">
        <v>220</v>
      </c>
      <c r="B33" s="84" t="s">
        <v>231</v>
      </c>
      <c r="C33" s="53" t="s">
        <v>804</v>
      </c>
      <c r="D33" s="54">
        <v>3</v>
      </c>
      <c r="E33" s="65" t="s">
        <v>132</v>
      </c>
      <c r="F33" s="55">
        <v>35</v>
      </c>
      <c r="G33" s="53"/>
      <c r="H33" s="57"/>
      <c r="I33" s="56"/>
      <c r="J33" s="56"/>
      <c r="K33" s="36" t="s">
        <v>65</v>
      </c>
      <c r="L33" s="83">
        <v>33</v>
      </c>
      <c r="M33" s="83"/>
      <c r="N33" s="63"/>
      <c r="O33" s="86" t="s">
        <v>234</v>
      </c>
      <c r="P33" s="88">
        <v>43623.72025462963</v>
      </c>
      <c r="Q33" s="86" t="s">
        <v>238</v>
      </c>
      <c r="R33" s="86"/>
      <c r="S33" s="86"/>
      <c r="T33" s="86" t="s">
        <v>262</v>
      </c>
      <c r="U33" s="86"/>
      <c r="V33" s="89" t="s">
        <v>282</v>
      </c>
      <c r="W33" s="88">
        <v>43623.72025462963</v>
      </c>
      <c r="X33" s="89" t="s">
        <v>303</v>
      </c>
      <c r="Y33" s="86"/>
      <c r="Z33" s="86"/>
      <c r="AA33" s="92" t="s">
        <v>327</v>
      </c>
      <c r="AB33" s="86"/>
      <c r="AC33" s="86" t="b">
        <v>0</v>
      </c>
      <c r="AD33" s="86">
        <v>0</v>
      </c>
      <c r="AE33" s="92" t="s">
        <v>340</v>
      </c>
      <c r="AF33" s="86" t="b">
        <v>0</v>
      </c>
      <c r="AG33" s="86" t="s">
        <v>342</v>
      </c>
      <c r="AH33" s="86"/>
      <c r="AI33" s="92" t="s">
        <v>340</v>
      </c>
      <c r="AJ33" s="86" t="b">
        <v>0</v>
      </c>
      <c r="AK33" s="86">
        <v>6</v>
      </c>
      <c r="AL33" s="92" t="s">
        <v>326</v>
      </c>
      <c r="AM33" s="86" t="s">
        <v>343</v>
      </c>
      <c r="AN33" s="86" t="b">
        <v>0</v>
      </c>
      <c r="AO33" s="92" t="s">
        <v>326</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c r="BE33" s="52"/>
      <c r="BF33" s="51"/>
      <c r="BG33" s="52"/>
      <c r="BH33" s="51"/>
      <c r="BI33" s="52"/>
      <c r="BJ33" s="51"/>
      <c r="BK33" s="52"/>
      <c r="BL33" s="51"/>
    </row>
    <row r="34" spans="1:64" ht="45">
      <c r="A34" s="84" t="s">
        <v>220</v>
      </c>
      <c r="B34" s="84" t="s">
        <v>216</v>
      </c>
      <c r="C34" s="53" t="s">
        <v>804</v>
      </c>
      <c r="D34" s="54">
        <v>3</v>
      </c>
      <c r="E34" s="65" t="s">
        <v>132</v>
      </c>
      <c r="F34" s="55">
        <v>35</v>
      </c>
      <c r="G34" s="53"/>
      <c r="H34" s="57"/>
      <c r="I34" s="56"/>
      <c r="J34" s="56"/>
      <c r="K34" s="36" t="s">
        <v>65</v>
      </c>
      <c r="L34" s="83">
        <v>34</v>
      </c>
      <c r="M34" s="83"/>
      <c r="N34" s="63"/>
      <c r="O34" s="86" t="s">
        <v>234</v>
      </c>
      <c r="P34" s="88">
        <v>43623.72025462963</v>
      </c>
      <c r="Q34" s="86" t="s">
        <v>238</v>
      </c>
      <c r="R34" s="86"/>
      <c r="S34" s="86"/>
      <c r="T34" s="86" t="s">
        <v>262</v>
      </c>
      <c r="U34" s="86"/>
      <c r="V34" s="89" t="s">
        <v>282</v>
      </c>
      <c r="W34" s="88">
        <v>43623.72025462963</v>
      </c>
      <c r="X34" s="89" t="s">
        <v>303</v>
      </c>
      <c r="Y34" s="86"/>
      <c r="Z34" s="86"/>
      <c r="AA34" s="92" t="s">
        <v>327</v>
      </c>
      <c r="AB34" s="86"/>
      <c r="AC34" s="86" t="b">
        <v>0</v>
      </c>
      <c r="AD34" s="86">
        <v>0</v>
      </c>
      <c r="AE34" s="92" t="s">
        <v>340</v>
      </c>
      <c r="AF34" s="86" t="b">
        <v>0</v>
      </c>
      <c r="AG34" s="86" t="s">
        <v>342</v>
      </c>
      <c r="AH34" s="86"/>
      <c r="AI34" s="92" t="s">
        <v>340</v>
      </c>
      <c r="AJ34" s="86" t="b">
        <v>0</v>
      </c>
      <c r="AK34" s="86">
        <v>6</v>
      </c>
      <c r="AL34" s="92" t="s">
        <v>326</v>
      </c>
      <c r="AM34" s="86" t="s">
        <v>343</v>
      </c>
      <c r="AN34" s="86" t="b">
        <v>0</v>
      </c>
      <c r="AO34" s="92" t="s">
        <v>326</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20</v>
      </c>
      <c r="BK34" s="52">
        <v>100</v>
      </c>
      <c r="BL34" s="51">
        <v>20</v>
      </c>
    </row>
    <row r="35" spans="1:64" ht="45">
      <c r="A35" s="84" t="s">
        <v>221</v>
      </c>
      <c r="B35" s="84" t="s">
        <v>216</v>
      </c>
      <c r="C35" s="53" t="s">
        <v>804</v>
      </c>
      <c r="D35" s="54">
        <v>3</v>
      </c>
      <c r="E35" s="65" t="s">
        <v>132</v>
      </c>
      <c r="F35" s="55">
        <v>35</v>
      </c>
      <c r="G35" s="53"/>
      <c r="H35" s="57"/>
      <c r="I35" s="56"/>
      <c r="J35" s="56"/>
      <c r="K35" s="36" t="s">
        <v>65</v>
      </c>
      <c r="L35" s="83">
        <v>35</v>
      </c>
      <c r="M35" s="83"/>
      <c r="N35" s="63"/>
      <c r="O35" s="86" t="s">
        <v>234</v>
      </c>
      <c r="P35" s="88">
        <v>43634.905752314815</v>
      </c>
      <c r="Q35" s="86" t="s">
        <v>246</v>
      </c>
      <c r="R35" s="86"/>
      <c r="S35" s="86"/>
      <c r="T35" s="86"/>
      <c r="U35" s="86"/>
      <c r="V35" s="89" t="s">
        <v>283</v>
      </c>
      <c r="W35" s="88">
        <v>43634.905752314815</v>
      </c>
      <c r="X35" s="89" t="s">
        <v>304</v>
      </c>
      <c r="Y35" s="86"/>
      <c r="Z35" s="86"/>
      <c r="AA35" s="92" t="s">
        <v>328</v>
      </c>
      <c r="AB35" s="92" t="s">
        <v>338</v>
      </c>
      <c r="AC35" s="86" t="b">
        <v>0</v>
      </c>
      <c r="AD35" s="86">
        <v>3</v>
      </c>
      <c r="AE35" s="92" t="s">
        <v>341</v>
      </c>
      <c r="AF35" s="86" t="b">
        <v>0</v>
      </c>
      <c r="AG35" s="86" t="s">
        <v>342</v>
      </c>
      <c r="AH35" s="86"/>
      <c r="AI35" s="92" t="s">
        <v>340</v>
      </c>
      <c r="AJ35" s="86" t="b">
        <v>0</v>
      </c>
      <c r="AK35" s="86">
        <v>1</v>
      </c>
      <c r="AL35" s="92" t="s">
        <v>340</v>
      </c>
      <c r="AM35" s="86" t="s">
        <v>347</v>
      </c>
      <c r="AN35" s="86" t="b">
        <v>0</v>
      </c>
      <c r="AO35" s="92" t="s">
        <v>338</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1</v>
      </c>
      <c r="BD35" s="51"/>
      <c r="BE35" s="52"/>
      <c r="BF35" s="51"/>
      <c r="BG35" s="52"/>
      <c r="BH35" s="51"/>
      <c r="BI35" s="52"/>
      <c r="BJ35" s="51"/>
      <c r="BK35" s="52"/>
      <c r="BL35" s="51"/>
    </row>
    <row r="36" spans="1:64" ht="45">
      <c r="A36" s="84" t="s">
        <v>221</v>
      </c>
      <c r="B36" s="84" t="s">
        <v>222</v>
      </c>
      <c r="C36" s="53" t="s">
        <v>804</v>
      </c>
      <c r="D36" s="54">
        <v>3</v>
      </c>
      <c r="E36" s="65" t="s">
        <v>132</v>
      </c>
      <c r="F36" s="55">
        <v>35</v>
      </c>
      <c r="G36" s="53"/>
      <c r="H36" s="57"/>
      <c r="I36" s="56"/>
      <c r="J36" s="56"/>
      <c r="K36" s="36" t="s">
        <v>66</v>
      </c>
      <c r="L36" s="83">
        <v>36</v>
      </c>
      <c r="M36" s="83"/>
      <c r="N36" s="63"/>
      <c r="O36" s="86" t="s">
        <v>235</v>
      </c>
      <c r="P36" s="88">
        <v>43634.905752314815</v>
      </c>
      <c r="Q36" s="86" t="s">
        <v>246</v>
      </c>
      <c r="R36" s="86"/>
      <c r="S36" s="86"/>
      <c r="T36" s="86"/>
      <c r="U36" s="86"/>
      <c r="V36" s="89" t="s">
        <v>283</v>
      </c>
      <c r="W36" s="88">
        <v>43634.905752314815</v>
      </c>
      <c r="X36" s="89" t="s">
        <v>304</v>
      </c>
      <c r="Y36" s="86"/>
      <c r="Z36" s="86"/>
      <c r="AA36" s="92" t="s">
        <v>328</v>
      </c>
      <c r="AB36" s="92" t="s">
        <v>338</v>
      </c>
      <c r="AC36" s="86" t="b">
        <v>0</v>
      </c>
      <c r="AD36" s="86">
        <v>3</v>
      </c>
      <c r="AE36" s="92" t="s">
        <v>341</v>
      </c>
      <c r="AF36" s="86" t="b">
        <v>0</v>
      </c>
      <c r="AG36" s="86" t="s">
        <v>342</v>
      </c>
      <c r="AH36" s="86"/>
      <c r="AI36" s="92" t="s">
        <v>340</v>
      </c>
      <c r="AJ36" s="86" t="b">
        <v>0</v>
      </c>
      <c r="AK36" s="86">
        <v>1</v>
      </c>
      <c r="AL36" s="92" t="s">
        <v>340</v>
      </c>
      <c r="AM36" s="86" t="s">
        <v>347</v>
      </c>
      <c r="AN36" s="86" t="b">
        <v>0</v>
      </c>
      <c r="AO36" s="92" t="s">
        <v>338</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2</v>
      </c>
      <c r="BD36" s="51">
        <v>2</v>
      </c>
      <c r="BE36" s="52">
        <v>28.571428571428573</v>
      </c>
      <c r="BF36" s="51">
        <v>0</v>
      </c>
      <c r="BG36" s="52">
        <v>0</v>
      </c>
      <c r="BH36" s="51">
        <v>0</v>
      </c>
      <c r="BI36" s="52">
        <v>0</v>
      </c>
      <c r="BJ36" s="51">
        <v>5</v>
      </c>
      <c r="BK36" s="52">
        <v>71.42857142857143</v>
      </c>
      <c r="BL36" s="51">
        <v>7</v>
      </c>
    </row>
    <row r="37" spans="1:64" ht="45">
      <c r="A37" s="84" t="s">
        <v>222</v>
      </c>
      <c r="B37" s="84" t="s">
        <v>221</v>
      </c>
      <c r="C37" s="53" t="s">
        <v>804</v>
      </c>
      <c r="D37" s="54">
        <v>3</v>
      </c>
      <c r="E37" s="65" t="s">
        <v>132</v>
      </c>
      <c r="F37" s="55">
        <v>35</v>
      </c>
      <c r="G37" s="53"/>
      <c r="H37" s="57"/>
      <c r="I37" s="56"/>
      <c r="J37" s="56"/>
      <c r="K37" s="36" t="s">
        <v>66</v>
      </c>
      <c r="L37" s="83">
        <v>37</v>
      </c>
      <c r="M37" s="83"/>
      <c r="N37" s="63"/>
      <c r="O37" s="86" t="s">
        <v>234</v>
      </c>
      <c r="P37" s="88">
        <v>43634.90856481482</v>
      </c>
      <c r="Q37" s="86" t="s">
        <v>247</v>
      </c>
      <c r="R37" s="86"/>
      <c r="S37" s="86"/>
      <c r="T37" s="86"/>
      <c r="U37" s="86"/>
      <c r="V37" s="89" t="s">
        <v>284</v>
      </c>
      <c r="W37" s="88">
        <v>43634.90856481482</v>
      </c>
      <c r="X37" s="89" t="s">
        <v>305</v>
      </c>
      <c r="Y37" s="86"/>
      <c r="Z37" s="86"/>
      <c r="AA37" s="92" t="s">
        <v>329</v>
      </c>
      <c r="AB37" s="86"/>
      <c r="AC37" s="86" t="b">
        <v>0</v>
      </c>
      <c r="AD37" s="86">
        <v>0</v>
      </c>
      <c r="AE37" s="92" t="s">
        <v>340</v>
      </c>
      <c r="AF37" s="86" t="b">
        <v>0</v>
      </c>
      <c r="AG37" s="86" t="s">
        <v>342</v>
      </c>
      <c r="AH37" s="86"/>
      <c r="AI37" s="92" t="s">
        <v>340</v>
      </c>
      <c r="AJ37" s="86" t="b">
        <v>0</v>
      </c>
      <c r="AK37" s="86">
        <v>1</v>
      </c>
      <c r="AL37" s="92" t="s">
        <v>328</v>
      </c>
      <c r="AM37" s="86" t="s">
        <v>343</v>
      </c>
      <c r="AN37" s="86" t="b">
        <v>0</v>
      </c>
      <c r="AO37" s="92" t="s">
        <v>328</v>
      </c>
      <c r="AP37" s="86" t="s">
        <v>176</v>
      </c>
      <c r="AQ37" s="86">
        <v>0</v>
      </c>
      <c r="AR37" s="86">
        <v>0</v>
      </c>
      <c r="AS37" s="86"/>
      <c r="AT37" s="86"/>
      <c r="AU37" s="86"/>
      <c r="AV37" s="86"/>
      <c r="AW37" s="86"/>
      <c r="AX37" s="86"/>
      <c r="AY37" s="86"/>
      <c r="AZ37" s="86"/>
      <c r="BA37">
        <v>1</v>
      </c>
      <c r="BB37" s="85" t="str">
        <f>REPLACE(INDEX(GroupVertices[Group],MATCH(Edges[[#This Row],[Vertex 1]],GroupVertices[Vertex],0)),1,1,"")</f>
        <v>2</v>
      </c>
      <c r="BC37" s="85" t="str">
        <f>REPLACE(INDEX(GroupVertices[Group],MATCH(Edges[[#This Row],[Vertex 2]],GroupVertices[Vertex],0)),1,1,"")</f>
        <v>2</v>
      </c>
      <c r="BD37" s="51"/>
      <c r="BE37" s="52"/>
      <c r="BF37" s="51"/>
      <c r="BG37" s="52"/>
      <c r="BH37" s="51"/>
      <c r="BI37" s="52"/>
      <c r="BJ37" s="51"/>
      <c r="BK37" s="52"/>
      <c r="BL37" s="51"/>
    </row>
    <row r="38" spans="1:64" ht="45">
      <c r="A38" s="84" t="s">
        <v>223</v>
      </c>
      <c r="B38" s="84" t="s">
        <v>232</v>
      </c>
      <c r="C38" s="53" t="s">
        <v>804</v>
      </c>
      <c r="D38" s="54">
        <v>3</v>
      </c>
      <c r="E38" s="65" t="s">
        <v>132</v>
      </c>
      <c r="F38" s="55">
        <v>35</v>
      </c>
      <c r="G38" s="53"/>
      <c r="H38" s="57"/>
      <c r="I38" s="56"/>
      <c r="J38" s="56"/>
      <c r="K38" s="36" t="s">
        <v>65</v>
      </c>
      <c r="L38" s="83">
        <v>38</v>
      </c>
      <c r="M38" s="83"/>
      <c r="N38" s="63"/>
      <c r="O38" s="86" t="s">
        <v>234</v>
      </c>
      <c r="P38" s="88">
        <v>43635.027037037034</v>
      </c>
      <c r="Q38" s="86" t="s">
        <v>248</v>
      </c>
      <c r="R38" s="86"/>
      <c r="S38" s="86"/>
      <c r="T38" s="86" t="s">
        <v>267</v>
      </c>
      <c r="U38" s="86"/>
      <c r="V38" s="89" t="s">
        <v>285</v>
      </c>
      <c r="W38" s="88">
        <v>43635.027037037034</v>
      </c>
      <c r="X38" s="89" t="s">
        <v>306</v>
      </c>
      <c r="Y38" s="86"/>
      <c r="Z38" s="86"/>
      <c r="AA38" s="92" t="s">
        <v>330</v>
      </c>
      <c r="AB38" s="92" t="s">
        <v>338</v>
      </c>
      <c r="AC38" s="86" t="b">
        <v>0</v>
      </c>
      <c r="AD38" s="86">
        <v>1</v>
      </c>
      <c r="AE38" s="92" t="s">
        <v>341</v>
      </c>
      <c r="AF38" s="86" t="b">
        <v>0</v>
      </c>
      <c r="AG38" s="86" t="s">
        <v>342</v>
      </c>
      <c r="AH38" s="86"/>
      <c r="AI38" s="92" t="s">
        <v>340</v>
      </c>
      <c r="AJ38" s="86" t="b">
        <v>0</v>
      </c>
      <c r="AK38" s="86">
        <v>0</v>
      </c>
      <c r="AL38" s="92" t="s">
        <v>340</v>
      </c>
      <c r="AM38" s="86" t="s">
        <v>345</v>
      </c>
      <c r="AN38" s="86" t="b">
        <v>0</v>
      </c>
      <c r="AO38" s="92" t="s">
        <v>338</v>
      </c>
      <c r="AP38" s="86" t="s">
        <v>176</v>
      </c>
      <c r="AQ38" s="86">
        <v>0</v>
      </c>
      <c r="AR38" s="86">
        <v>0</v>
      </c>
      <c r="AS38" s="86" t="s">
        <v>352</v>
      </c>
      <c r="AT38" s="86" t="s">
        <v>353</v>
      </c>
      <c r="AU38" s="86" t="s">
        <v>354</v>
      </c>
      <c r="AV38" s="86" t="s">
        <v>357</v>
      </c>
      <c r="AW38" s="86" t="s">
        <v>360</v>
      </c>
      <c r="AX38" s="86" t="s">
        <v>361</v>
      </c>
      <c r="AY38" s="86" t="s">
        <v>363</v>
      </c>
      <c r="AZ38" s="89" t="s">
        <v>366</v>
      </c>
      <c r="BA38">
        <v>1</v>
      </c>
      <c r="BB38" s="85" t="str">
        <f>REPLACE(INDEX(GroupVertices[Group],MATCH(Edges[[#This Row],[Vertex 1]],GroupVertices[Vertex],0)),1,1,"")</f>
        <v>2</v>
      </c>
      <c r="BC38" s="85" t="str">
        <f>REPLACE(INDEX(GroupVertices[Group],MATCH(Edges[[#This Row],[Vertex 2]],GroupVertices[Vertex],0)),1,1,"")</f>
        <v>2</v>
      </c>
      <c r="BD38" s="51">
        <v>1</v>
      </c>
      <c r="BE38" s="52">
        <v>6.25</v>
      </c>
      <c r="BF38" s="51">
        <v>0</v>
      </c>
      <c r="BG38" s="52">
        <v>0</v>
      </c>
      <c r="BH38" s="51">
        <v>0</v>
      </c>
      <c r="BI38" s="52">
        <v>0</v>
      </c>
      <c r="BJ38" s="51">
        <v>15</v>
      </c>
      <c r="BK38" s="52">
        <v>93.75</v>
      </c>
      <c r="BL38" s="51">
        <v>16</v>
      </c>
    </row>
    <row r="39" spans="1:64" ht="45">
      <c r="A39" s="84" t="s">
        <v>222</v>
      </c>
      <c r="B39" s="84" t="s">
        <v>232</v>
      </c>
      <c r="C39" s="53" t="s">
        <v>804</v>
      </c>
      <c r="D39" s="54">
        <v>3</v>
      </c>
      <c r="E39" s="65" t="s">
        <v>132</v>
      </c>
      <c r="F39" s="55">
        <v>35</v>
      </c>
      <c r="G39" s="53"/>
      <c r="H39" s="57"/>
      <c r="I39" s="56"/>
      <c r="J39" s="56"/>
      <c r="K39" s="36" t="s">
        <v>65</v>
      </c>
      <c r="L39" s="83">
        <v>39</v>
      </c>
      <c r="M39" s="83"/>
      <c r="N39" s="63"/>
      <c r="O39" s="86" t="s">
        <v>234</v>
      </c>
      <c r="P39" s="88">
        <v>43635.62091435185</v>
      </c>
      <c r="Q39" s="86" t="s">
        <v>249</v>
      </c>
      <c r="R39" s="86"/>
      <c r="S39" s="86"/>
      <c r="T39" s="86" t="s">
        <v>267</v>
      </c>
      <c r="U39" s="86"/>
      <c r="V39" s="89" t="s">
        <v>284</v>
      </c>
      <c r="W39" s="88">
        <v>43635.62091435185</v>
      </c>
      <c r="X39" s="89" t="s">
        <v>307</v>
      </c>
      <c r="Y39" s="86"/>
      <c r="Z39" s="86"/>
      <c r="AA39" s="92" t="s">
        <v>331</v>
      </c>
      <c r="AB39" s="86"/>
      <c r="AC39" s="86" t="b">
        <v>0</v>
      </c>
      <c r="AD39" s="86">
        <v>0</v>
      </c>
      <c r="AE39" s="92" t="s">
        <v>340</v>
      </c>
      <c r="AF39" s="86" t="b">
        <v>0</v>
      </c>
      <c r="AG39" s="86" t="s">
        <v>342</v>
      </c>
      <c r="AH39" s="86"/>
      <c r="AI39" s="92" t="s">
        <v>340</v>
      </c>
      <c r="AJ39" s="86" t="b">
        <v>0</v>
      </c>
      <c r="AK39" s="86">
        <v>1</v>
      </c>
      <c r="AL39" s="92" t="s">
        <v>330</v>
      </c>
      <c r="AM39" s="86" t="s">
        <v>343</v>
      </c>
      <c r="AN39" s="86" t="b">
        <v>0</v>
      </c>
      <c r="AO39" s="92" t="s">
        <v>330</v>
      </c>
      <c r="AP39" s="86" t="s">
        <v>176</v>
      </c>
      <c r="AQ39" s="86">
        <v>0</v>
      </c>
      <c r="AR39" s="86">
        <v>0</v>
      </c>
      <c r="AS39" s="86"/>
      <c r="AT39" s="86"/>
      <c r="AU39" s="86"/>
      <c r="AV39" s="86"/>
      <c r="AW39" s="86"/>
      <c r="AX39" s="86"/>
      <c r="AY39" s="86"/>
      <c r="AZ39" s="86"/>
      <c r="BA39">
        <v>1</v>
      </c>
      <c r="BB39" s="85" t="str">
        <f>REPLACE(INDEX(GroupVertices[Group],MATCH(Edges[[#This Row],[Vertex 1]],GroupVertices[Vertex],0)),1,1,"")</f>
        <v>2</v>
      </c>
      <c r="BC39" s="85" t="str">
        <f>REPLACE(INDEX(GroupVertices[Group],MATCH(Edges[[#This Row],[Vertex 2]],GroupVertices[Vertex],0)),1,1,"")</f>
        <v>2</v>
      </c>
      <c r="BD39" s="51">
        <v>1</v>
      </c>
      <c r="BE39" s="52">
        <v>5.882352941176471</v>
      </c>
      <c r="BF39" s="51">
        <v>0</v>
      </c>
      <c r="BG39" s="52">
        <v>0</v>
      </c>
      <c r="BH39" s="51">
        <v>0</v>
      </c>
      <c r="BI39" s="52">
        <v>0</v>
      </c>
      <c r="BJ39" s="51">
        <v>16</v>
      </c>
      <c r="BK39" s="52">
        <v>94.11764705882354</v>
      </c>
      <c r="BL39" s="51">
        <v>17</v>
      </c>
    </row>
    <row r="40" spans="1:64" ht="45">
      <c r="A40" s="84" t="s">
        <v>223</v>
      </c>
      <c r="B40" s="84" t="s">
        <v>216</v>
      </c>
      <c r="C40" s="53" t="s">
        <v>804</v>
      </c>
      <c r="D40" s="54">
        <v>3</v>
      </c>
      <c r="E40" s="65" t="s">
        <v>132</v>
      </c>
      <c r="F40" s="55">
        <v>35</v>
      </c>
      <c r="G40" s="53"/>
      <c r="H40" s="57"/>
      <c r="I40" s="56"/>
      <c r="J40" s="56"/>
      <c r="K40" s="36" t="s">
        <v>65</v>
      </c>
      <c r="L40" s="83">
        <v>40</v>
      </c>
      <c r="M40" s="83"/>
      <c r="N40" s="63"/>
      <c r="O40" s="86" t="s">
        <v>234</v>
      </c>
      <c r="P40" s="88">
        <v>43635.027037037034</v>
      </c>
      <c r="Q40" s="86" t="s">
        <v>248</v>
      </c>
      <c r="R40" s="86"/>
      <c r="S40" s="86"/>
      <c r="T40" s="86" t="s">
        <v>267</v>
      </c>
      <c r="U40" s="86"/>
      <c r="V40" s="89" t="s">
        <v>285</v>
      </c>
      <c r="W40" s="88">
        <v>43635.027037037034</v>
      </c>
      <c r="X40" s="89" t="s">
        <v>306</v>
      </c>
      <c r="Y40" s="86"/>
      <c r="Z40" s="86"/>
      <c r="AA40" s="92" t="s">
        <v>330</v>
      </c>
      <c r="AB40" s="92" t="s">
        <v>338</v>
      </c>
      <c r="AC40" s="86" t="b">
        <v>0</v>
      </c>
      <c r="AD40" s="86">
        <v>1</v>
      </c>
      <c r="AE40" s="92" t="s">
        <v>341</v>
      </c>
      <c r="AF40" s="86" t="b">
        <v>0</v>
      </c>
      <c r="AG40" s="86" t="s">
        <v>342</v>
      </c>
      <c r="AH40" s="86"/>
      <c r="AI40" s="92" t="s">
        <v>340</v>
      </c>
      <c r="AJ40" s="86" t="b">
        <v>0</v>
      </c>
      <c r="AK40" s="86">
        <v>0</v>
      </c>
      <c r="AL40" s="92" t="s">
        <v>340</v>
      </c>
      <c r="AM40" s="86" t="s">
        <v>345</v>
      </c>
      <c r="AN40" s="86" t="b">
        <v>0</v>
      </c>
      <c r="AO40" s="92" t="s">
        <v>338</v>
      </c>
      <c r="AP40" s="86" t="s">
        <v>176</v>
      </c>
      <c r="AQ40" s="86">
        <v>0</v>
      </c>
      <c r="AR40" s="86">
        <v>0</v>
      </c>
      <c r="AS40" s="86" t="s">
        <v>352</v>
      </c>
      <c r="AT40" s="86" t="s">
        <v>353</v>
      </c>
      <c r="AU40" s="86" t="s">
        <v>354</v>
      </c>
      <c r="AV40" s="86" t="s">
        <v>357</v>
      </c>
      <c r="AW40" s="86" t="s">
        <v>360</v>
      </c>
      <c r="AX40" s="86" t="s">
        <v>361</v>
      </c>
      <c r="AY40" s="86" t="s">
        <v>363</v>
      </c>
      <c r="AZ40" s="89" t="s">
        <v>366</v>
      </c>
      <c r="BA40">
        <v>1</v>
      </c>
      <c r="BB40" s="85" t="str">
        <f>REPLACE(INDEX(GroupVertices[Group],MATCH(Edges[[#This Row],[Vertex 1]],GroupVertices[Vertex],0)),1,1,"")</f>
        <v>2</v>
      </c>
      <c r="BC40" s="85" t="str">
        <f>REPLACE(INDEX(GroupVertices[Group],MATCH(Edges[[#This Row],[Vertex 2]],GroupVertices[Vertex],0)),1,1,"")</f>
        <v>1</v>
      </c>
      <c r="BD40" s="51"/>
      <c r="BE40" s="52"/>
      <c r="BF40" s="51"/>
      <c r="BG40" s="52"/>
      <c r="BH40" s="51"/>
      <c r="BI40" s="52"/>
      <c r="BJ40" s="51"/>
      <c r="BK40" s="52"/>
      <c r="BL40" s="51"/>
    </row>
    <row r="41" spans="1:64" ht="45">
      <c r="A41" s="84" t="s">
        <v>223</v>
      </c>
      <c r="B41" s="84" t="s">
        <v>222</v>
      </c>
      <c r="C41" s="53" t="s">
        <v>804</v>
      </c>
      <c r="D41" s="54">
        <v>3</v>
      </c>
      <c r="E41" s="65" t="s">
        <v>132</v>
      </c>
      <c r="F41" s="55">
        <v>35</v>
      </c>
      <c r="G41" s="53"/>
      <c r="H41" s="57"/>
      <c r="I41" s="56"/>
      <c r="J41" s="56"/>
      <c r="K41" s="36" t="s">
        <v>66</v>
      </c>
      <c r="L41" s="83">
        <v>41</v>
      </c>
      <c r="M41" s="83"/>
      <c r="N41" s="63"/>
      <c r="O41" s="86" t="s">
        <v>235</v>
      </c>
      <c r="P41" s="88">
        <v>43635.027037037034</v>
      </c>
      <c r="Q41" s="86" t="s">
        <v>248</v>
      </c>
      <c r="R41" s="86"/>
      <c r="S41" s="86"/>
      <c r="T41" s="86" t="s">
        <v>267</v>
      </c>
      <c r="U41" s="86"/>
      <c r="V41" s="89" t="s">
        <v>285</v>
      </c>
      <c r="W41" s="88">
        <v>43635.027037037034</v>
      </c>
      <c r="X41" s="89" t="s">
        <v>306</v>
      </c>
      <c r="Y41" s="86"/>
      <c r="Z41" s="86"/>
      <c r="AA41" s="92" t="s">
        <v>330</v>
      </c>
      <c r="AB41" s="92" t="s">
        <v>338</v>
      </c>
      <c r="AC41" s="86" t="b">
        <v>0</v>
      </c>
      <c r="AD41" s="86">
        <v>1</v>
      </c>
      <c r="AE41" s="92" t="s">
        <v>341</v>
      </c>
      <c r="AF41" s="86" t="b">
        <v>0</v>
      </c>
      <c r="AG41" s="86" t="s">
        <v>342</v>
      </c>
      <c r="AH41" s="86"/>
      <c r="AI41" s="92" t="s">
        <v>340</v>
      </c>
      <c r="AJ41" s="86" t="b">
        <v>0</v>
      </c>
      <c r="AK41" s="86">
        <v>0</v>
      </c>
      <c r="AL41" s="92" t="s">
        <v>340</v>
      </c>
      <c r="AM41" s="86" t="s">
        <v>345</v>
      </c>
      <c r="AN41" s="86" t="b">
        <v>0</v>
      </c>
      <c r="AO41" s="92" t="s">
        <v>338</v>
      </c>
      <c r="AP41" s="86" t="s">
        <v>176</v>
      </c>
      <c r="AQ41" s="86">
        <v>0</v>
      </c>
      <c r="AR41" s="86">
        <v>0</v>
      </c>
      <c r="AS41" s="86" t="s">
        <v>352</v>
      </c>
      <c r="AT41" s="86" t="s">
        <v>353</v>
      </c>
      <c r="AU41" s="86" t="s">
        <v>354</v>
      </c>
      <c r="AV41" s="86" t="s">
        <v>357</v>
      </c>
      <c r="AW41" s="86" t="s">
        <v>360</v>
      </c>
      <c r="AX41" s="86" t="s">
        <v>361</v>
      </c>
      <c r="AY41" s="86" t="s">
        <v>363</v>
      </c>
      <c r="AZ41" s="89" t="s">
        <v>366</v>
      </c>
      <c r="BA41">
        <v>1</v>
      </c>
      <c r="BB41" s="85" t="str">
        <f>REPLACE(INDEX(GroupVertices[Group],MATCH(Edges[[#This Row],[Vertex 1]],GroupVertices[Vertex],0)),1,1,"")</f>
        <v>2</v>
      </c>
      <c r="BC41" s="85" t="str">
        <f>REPLACE(INDEX(GroupVertices[Group],MATCH(Edges[[#This Row],[Vertex 2]],GroupVertices[Vertex],0)),1,1,"")</f>
        <v>2</v>
      </c>
      <c r="BD41" s="51"/>
      <c r="BE41" s="52"/>
      <c r="BF41" s="51"/>
      <c r="BG41" s="52"/>
      <c r="BH41" s="51"/>
      <c r="BI41" s="52"/>
      <c r="BJ41" s="51"/>
      <c r="BK41" s="52"/>
      <c r="BL41" s="51"/>
    </row>
    <row r="42" spans="1:64" ht="45">
      <c r="A42" s="84" t="s">
        <v>222</v>
      </c>
      <c r="B42" s="84" t="s">
        <v>223</v>
      </c>
      <c r="C42" s="53" t="s">
        <v>804</v>
      </c>
      <c r="D42" s="54">
        <v>3</v>
      </c>
      <c r="E42" s="65" t="s">
        <v>132</v>
      </c>
      <c r="F42" s="55">
        <v>35</v>
      </c>
      <c r="G42" s="53"/>
      <c r="H42" s="57"/>
      <c r="I42" s="56"/>
      <c r="J42" s="56"/>
      <c r="K42" s="36" t="s">
        <v>66</v>
      </c>
      <c r="L42" s="83">
        <v>42</v>
      </c>
      <c r="M42" s="83"/>
      <c r="N42" s="63"/>
      <c r="O42" s="86" t="s">
        <v>234</v>
      </c>
      <c r="P42" s="88">
        <v>43635.62091435185</v>
      </c>
      <c r="Q42" s="86" t="s">
        <v>249</v>
      </c>
      <c r="R42" s="86"/>
      <c r="S42" s="86"/>
      <c r="T42" s="86" t="s">
        <v>267</v>
      </c>
      <c r="U42" s="86"/>
      <c r="V42" s="89" t="s">
        <v>284</v>
      </c>
      <c r="W42" s="88">
        <v>43635.62091435185</v>
      </c>
      <c r="X42" s="89" t="s">
        <v>307</v>
      </c>
      <c r="Y42" s="86"/>
      <c r="Z42" s="86"/>
      <c r="AA42" s="92" t="s">
        <v>331</v>
      </c>
      <c r="AB42" s="86"/>
      <c r="AC42" s="86" t="b">
        <v>0</v>
      </c>
      <c r="AD42" s="86">
        <v>0</v>
      </c>
      <c r="AE42" s="92" t="s">
        <v>340</v>
      </c>
      <c r="AF42" s="86" t="b">
        <v>0</v>
      </c>
      <c r="AG42" s="86" t="s">
        <v>342</v>
      </c>
      <c r="AH42" s="86"/>
      <c r="AI42" s="92" t="s">
        <v>340</v>
      </c>
      <c r="AJ42" s="86" t="b">
        <v>0</v>
      </c>
      <c r="AK42" s="86">
        <v>1</v>
      </c>
      <c r="AL42" s="92" t="s">
        <v>330</v>
      </c>
      <c r="AM42" s="86" t="s">
        <v>343</v>
      </c>
      <c r="AN42" s="86" t="b">
        <v>0</v>
      </c>
      <c r="AO42" s="92" t="s">
        <v>330</v>
      </c>
      <c r="AP42" s="86" t="s">
        <v>176</v>
      </c>
      <c r="AQ42" s="86">
        <v>0</v>
      </c>
      <c r="AR42" s="86">
        <v>0</v>
      </c>
      <c r="AS42" s="86"/>
      <c r="AT42" s="86"/>
      <c r="AU42" s="86"/>
      <c r="AV42" s="86"/>
      <c r="AW42" s="86"/>
      <c r="AX42" s="86"/>
      <c r="AY42" s="86"/>
      <c r="AZ42" s="86"/>
      <c r="BA42">
        <v>1</v>
      </c>
      <c r="BB42" s="85" t="str">
        <f>REPLACE(INDEX(GroupVertices[Group],MATCH(Edges[[#This Row],[Vertex 1]],GroupVertices[Vertex],0)),1,1,"")</f>
        <v>2</v>
      </c>
      <c r="BC42" s="85" t="str">
        <f>REPLACE(INDEX(GroupVertices[Group],MATCH(Edges[[#This Row],[Vertex 2]],GroupVertices[Vertex],0)),1,1,"")</f>
        <v>2</v>
      </c>
      <c r="BD42" s="51"/>
      <c r="BE42" s="52"/>
      <c r="BF42" s="51"/>
      <c r="BG42" s="52"/>
      <c r="BH42" s="51"/>
      <c r="BI42" s="52"/>
      <c r="BJ42" s="51"/>
      <c r="BK42" s="52"/>
      <c r="BL42" s="51"/>
    </row>
    <row r="43" spans="1:64" ht="45">
      <c r="A43" s="84" t="s">
        <v>224</v>
      </c>
      <c r="B43" s="84" t="s">
        <v>222</v>
      </c>
      <c r="C43" s="53" t="s">
        <v>804</v>
      </c>
      <c r="D43" s="54">
        <v>3</v>
      </c>
      <c r="E43" s="65" t="s">
        <v>132</v>
      </c>
      <c r="F43" s="55">
        <v>35</v>
      </c>
      <c r="G43" s="53"/>
      <c r="H43" s="57"/>
      <c r="I43" s="56"/>
      <c r="J43" s="56"/>
      <c r="K43" s="36" t="s">
        <v>65</v>
      </c>
      <c r="L43" s="83">
        <v>43</v>
      </c>
      <c r="M43" s="83"/>
      <c r="N43" s="63"/>
      <c r="O43" s="86" t="s">
        <v>234</v>
      </c>
      <c r="P43" s="88">
        <v>43635.87908564815</v>
      </c>
      <c r="Q43" s="86" t="s">
        <v>250</v>
      </c>
      <c r="R43" s="86"/>
      <c r="S43" s="86"/>
      <c r="T43" s="86" t="s">
        <v>268</v>
      </c>
      <c r="U43" s="86"/>
      <c r="V43" s="89" t="s">
        <v>286</v>
      </c>
      <c r="W43" s="88">
        <v>43635.87908564815</v>
      </c>
      <c r="X43" s="89" t="s">
        <v>308</v>
      </c>
      <c r="Y43" s="86"/>
      <c r="Z43" s="86"/>
      <c r="AA43" s="92" t="s">
        <v>332</v>
      </c>
      <c r="AB43" s="86"/>
      <c r="AC43" s="86" t="b">
        <v>0</v>
      </c>
      <c r="AD43" s="86">
        <v>0</v>
      </c>
      <c r="AE43" s="92" t="s">
        <v>340</v>
      </c>
      <c r="AF43" s="86" t="b">
        <v>1</v>
      </c>
      <c r="AG43" s="86" t="s">
        <v>342</v>
      </c>
      <c r="AH43" s="86"/>
      <c r="AI43" s="92" t="s">
        <v>338</v>
      </c>
      <c r="AJ43" s="86" t="b">
        <v>0</v>
      </c>
      <c r="AK43" s="86">
        <v>2</v>
      </c>
      <c r="AL43" s="92" t="s">
        <v>333</v>
      </c>
      <c r="AM43" s="86" t="s">
        <v>345</v>
      </c>
      <c r="AN43" s="86" t="b">
        <v>0</v>
      </c>
      <c r="AO43" s="92" t="s">
        <v>333</v>
      </c>
      <c r="AP43" s="86" t="s">
        <v>176</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2</v>
      </c>
      <c r="BD43" s="51"/>
      <c r="BE43" s="52"/>
      <c r="BF43" s="51"/>
      <c r="BG43" s="52"/>
      <c r="BH43" s="51"/>
      <c r="BI43" s="52"/>
      <c r="BJ43" s="51"/>
      <c r="BK43" s="52"/>
      <c r="BL43" s="51"/>
    </row>
    <row r="44" spans="1:64" ht="45">
      <c r="A44" s="84" t="s">
        <v>224</v>
      </c>
      <c r="B44" s="84" t="s">
        <v>233</v>
      </c>
      <c r="C44" s="53" t="s">
        <v>804</v>
      </c>
      <c r="D44" s="54">
        <v>3</v>
      </c>
      <c r="E44" s="65" t="s">
        <v>132</v>
      </c>
      <c r="F44" s="55">
        <v>35</v>
      </c>
      <c r="G44" s="53"/>
      <c r="H44" s="57"/>
      <c r="I44" s="56"/>
      <c r="J44" s="56"/>
      <c r="K44" s="36" t="s">
        <v>65</v>
      </c>
      <c r="L44" s="83">
        <v>44</v>
      </c>
      <c r="M44" s="83"/>
      <c r="N44" s="63"/>
      <c r="O44" s="86" t="s">
        <v>234</v>
      </c>
      <c r="P44" s="88">
        <v>43635.87908564815</v>
      </c>
      <c r="Q44" s="86" t="s">
        <v>250</v>
      </c>
      <c r="R44" s="86"/>
      <c r="S44" s="86"/>
      <c r="T44" s="86" t="s">
        <v>268</v>
      </c>
      <c r="U44" s="86"/>
      <c r="V44" s="89" t="s">
        <v>286</v>
      </c>
      <c r="W44" s="88">
        <v>43635.87908564815</v>
      </c>
      <c r="X44" s="89" t="s">
        <v>308</v>
      </c>
      <c r="Y44" s="86"/>
      <c r="Z44" s="86"/>
      <c r="AA44" s="92" t="s">
        <v>332</v>
      </c>
      <c r="AB44" s="86"/>
      <c r="AC44" s="86" t="b">
        <v>0</v>
      </c>
      <c r="AD44" s="86">
        <v>0</v>
      </c>
      <c r="AE44" s="92" t="s">
        <v>340</v>
      </c>
      <c r="AF44" s="86" t="b">
        <v>1</v>
      </c>
      <c r="AG44" s="86" t="s">
        <v>342</v>
      </c>
      <c r="AH44" s="86"/>
      <c r="AI44" s="92" t="s">
        <v>338</v>
      </c>
      <c r="AJ44" s="86" t="b">
        <v>0</v>
      </c>
      <c r="AK44" s="86">
        <v>2</v>
      </c>
      <c r="AL44" s="92" t="s">
        <v>333</v>
      </c>
      <c r="AM44" s="86" t="s">
        <v>345</v>
      </c>
      <c r="AN44" s="86" t="b">
        <v>0</v>
      </c>
      <c r="AO44" s="92" t="s">
        <v>333</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c r="BE44" s="52"/>
      <c r="BF44" s="51"/>
      <c r="BG44" s="52"/>
      <c r="BH44" s="51"/>
      <c r="BI44" s="52"/>
      <c r="BJ44" s="51"/>
      <c r="BK44" s="52"/>
      <c r="BL44" s="51"/>
    </row>
    <row r="45" spans="1:64" ht="45">
      <c r="A45" s="84" t="s">
        <v>224</v>
      </c>
      <c r="B45" s="84" t="s">
        <v>216</v>
      </c>
      <c r="C45" s="53" t="s">
        <v>804</v>
      </c>
      <c r="D45" s="54">
        <v>3</v>
      </c>
      <c r="E45" s="65" t="s">
        <v>132</v>
      </c>
      <c r="F45" s="55">
        <v>35</v>
      </c>
      <c r="G45" s="53"/>
      <c r="H45" s="57"/>
      <c r="I45" s="56"/>
      <c r="J45" s="56"/>
      <c r="K45" s="36" t="s">
        <v>65</v>
      </c>
      <c r="L45" s="83">
        <v>45</v>
      </c>
      <c r="M45" s="83"/>
      <c r="N45" s="63"/>
      <c r="O45" s="86" t="s">
        <v>234</v>
      </c>
      <c r="P45" s="88">
        <v>43635.87908564815</v>
      </c>
      <c r="Q45" s="86" t="s">
        <v>250</v>
      </c>
      <c r="R45" s="86"/>
      <c r="S45" s="86"/>
      <c r="T45" s="86" t="s">
        <v>268</v>
      </c>
      <c r="U45" s="86"/>
      <c r="V45" s="89" t="s">
        <v>286</v>
      </c>
      <c r="W45" s="88">
        <v>43635.87908564815</v>
      </c>
      <c r="X45" s="89" t="s">
        <v>308</v>
      </c>
      <c r="Y45" s="86"/>
      <c r="Z45" s="86"/>
      <c r="AA45" s="92" t="s">
        <v>332</v>
      </c>
      <c r="AB45" s="86"/>
      <c r="AC45" s="86" t="b">
        <v>0</v>
      </c>
      <c r="AD45" s="86">
        <v>0</v>
      </c>
      <c r="AE45" s="92" t="s">
        <v>340</v>
      </c>
      <c r="AF45" s="86" t="b">
        <v>1</v>
      </c>
      <c r="AG45" s="86" t="s">
        <v>342</v>
      </c>
      <c r="AH45" s="86"/>
      <c r="AI45" s="92" t="s">
        <v>338</v>
      </c>
      <c r="AJ45" s="86" t="b">
        <v>0</v>
      </c>
      <c r="AK45" s="86">
        <v>2</v>
      </c>
      <c r="AL45" s="92" t="s">
        <v>333</v>
      </c>
      <c r="AM45" s="86" t="s">
        <v>345</v>
      </c>
      <c r="AN45" s="86" t="b">
        <v>0</v>
      </c>
      <c r="AO45" s="92" t="s">
        <v>333</v>
      </c>
      <c r="AP45" s="86" t="s">
        <v>176</v>
      </c>
      <c r="AQ45" s="86">
        <v>0</v>
      </c>
      <c r="AR45" s="86">
        <v>0</v>
      </c>
      <c r="AS45" s="86"/>
      <c r="AT45" s="86"/>
      <c r="AU45" s="86"/>
      <c r="AV45" s="86"/>
      <c r="AW45" s="86"/>
      <c r="AX45" s="86"/>
      <c r="AY45" s="86"/>
      <c r="AZ45" s="86"/>
      <c r="BA45">
        <v>1</v>
      </c>
      <c r="BB45" s="85" t="str">
        <f>REPLACE(INDEX(GroupVertices[Group],MATCH(Edges[[#This Row],[Vertex 1]],GroupVertices[Vertex],0)),1,1,"")</f>
        <v>2</v>
      </c>
      <c r="BC45" s="85" t="str">
        <f>REPLACE(INDEX(GroupVertices[Group],MATCH(Edges[[#This Row],[Vertex 2]],GroupVertices[Vertex],0)),1,1,"")</f>
        <v>1</v>
      </c>
      <c r="BD45" s="51"/>
      <c r="BE45" s="52"/>
      <c r="BF45" s="51"/>
      <c r="BG45" s="52"/>
      <c r="BH45" s="51"/>
      <c r="BI45" s="52"/>
      <c r="BJ45" s="51"/>
      <c r="BK45" s="52"/>
      <c r="BL45" s="51"/>
    </row>
    <row r="46" spans="1:64" ht="45">
      <c r="A46" s="84" t="s">
        <v>224</v>
      </c>
      <c r="B46" s="84" t="s">
        <v>225</v>
      </c>
      <c r="C46" s="53" t="s">
        <v>804</v>
      </c>
      <c r="D46" s="54">
        <v>3</v>
      </c>
      <c r="E46" s="65" t="s">
        <v>132</v>
      </c>
      <c r="F46" s="55">
        <v>35</v>
      </c>
      <c r="G46" s="53"/>
      <c r="H46" s="57"/>
      <c r="I46" s="56"/>
      <c r="J46" s="56"/>
      <c r="K46" s="36" t="s">
        <v>65</v>
      </c>
      <c r="L46" s="83">
        <v>46</v>
      </c>
      <c r="M46" s="83"/>
      <c r="N46" s="63"/>
      <c r="O46" s="86" t="s">
        <v>234</v>
      </c>
      <c r="P46" s="88">
        <v>43635.87908564815</v>
      </c>
      <c r="Q46" s="86" t="s">
        <v>250</v>
      </c>
      <c r="R46" s="86"/>
      <c r="S46" s="86"/>
      <c r="T46" s="86" t="s">
        <v>268</v>
      </c>
      <c r="U46" s="86"/>
      <c r="V46" s="89" t="s">
        <v>286</v>
      </c>
      <c r="W46" s="88">
        <v>43635.87908564815</v>
      </c>
      <c r="X46" s="89" t="s">
        <v>308</v>
      </c>
      <c r="Y46" s="86"/>
      <c r="Z46" s="86"/>
      <c r="AA46" s="92" t="s">
        <v>332</v>
      </c>
      <c r="AB46" s="86"/>
      <c r="AC46" s="86" t="b">
        <v>0</v>
      </c>
      <c r="AD46" s="86">
        <v>0</v>
      </c>
      <c r="AE46" s="92" t="s">
        <v>340</v>
      </c>
      <c r="AF46" s="86" t="b">
        <v>1</v>
      </c>
      <c r="AG46" s="86" t="s">
        <v>342</v>
      </c>
      <c r="AH46" s="86"/>
      <c r="AI46" s="92" t="s">
        <v>338</v>
      </c>
      <c r="AJ46" s="86" t="b">
        <v>0</v>
      </c>
      <c r="AK46" s="86">
        <v>2</v>
      </c>
      <c r="AL46" s="92" t="s">
        <v>333</v>
      </c>
      <c r="AM46" s="86" t="s">
        <v>345</v>
      </c>
      <c r="AN46" s="86" t="b">
        <v>0</v>
      </c>
      <c r="AO46" s="92" t="s">
        <v>333</v>
      </c>
      <c r="AP46" s="86" t="s">
        <v>176</v>
      </c>
      <c r="AQ46" s="86">
        <v>0</v>
      </c>
      <c r="AR46" s="86">
        <v>0</v>
      </c>
      <c r="AS46" s="86"/>
      <c r="AT46" s="86"/>
      <c r="AU46" s="86"/>
      <c r="AV46" s="86"/>
      <c r="AW46" s="86"/>
      <c r="AX46" s="86"/>
      <c r="AY46" s="86"/>
      <c r="AZ46" s="86"/>
      <c r="BA46">
        <v>1</v>
      </c>
      <c r="BB46" s="85" t="str">
        <f>REPLACE(INDEX(GroupVertices[Group],MATCH(Edges[[#This Row],[Vertex 1]],GroupVertices[Vertex],0)),1,1,"")</f>
        <v>2</v>
      </c>
      <c r="BC46" s="85" t="str">
        <f>REPLACE(INDEX(GroupVertices[Group],MATCH(Edges[[#This Row],[Vertex 2]],GroupVertices[Vertex],0)),1,1,"")</f>
        <v>2</v>
      </c>
      <c r="BD46" s="51">
        <v>3</v>
      </c>
      <c r="BE46" s="52">
        <v>16.666666666666668</v>
      </c>
      <c r="BF46" s="51">
        <v>0</v>
      </c>
      <c r="BG46" s="52">
        <v>0</v>
      </c>
      <c r="BH46" s="51">
        <v>0</v>
      </c>
      <c r="BI46" s="52">
        <v>0</v>
      </c>
      <c r="BJ46" s="51">
        <v>15</v>
      </c>
      <c r="BK46" s="52">
        <v>83.33333333333333</v>
      </c>
      <c r="BL46" s="51">
        <v>18</v>
      </c>
    </row>
    <row r="47" spans="1:64" ht="45">
      <c r="A47" s="84" t="s">
        <v>225</v>
      </c>
      <c r="B47" s="84" t="s">
        <v>222</v>
      </c>
      <c r="C47" s="53" t="s">
        <v>804</v>
      </c>
      <c r="D47" s="54">
        <v>3</v>
      </c>
      <c r="E47" s="65" t="s">
        <v>132</v>
      </c>
      <c r="F47" s="55">
        <v>35</v>
      </c>
      <c r="G47" s="53"/>
      <c r="H47" s="57"/>
      <c r="I47" s="56"/>
      <c r="J47" s="56"/>
      <c r="K47" s="36" t="s">
        <v>66</v>
      </c>
      <c r="L47" s="83">
        <v>47</v>
      </c>
      <c r="M47" s="83"/>
      <c r="N47" s="63"/>
      <c r="O47" s="86" t="s">
        <v>234</v>
      </c>
      <c r="P47" s="88">
        <v>43635.00314814815</v>
      </c>
      <c r="Q47" s="86" t="s">
        <v>251</v>
      </c>
      <c r="R47" s="89" t="s">
        <v>257</v>
      </c>
      <c r="S47" s="86" t="s">
        <v>258</v>
      </c>
      <c r="T47" s="86" t="s">
        <v>268</v>
      </c>
      <c r="U47" s="86"/>
      <c r="V47" s="89" t="s">
        <v>287</v>
      </c>
      <c r="W47" s="88">
        <v>43635.00314814815</v>
      </c>
      <c r="X47" s="89" t="s">
        <v>309</v>
      </c>
      <c r="Y47" s="86"/>
      <c r="Z47" s="86"/>
      <c r="AA47" s="92" t="s">
        <v>333</v>
      </c>
      <c r="AB47" s="86"/>
      <c r="AC47" s="86" t="b">
        <v>0</v>
      </c>
      <c r="AD47" s="86">
        <v>1</v>
      </c>
      <c r="AE47" s="92" t="s">
        <v>340</v>
      </c>
      <c r="AF47" s="86" t="b">
        <v>1</v>
      </c>
      <c r="AG47" s="86" t="s">
        <v>342</v>
      </c>
      <c r="AH47" s="86"/>
      <c r="AI47" s="92" t="s">
        <v>338</v>
      </c>
      <c r="AJ47" s="86" t="b">
        <v>0</v>
      </c>
      <c r="AK47" s="86">
        <v>0</v>
      </c>
      <c r="AL47" s="92" t="s">
        <v>340</v>
      </c>
      <c r="AM47" s="86" t="s">
        <v>347</v>
      </c>
      <c r="AN47" s="86" t="b">
        <v>0</v>
      </c>
      <c r="AO47" s="92" t="s">
        <v>333</v>
      </c>
      <c r="AP47" s="86" t="s">
        <v>176</v>
      </c>
      <c r="AQ47" s="86">
        <v>0</v>
      </c>
      <c r="AR47" s="86">
        <v>0</v>
      </c>
      <c r="AS47" s="86"/>
      <c r="AT47" s="86"/>
      <c r="AU47" s="86"/>
      <c r="AV47" s="86"/>
      <c r="AW47" s="86"/>
      <c r="AX47" s="86"/>
      <c r="AY47" s="86"/>
      <c r="AZ47" s="86"/>
      <c r="BA47">
        <v>1</v>
      </c>
      <c r="BB47" s="85" t="str">
        <f>REPLACE(INDEX(GroupVertices[Group],MATCH(Edges[[#This Row],[Vertex 1]],GroupVertices[Vertex],0)),1,1,"")</f>
        <v>2</v>
      </c>
      <c r="BC47" s="85" t="str">
        <f>REPLACE(INDEX(GroupVertices[Group],MATCH(Edges[[#This Row],[Vertex 2]],GroupVertices[Vertex],0)),1,1,"")</f>
        <v>2</v>
      </c>
      <c r="BD47" s="51"/>
      <c r="BE47" s="52"/>
      <c r="BF47" s="51"/>
      <c r="BG47" s="52"/>
      <c r="BH47" s="51"/>
      <c r="BI47" s="52"/>
      <c r="BJ47" s="51"/>
      <c r="BK47" s="52"/>
      <c r="BL47" s="51"/>
    </row>
    <row r="48" spans="1:64" ht="30">
      <c r="A48" s="84" t="s">
        <v>222</v>
      </c>
      <c r="B48" s="84" t="s">
        <v>216</v>
      </c>
      <c r="C48" s="53" t="s">
        <v>805</v>
      </c>
      <c r="D48" s="54">
        <v>3</v>
      </c>
      <c r="E48" s="65" t="s">
        <v>136</v>
      </c>
      <c r="F48" s="55">
        <v>35</v>
      </c>
      <c r="G48" s="53"/>
      <c r="H48" s="57"/>
      <c r="I48" s="56"/>
      <c r="J48" s="56"/>
      <c r="K48" s="36" t="s">
        <v>65</v>
      </c>
      <c r="L48" s="83">
        <v>48</v>
      </c>
      <c r="M48" s="83"/>
      <c r="N48" s="63"/>
      <c r="O48" s="86" t="s">
        <v>234</v>
      </c>
      <c r="P48" s="88">
        <v>43634.90856481482</v>
      </c>
      <c r="Q48" s="86" t="s">
        <v>247</v>
      </c>
      <c r="R48" s="86"/>
      <c r="S48" s="86"/>
      <c r="T48" s="86"/>
      <c r="U48" s="86"/>
      <c r="V48" s="89" t="s">
        <v>284</v>
      </c>
      <c r="W48" s="88">
        <v>43634.90856481482</v>
      </c>
      <c r="X48" s="89" t="s">
        <v>305</v>
      </c>
      <c r="Y48" s="86"/>
      <c r="Z48" s="86"/>
      <c r="AA48" s="92" t="s">
        <v>329</v>
      </c>
      <c r="AB48" s="86"/>
      <c r="AC48" s="86" t="b">
        <v>0</v>
      </c>
      <c r="AD48" s="86">
        <v>0</v>
      </c>
      <c r="AE48" s="92" t="s">
        <v>340</v>
      </c>
      <c r="AF48" s="86" t="b">
        <v>0</v>
      </c>
      <c r="AG48" s="86" t="s">
        <v>342</v>
      </c>
      <c r="AH48" s="86"/>
      <c r="AI48" s="92" t="s">
        <v>340</v>
      </c>
      <c r="AJ48" s="86" t="b">
        <v>0</v>
      </c>
      <c r="AK48" s="86">
        <v>1</v>
      </c>
      <c r="AL48" s="92" t="s">
        <v>328</v>
      </c>
      <c r="AM48" s="86" t="s">
        <v>343</v>
      </c>
      <c r="AN48" s="86" t="b">
        <v>0</v>
      </c>
      <c r="AO48" s="92" t="s">
        <v>328</v>
      </c>
      <c r="AP48" s="86" t="s">
        <v>176</v>
      </c>
      <c r="AQ48" s="86">
        <v>0</v>
      </c>
      <c r="AR48" s="86">
        <v>0</v>
      </c>
      <c r="AS48" s="86"/>
      <c r="AT48" s="86"/>
      <c r="AU48" s="86"/>
      <c r="AV48" s="86"/>
      <c r="AW48" s="86"/>
      <c r="AX48" s="86"/>
      <c r="AY48" s="86"/>
      <c r="AZ48" s="86"/>
      <c r="BA48">
        <v>3</v>
      </c>
      <c r="BB48" s="85" t="str">
        <f>REPLACE(INDEX(GroupVertices[Group],MATCH(Edges[[#This Row],[Vertex 1]],GroupVertices[Vertex],0)),1,1,"")</f>
        <v>2</v>
      </c>
      <c r="BC48" s="85" t="str">
        <f>REPLACE(INDEX(GroupVertices[Group],MATCH(Edges[[#This Row],[Vertex 2]],GroupVertices[Vertex],0)),1,1,"")</f>
        <v>1</v>
      </c>
      <c r="BD48" s="51">
        <v>2</v>
      </c>
      <c r="BE48" s="52">
        <v>22.22222222222222</v>
      </c>
      <c r="BF48" s="51">
        <v>0</v>
      </c>
      <c r="BG48" s="52">
        <v>0</v>
      </c>
      <c r="BH48" s="51">
        <v>0</v>
      </c>
      <c r="BI48" s="52">
        <v>0</v>
      </c>
      <c r="BJ48" s="51">
        <v>7</v>
      </c>
      <c r="BK48" s="52">
        <v>77.77777777777777</v>
      </c>
      <c r="BL48" s="51">
        <v>9</v>
      </c>
    </row>
    <row r="49" spans="1:64" ht="45">
      <c r="A49" s="84" t="s">
        <v>222</v>
      </c>
      <c r="B49" s="84" t="s">
        <v>233</v>
      </c>
      <c r="C49" s="53" t="s">
        <v>804</v>
      </c>
      <c r="D49" s="54">
        <v>3</v>
      </c>
      <c r="E49" s="65" t="s">
        <v>132</v>
      </c>
      <c r="F49" s="55">
        <v>35</v>
      </c>
      <c r="G49" s="53"/>
      <c r="H49" s="57"/>
      <c r="I49" s="56"/>
      <c r="J49" s="56"/>
      <c r="K49" s="36" t="s">
        <v>65</v>
      </c>
      <c r="L49" s="83">
        <v>49</v>
      </c>
      <c r="M49" s="83"/>
      <c r="N49" s="63"/>
      <c r="O49" s="86" t="s">
        <v>234</v>
      </c>
      <c r="P49" s="88">
        <v>43635.620844907404</v>
      </c>
      <c r="Q49" s="86" t="s">
        <v>250</v>
      </c>
      <c r="R49" s="86"/>
      <c r="S49" s="86"/>
      <c r="T49" s="86" t="s">
        <v>268</v>
      </c>
      <c r="U49" s="86"/>
      <c r="V49" s="89" t="s">
        <v>284</v>
      </c>
      <c r="W49" s="88">
        <v>43635.620844907404</v>
      </c>
      <c r="X49" s="89" t="s">
        <v>310</v>
      </c>
      <c r="Y49" s="86"/>
      <c r="Z49" s="86"/>
      <c r="AA49" s="92" t="s">
        <v>334</v>
      </c>
      <c r="AB49" s="86"/>
      <c r="AC49" s="86" t="b">
        <v>0</v>
      </c>
      <c r="AD49" s="86">
        <v>0</v>
      </c>
      <c r="AE49" s="92" t="s">
        <v>340</v>
      </c>
      <c r="AF49" s="86" t="b">
        <v>1</v>
      </c>
      <c r="AG49" s="86" t="s">
        <v>342</v>
      </c>
      <c r="AH49" s="86"/>
      <c r="AI49" s="92" t="s">
        <v>338</v>
      </c>
      <c r="AJ49" s="86" t="b">
        <v>0</v>
      </c>
      <c r="AK49" s="86">
        <v>2</v>
      </c>
      <c r="AL49" s="92" t="s">
        <v>333</v>
      </c>
      <c r="AM49" s="86" t="s">
        <v>343</v>
      </c>
      <c r="AN49" s="86" t="b">
        <v>0</v>
      </c>
      <c r="AO49" s="92" t="s">
        <v>333</v>
      </c>
      <c r="AP49" s="86" t="s">
        <v>176</v>
      </c>
      <c r="AQ49" s="86">
        <v>0</v>
      </c>
      <c r="AR49" s="86">
        <v>0</v>
      </c>
      <c r="AS49" s="86"/>
      <c r="AT49" s="86"/>
      <c r="AU49" s="86"/>
      <c r="AV49" s="86"/>
      <c r="AW49" s="86"/>
      <c r="AX49" s="86"/>
      <c r="AY49" s="86"/>
      <c r="AZ49" s="86"/>
      <c r="BA49">
        <v>1</v>
      </c>
      <c r="BB49" s="85" t="str">
        <f>REPLACE(INDEX(GroupVertices[Group],MATCH(Edges[[#This Row],[Vertex 1]],GroupVertices[Vertex],0)),1,1,"")</f>
        <v>2</v>
      </c>
      <c r="BC49" s="85" t="str">
        <f>REPLACE(INDEX(GroupVertices[Group],MATCH(Edges[[#This Row],[Vertex 2]],GroupVertices[Vertex],0)),1,1,"")</f>
        <v>2</v>
      </c>
      <c r="BD49" s="51"/>
      <c r="BE49" s="52"/>
      <c r="BF49" s="51"/>
      <c r="BG49" s="52"/>
      <c r="BH49" s="51"/>
      <c r="BI49" s="52"/>
      <c r="BJ49" s="51"/>
      <c r="BK49" s="52"/>
      <c r="BL49" s="51"/>
    </row>
    <row r="50" spans="1:64" ht="30">
      <c r="A50" s="84" t="s">
        <v>222</v>
      </c>
      <c r="B50" s="84" t="s">
        <v>216</v>
      </c>
      <c r="C50" s="53" t="s">
        <v>805</v>
      </c>
      <c r="D50" s="54">
        <v>3</v>
      </c>
      <c r="E50" s="65" t="s">
        <v>136</v>
      </c>
      <c r="F50" s="55">
        <v>35</v>
      </c>
      <c r="G50" s="53"/>
      <c r="H50" s="57"/>
      <c r="I50" s="56"/>
      <c r="J50" s="56"/>
      <c r="K50" s="36" t="s">
        <v>65</v>
      </c>
      <c r="L50" s="83">
        <v>50</v>
      </c>
      <c r="M50" s="83"/>
      <c r="N50" s="63"/>
      <c r="O50" s="86" t="s">
        <v>234</v>
      </c>
      <c r="P50" s="88">
        <v>43635.620844907404</v>
      </c>
      <c r="Q50" s="86" t="s">
        <v>250</v>
      </c>
      <c r="R50" s="86"/>
      <c r="S50" s="86"/>
      <c r="T50" s="86" t="s">
        <v>268</v>
      </c>
      <c r="U50" s="86"/>
      <c r="V50" s="89" t="s">
        <v>284</v>
      </c>
      <c r="W50" s="88">
        <v>43635.620844907404</v>
      </c>
      <c r="X50" s="89" t="s">
        <v>310</v>
      </c>
      <c r="Y50" s="86"/>
      <c r="Z50" s="86"/>
      <c r="AA50" s="92" t="s">
        <v>334</v>
      </c>
      <c r="AB50" s="86"/>
      <c r="AC50" s="86" t="b">
        <v>0</v>
      </c>
      <c r="AD50" s="86">
        <v>0</v>
      </c>
      <c r="AE50" s="92" t="s">
        <v>340</v>
      </c>
      <c r="AF50" s="86" t="b">
        <v>1</v>
      </c>
      <c r="AG50" s="86" t="s">
        <v>342</v>
      </c>
      <c r="AH50" s="86"/>
      <c r="AI50" s="92" t="s">
        <v>338</v>
      </c>
      <c r="AJ50" s="86" t="b">
        <v>0</v>
      </c>
      <c r="AK50" s="86">
        <v>2</v>
      </c>
      <c r="AL50" s="92" t="s">
        <v>333</v>
      </c>
      <c r="AM50" s="86" t="s">
        <v>343</v>
      </c>
      <c r="AN50" s="86" t="b">
        <v>0</v>
      </c>
      <c r="AO50" s="92" t="s">
        <v>333</v>
      </c>
      <c r="AP50" s="86" t="s">
        <v>176</v>
      </c>
      <c r="AQ50" s="86">
        <v>0</v>
      </c>
      <c r="AR50" s="86">
        <v>0</v>
      </c>
      <c r="AS50" s="86"/>
      <c r="AT50" s="86"/>
      <c r="AU50" s="86"/>
      <c r="AV50" s="86"/>
      <c r="AW50" s="86"/>
      <c r="AX50" s="86"/>
      <c r="AY50" s="86"/>
      <c r="AZ50" s="86"/>
      <c r="BA50">
        <v>3</v>
      </c>
      <c r="BB50" s="85" t="str">
        <f>REPLACE(INDEX(GroupVertices[Group],MATCH(Edges[[#This Row],[Vertex 1]],GroupVertices[Vertex],0)),1,1,"")</f>
        <v>2</v>
      </c>
      <c r="BC50" s="85" t="str">
        <f>REPLACE(INDEX(GroupVertices[Group],MATCH(Edges[[#This Row],[Vertex 2]],GroupVertices[Vertex],0)),1,1,"")</f>
        <v>1</v>
      </c>
      <c r="BD50" s="51"/>
      <c r="BE50" s="52"/>
      <c r="BF50" s="51"/>
      <c r="BG50" s="52"/>
      <c r="BH50" s="51"/>
      <c r="BI50" s="52"/>
      <c r="BJ50" s="51"/>
      <c r="BK50" s="52"/>
      <c r="BL50" s="51"/>
    </row>
    <row r="51" spans="1:64" ht="45">
      <c r="A51" s="84" t="s">
        <v>222</v>
      </c>
      <c r="B51" s="84" t="s">
        <v>225</v>
      </c>
      <c r="C51" s="53" t="s">
        <v>804</v>
      </c>
      <c r="D51" s="54">
        <v>3</v>
      </c>
      <c r="E51" s="65" t="s">
        <v>132</v>
      </c>
      <c r="F51" s="55">
        <v>35</v>
      </c>
      <c r="G51" s="53"/>
      <c r="H51" s="57"/>
      <c r="I51" s="56"/>
      <c r="J51" s="56"/>
      <c r="K51" s="36" t="s">
        <v>66</v>
      </c>
      <c r="L51" s="83">
        <v>51</v>
      </c>
      <c r="M51" s="83"/>
      <c r="N51" s="63"/>
      <c r="O51" s="86" t="s">
        <v>234</v>
      </c>
      <c r="P51" s="88">
        <v>43635.620844907404</v>
      </c>
      <c r="Q51" s="86" t="s">
        <v>250</v>
      </c>
      <c r="R51" s="86"/>
      <c r="S51" s="86"/>
      <c r="T51" s="86" t="s">
        <v>268</v>
      </c>
      <c r="U51" s="86"/>
      <c r="V51" s="89" t="s">
        <v>284</v>
      </c>
      <c r="W51" s="88">
        <v>43635.620844907404</v>
      </c>
      <c r="X51" s="89" t="s">
        <v>310</v>
      </c>
      <c r="Y51" s="86"/>
      <c r="Z51" s="86"/>
      <c r="AA51" s="92" t="s">
        <v>334</v>
      </c>
      <c r="AB51" s="86"/>
      <c r="AC51" s="86" t="b">
        <v>0</v>
      </c>
      <c r="AD51" s="86">
        <v>0</v>
      </c>
      <c r="AE51" s="92" t="s">
        <v>340</v>
      </c>
      <c r="AF51" s="86" t="b">
        <v>1</v>
      </c>
      <c r="AG51" s="86" t="s">
        <v>342</v>
      </c>
      <c r="AH51" s="86"/>
      <c r="AI51" s="92" t="s">
        <v>338</v>
      </c>
      <c r="AJ51" s="86" t="b">
        <v>0</v>
      </c>
      <c r="AK51" s="86">
        <v>2</v>
      </c>
      <c r="AL51" s="92" t="s">
        <v>333</v>
      </c>
      <c r="AM51" s="86" t="s">
        <v>343</v>
      </c>
      <c r="AN51" s="86" t="b">
        <v>0</v>
      </c>
      <c r="AO51" s="92" t="s">
        <v>333</v>
      </c>
      <c r="AP51" s="86" t="s">
        <v>176</v>
      </c>
      <c r="AQ51" s="86">
        <v>0</v>
      </c>
      <c r="AR51" s="86">
        <v>0</v>
      </c>
      <c r="AS51" s="86"/>
      <c r="AT51" s="86"/>
      <c r="AU51" s="86"/>
      <c r="AV51" s="86"/>
      <c r="AW51" s="86"/>
      <c r="AX51" s="86"/>
      <c r="AY51" s="86"/>
      <c r="AZ51" s="86"/>
      <c r="BA51">
        <v>1</v>
      </c>
      <c r="BB51" s="85" t="str">
        <f>REPLACE(INDEX(GroupVertices[Group],MATCH(Edges[[#This Row],[Vertex 1]],GroupVertices[Vertex],0)),1,1,"")</f>
        <v>2</v>
      </c>
      <c r="BC51" s="85" t="str">
        <f>REPLACE(INDEX(GroupVertices[Group],MATCH(Edges[[#This Row],[Vertex 2]],GroupVertices[Vertex],0)),1,1,"")</f>
        <v>2</v>
      </c>
      <c r="BD51" s="51">
        <v>3</v>
      </c>
      <c r="BE51" s="52">
        <v>16.666666666666668</v>
      </c>
      <c r="BF51" s="51">
        <v>0</v>
      </c>
      <c r="BG51" s="52">
        <v>0</v>
      </c>
      <c r="BH51" s="51">
        <v>0</v>
      </c>
      <c r="BI51" s="52">
        <v>0</v>
      </c>
      <c r="BJ51" s="51">
        <v>15</v>
      </c>
      <c r="BK51" s="52">
        <v>83.33333333333333</v>
      </c>
      <c r="BL51" s="51">
        <v>18</v>
      </c>
    </row>
    <row r="52" spans="1:64" ht="30">
      <c r="A52" s="84" t="s">
        <v>222</v>
      </c>
      <c r="B52" s="84" t="s">
        <v>216</v>
      </c>
      <c r="C52" s="53" t="s">
        <v>805</v>
      </c>
      <c r="D52" s="54">
        <v>3</v>
      </c>
      <c r="E52" s="65" t="s">
        <v>136</v>
      </c>
      <c r="F52" s="55">
        <v>35</v>
      </c>
      <c r="G52" s="53"/>
      <c r="H52" s="57"/>
      <c r="I52" s="56"/>
      <c r="J52" s="56"/>
      <c r="K52" s="36" t="s">
        <v>65</v>
      </c>
      <c r="L52" s="83">
        <v>52</v>
      </c>
      <c r="M52" s="83"/>
      <c r="N52" s="63"/>
      <c r="O52" s="86" t="s">
        <v>234</v>
      </c>
      <c r="P52" s="88">
        <v>43635.62091435185</v>
      </c>
      <c r="Q52" s="86" t="s">
        <v>249</v>
      </c>
      <c r="R52" s="86"/>
      <c r="S52" s="86"/>
      <c r="T52" s="86" t="s">
        <v>267</v>
      </c>
      <c r="U52" s="86"/>
      <c r="V52" s="89" t="s">
        <v>284</v>
      </c>
      <c r="W52" s="88">
        <v>43635.62091435185</v>
      </c>
      <c r="X52" s="89" t="s">
        <v>307</v>
      </c>
      <c r="Y52" s="86"/>
      <c r="Z52" s="86"/>
      <c r="AA52" s="92" t="s">
        <v>331</v>
      </c>
      <c r="AB52" s="86"/>
      <c r="AC52" s="86" t="b">
        <v>0</v>
      </c>
      <c r="AD52" s="86">
        <v>0</v>
      </c>
      <c r="AE52" s="92" t="s">
        <v>340</v>
      </c>
      <c r="AF52" s="86" t="b">
        <v>0</v>
      </c>
      <c r="AG52" s="86" t="s">
        <v>342</v>
      </c>
      <c r="AH52" s="86"/>
      <c r="AI52" s="92" t="s">
        <v>340</v>
      </c>
      <c r="AJ52" s="86" t="b">
        <v>0</v>
      </c>
      <c r="AK52" s="86">
        <v>1</v>
      </c>
      <c r="AL52" s="92" t="s">
        <v>330</v>
      </c>
      <c r="AM52" s="86" t="s">
        <v>343</v>
      </c>
      <c r="AN52" s="86" t="b">
        <v>0</v>
      </c>
      <c r="AO52" s="92" t="s">
        <v>330</v>
      </c>
      <c r="AP52" s="86" t="s">
        <v>176</v>
      </c>
      <c r="AQ52" s="86">
        <v>0</v>
      </c>
      <c r="AR52" s="86">
        <v>0</v>
      </c>
      <c r="AS52" s="86"/>
      <c r="AT52" s="86"/>
      <c r="AU52" s="86"/>
      <c r="AV52" s="86"/>
      <c r="AW52" s="86"/>
      <c r="AX52" s="86"/>
      <c r="AY52" s="86"/>
      <c r="AZ52" s="86"/>
      <c r="BA52">
        <v>3</v>
      </c>
      <c r="BB52" s="85" t="str">
        <f>REPLACE(INDEX(GroupVertices[Group],MATCH(Edges[[#This Row],[Vertex 1]],GroupVertices[Vertex],0)),1,1,"")</f>
        <v>2</v>
      </c>
      <c r="BC52" s="85" t="str">
        <f>REPLACE(INDEX(GroupVertices[Group],MATCH(Edges[[#This Row],[Vertex 2]],GroupVertices[Vertex],0)),1,1,"")</f>
        <v>1</v>
      </c>
      <c r="BD52" s="51"/>
      <c r="BE52" s="52"/>
      <c r="BF52" s="51"/>
      <c r="BG52" s="52"/>
      <c r="BH52" s="51"/>
      <c r="BI52" s="52"/>
      <c r="BJ52" s="51"/>
      <c r="BK52" s="52"/>
      <c r="BL52" s="51"/>
    </row>
    <row r="53" spans="1:64" ht="45">
      <c r="A53" s="84" t="s">
        <v>226</v>
      </c>
      <c r="B53" s="84" t="s">
        <v>222</v>
      </c>
      <c r="C53" s="53" t="s">
        <v>804</v>
      </c>
      <c r="D53" s="54">
        <v>3</v>
      </c>
      <c r="E53" s="65" t="s">
        <v>132</v>
      </c>
      <c r="F53" s="55">
        <v>35</v>
      </c>
      <c r="G53" s="53"/>
      <c r="H53" s="57"/>
      <c r="I53" s="56"/>
      <c r="J53" s="56"/>
      <c r="K53" s="36" t="s">
        <v>65</v>
      </c>
      <c r="L53" s="83">
        <v>53</v>
      </c>
      <c r="M53" s="83"/>
      <c r="N53" s="63"/>
      <c r="O53" s="86" t="s">
        <v>234</v>
      </c>
      <c r="P53" s="88">
        <v>43637.12168981481</v>
      </c>
      <c r="Q53" s="86" t="s">
        <v>250</v>
      </c>
      <c r="R53" s="86"/>
      <c r="S53" s="86"/>
      <c r="T53" s="86" t="s">
        <v>268</v>
      </c>
      <c r="U53" s="86"/>
      <c r="V53" s="89" t="s">
        <v>288</v>
      </c>
      <c r="W53" s="88">
        <v>43637.12168981481</v>
      </c>
      <c r="X53" s="89" t="s">
        <v>311</v>
      </c>
      <c r="Y53" s="86"/>
      <c r="Z53" s="86"/>
      <c r="AA53" s="92" t="s">
        <v>335</v>
      </c>
      <c r="AB53" s="86"/>
      <c r="AC53" s="86" t="b">
        <v>0</v>
      </c>
      <c r="AD53" s="86">
        <v>0</v>
      </c>
      <c r="AE53" s="92" t="s">
        <v>340</v>
      </c>
      <c r="AF53" s="86" t="b">
        <v>1</v>
      </c>
      <c r="AG53" s="86" t="s">
        <v>342</v>
      </c>
      <c r="AH53" s="86"/>
      <c r="AI53" s="92" t="s">
        <v>338</v>
      </c>
      <c r="AJ53" s="86" t="b">
        <v>0</v>
      </c>
      <c r="AK53" s="86">
        <v>3</v>
      </c>
      <c r="AL53" s="92" t="s">
        <v>333</v>
      </c>
      <c r="AM53" s="86" t="s">
        <v>348</v>
      </c>
      <c r="AN53" s="86" t="b">
        <v>0</v>
      </c>
      <c r="AO53" s="92" t="s">
        <v>333</v>
      </c>
      <c r="AP53" s="86" t="s">
        <v>176</v>
      </c>
      <c r="AQ53" s="86">
        <v>0</v>
      </c>
      <c r="AR53" s="86">
        <v>0</v>
      </c>
      <c r="AS53" s="86"/>
      <c r="AT53" s="86"/>
      <c r="AU53" s="86"/>
      <c r="AV53" s="86"/>
      <c r="AW53" s="86"/>
      <c r="AX53" s="86"/>
      <c r="AY53" s="86"/>
      <c r="AZ53" s="86"/>
      <c r="BA53">
        <v>1</v>
      </c>
      <c r="BB53" s="85" t="str">
        <f>REPLACE(INDEX(GroupVertices[Group],MATCH(Edges[[#This Row],[Vertex 1]],GroupVertices[Vertex],0)),1,1,"")</f>
        <v>2</v>
      </c>
      <c r="BC53" s="85" t="str">
        <f>REPLACE(INDEX(GroupVertices[Group],MATCH(Edges[[#This Row],[Vertex 2]],GroupVertices[Vertex],0)),1,1,"")</f>
        <v>2</v>
      </c>
      <c r="BD53" s="51"/>
      <c r="BE53" s="52"/>
      <c r="BF53" s="51"/>
      <c r="BG53" s="52"/>
      <c r="BH53" s="51"/>
      <c r="BI53" s="52"/>
      <c r="BJ53" s="51"/>
      <c r="BK53" s="52"/>
      <c r="BL53" s="51"/>
    </row>
    <row r="54" spans="1:64" ht="45">
      <c r="A54" s="84" t="s">
        <v>225</v>
      </c>
      <c r="B54" s="84" t="s">
        <v>233</v>
      </c>
      <c r="C54" s="53" t="s">
        <v>804</v>
      </c>
      <c r="D54" s="54">
        <v>3</v>
      </c>
      <c r="E54" s="65" t="s">
        <v>132</v>
      </c>
      <c r="F54" s="55">
        <v>35</v>
      </c>
      <c r="G54" s="53"/>
      <c r="H54" s="57"/>
      <c r="I54" s="56"/>
      <c r="J54" s="56"/>
      <c r="K54" s="36" t="s">
        <v>65</v>
      </c>
      <c r="L54" s="83">
        <v>54</v>
      </c>
      <c r="M54" s="83"/>
      <c r="N54" s="63"/>
      <c r="O54" s="86" t="s">
        <v>234</v>
      </c>
      <c r="P54" s="88">
        <v>43635.00314814815</v>
      </c>
      <c r="Q54" s="86" t="s">
        <v>251</v>
      </c>
      <c r="R54" s="89" t="s">
        <v>257</v>
      </c>
      <c r="S54" s="86" t="s">
        <v>258</v>
      </c>
      <c r="T54" s="86" t="s">
        <v>268</v>
      </c>
      <c r="U54" s="86"/>
      <c r="V54" s="89" t="s">
        <v>287</v>
      </c>
      <c r="W54" s="88">
        <v>43635.00314814815</v>
      </c>
      <c r="X54" s="89" t="s">
        <v>309</v>
      </c>
      <c r="Y54" s="86"/>
      <c r="Z54" s="86"/>
      <c r="AA54" s="92" t="s">
        <v>333</v>
      </c>
      <c r="AB54" s="86"/>
      <c r="AC54" s="86" t="b">
        <v>0</v>
      </c>
      <c r="AD54" s="86">
        <v>1</v>
      </c>
      <c r="AE54" s="92" t="s">
        <v>340</v>
      </c>
      <c r="AF54" s="86" t="b">
        <v>1</v>
      </c>
      <c r="AG54" s="86" t="s">
        <v>342</v>
      </c>
      <c r="AH54" s="86"/>
      <c r="AI54" s="92" t="s">
        <v>338</v>
      </c>
      <c r="AJ54" s="86" t="b">
        <v>0</v>
      </c>
      <c r="AK54" s="86">
        <v>0</v>
      </c>
      <c r="AL54" s="92" t="s">
        <v>340</v>
      </c>
      <c r="AM54" s="86" t="s">
        <v>347</v>
      </c>
      <c r="AN54" s="86" t="b">
        <v>0</v>
      </c>
      <c r="AO54" s="92" t="s">
        <v>333</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2</v>
      </c>
      <c r="BD54" s="51"/>
      <c r="BE54" s="52"/>
      <c r="BF54" s="51"/>
      <c r="BG54" s="52"/>
      <c r="BH54" s="51"/>
      <c r="BI54" s="52"/>
      <c r="BJ54" s="51"/>
      <c r="BK54" s="52"/>
      <c r="BL54" s="51"/>
    </row>
    <row r="55" spans="1:64" ht="45">
      <c r="A55" s="84" t="s">
        <v>226</v>
      </c>
      <c r="B55" s="84" t="s">
        <v>233</v>
      </c>
      <c r="C55" s="53" t="s">
        <v>804</v>
      </c>
      <c r="D55" s="54">
        <v>3</v>
      </c>
      <c r="E55" s="65" t="s">
        <v>132</v>
      </c>
      <c r="F55" s="55">
        <v>35</v>
      </c>
      <c r="G55" s="53"/>
      <c r="H55" s="57"/>
      <c r="I55" s="56"/>
      <c r="J55" s="56"/>
      <c r="K55" s="36" t="s">
        <v>65</v>
      </c>
      <c r="L55" s="83">
        <v>55</v>
      </c>
      <c r="M55" s="83"/>
      <c r="N55" s="63"/>
      <c r="O55" s="86" t="s">
        <v>234</v>
      </c>
      <c r="P55" s="88">
        <v>43637.12168981481</v>
      </c>
      <c r="Q55" s="86" t="s">
        <v>250</v>
      </c>
      <c r="R55" s="86"/>
      <c r="S55" s="86"/>
      <c r="T55" s="86" t="s">
        <v>268</v>
      </c>
      <c r="U55" s="86"/>
      <c r="V55" s="89" t="s">
        <v>288</v>
      </c>
      <c r="W55" s="88">
        <v>43637.12168981481</v>
      </c>
      <c r="X55" s="89" t="s">
        <v>311</v>
      </c>
      <c r="Y55" s="86"/>
      <c r="Z55" s="86"/>
      <c r="AA55" s="92" t="s">
        <v>335</v>
      </c>
      <c r="AB55" s="86"/>
      <c r="AC55" s="86" t="b">
        <v>0</v>
      </c>
      <c r="AD55" s="86">
        <v>0</v>
      </c>
      <c r="AE55" s="92" t="s">
        <v>340</v>
      </c>
      <c r="AF55" s="86" t="b">
        <v>1</v>
      </c>
      <c r="AG55" s="86" t="s">
        <v>342</v>
      </c>
      <c r="AH55" s="86"/>
      <c r="AI55" s="92" t="s">
        <v>338</v>
      </c>
      <c r="AJ55" s="86" t="b">
        <v>0</v>
      </c>
      <c r="AK55" s="86">
        <v>3</v>
      </c>
      <c r="AL55" s="92" t="s">
        <v>333</v>
      </c>
      <c r="AM55" s="86" t="s">
        <v>348</v>
      </c>
      <c r="AN55" s="86" t="b">
        <v>0</v>
      </c>
      <c r="AO55" s="92" t="s">
        <v>333</v>
      </c>
      <c r="AP55" s="86" t="s">
        <v>176</v>
      </c>
      <c r="AQ55" s="86">
        <v>0</v>
      </c>
      <c r="AR55" s="86">
        <v>0</v>
      </c>
      <c r="AS55" s="86"/>
      <c r="AT55" s="86"/>
      <c r="AU55" s="86"/>
      <c r="AV55" s="86"/>
      <c r="AW55" s="86"/>
      <c r="AX55" s="86"/>
      <c r="AY55" s="86"/>
      <c r="AZ55" s="86"/>
      <c r="BA55">
        <v>1</v>
      </c>
      <c r="BB55" s="85" t="str">
        <f>REPLACE(INDEX(GroupVertices[Group],MATCH(Edges[[#This Row],[Vertex 1]],GroupVertices[Vertex],0)),1,1,"")</f>
        <v>2</v>
      </c>
      <c r="BC55" s="85" t="str">
        <f>REPLACE(INDEX(GroupVertices[Group],MATCH(Edges[[#This Row],[Vertex 2]],GroupVertices[Vertex],0)),1,1,"")</f>
        <v>2</v>
      </c>
      <c r="BD55" s="51"/>
      <c r="BE55" s="52"/>
      <c r="BF55" s="51"/>
      <c r="BG55" s="52"/>
      <c r="BH55" s="51"/>
      <c r="BI55" s="52"/>
      <c r="BJ55" s="51"/>
      <c r="BK55" s="52"/>
      <c r="BL55" s="51"/>
    </row>
    <row r="56" spans="1:64" ht="45">
      <c r="A56" s="84" t="s">
        <v>216</v>
      </c>
      <c r="B56" s="84" t="s">
        <v>216</v>
      </c>
      <c r="C56" s="53" t="s">
        <v>804</v>
      </c>
      <c r="D56" s="54">
        <v>3</v>
      </c>
      <c r="E56" s="65" t="s">
        <v>132</v>
      </c>
      <c r="F56" s="55">
        <v>35</v>
      </c>
      <c r="G56" s="53"/>
      <c r="H56" s="57"/>
      <c r="I56" s="56"/>
      <c r="J56" s="56"/>
      <c r="K56" s="36" t="s">
        <v>65</v>
      </c>
      <c r="L56" s="83">
        <v>56</v>
      </c>
      <c r="M56" s="83"/>
      <c r="N56" s="63"/>
      <c r="O56" s="86" t="s">
        <v>176</v>
      </c>
      <c r="P56" s="88">
        <v>43593.60607638889</v>
      </c>
      <c r="Q56" s="86" t="s">
        <v>252</v>
      </c>
      <c r="R56" s="86"/>
      <c r="S56" s="86"/>
      <c r="T56" s="86" t="s">
        <v>269</v>
      </c>
      <c r="U56" s="86"/>
      <c r="V56" s="89" t="s">
        <v>278</v>
      </c>
      <c r="W56" s="88">
        <v>43593.60607638889</v>
      </c>
      <c r="X56" s="89" t="s">
        <v>312</v>
      </c>
      <c r="Y56" s="86"/>
      <c r="Z56" s="86"/>
      <c r="AA56" s="92" t="s">
        <v>336</v>
      </c>
      <c r="AB56" s="86"/>
      <c r="AC56" s="86" t="b">
        <v>0</v>
      </c>
      <c r="AD56" s="86">
        <v>1</v>
      </c>
      <c r="AE56" s="92" t="s">
        <v>340</v>
      </c>
      <c r="AF56" s="86" t="b">
        <v>0</v>
      </c>
      <c r="AG56" s="86" t="s">
        <v>342</v>
      </c>
      <c r="AH56" s="86"/>
      <c r="AI56" s="92" t="s">
        <v>340</v>
      </c>
      <c r="AJ56" s="86" t="b">
        <v>0</v>
      </c>
      <c r="AK56" s="86">
        <v>1</v>
      </c>
      <c r="AL56" s="92" t="s">
        <v>340</v>
      </c>
      <c r="AM56" s="86" t="s">
        <v>345</v>
      </c>
      <c r="AN56" s="86" t="b">
        <v>0</v>
      </c>
      <c r="AO56" s="92" t="s">
        <v>336</v>
      </c>
      <c r="AP56" s="86" t="s">
        <v>176</v>
      </c>
      <c r="AQ56" s="86">
        <v>0</v>
      </c>
      <c r="AR56" s="86">
        <v>0</v>
      </c>
      <c r="AS56" s="86"/>
      <c r="AT56" s="86"/>
      <c r="AU56" s="86"/>
      <c r="AV56" s="86"/>
      <c r="AW56" s="86"/>
      <c r="AX56" s="86"/>
      <c r="AY56" s="86"/>
      <c r="AZ56" s="86"/>
      <c r="BA56">
        <v>1</v>
      </c>
      <c r="BB56" s="85" t="str">
        <f>REPLACE(INDEX(GroupVertices[Group],MATCH(Edges[[#This Row],[Vertex 1]],GroupVertices[Vertex],0)),1,1,"")</f>
        <v>1</v>
      </c>
      <c r="BC56" s="85" t="str">
        <f>REPLACE(INDEX(GroupVertices[Group],MATCH(Edges[[#This Row],[Vertex 2]],GroupVertices[Vertex],0)),1,1,"")</f>
        <v>1</v>
      </c>
      <c r="BD56" s="51">
        <v>3</v>
      </c>
      <c r="BE56" s="52">
        <v>30</v>
      </c>
      <c r="BF56" s="51">
        <v>0</v>
      </c>
      <c r="BG56" s="52">
        <v>0</v>
      </c>
      <c r="BH56" s="51">
        <v>0</v>
      </c>
      <c r="BI56" s="52">
        <v>0</v>
      </c>
      <c r="BJ56" s="51">
        <v>7</v>
      </c>
      <c r="BK56" s="52">
        <v>70</v>
      </c>
      <c r="BL56" s="51">
        <v>10</v>
      </c>
    </row>
    <row r="57" spans="1:64" ht="45">
      <c r="A57" s="84" t="s">
        <v>225</v>
      </c>
      <c r="B57" s="84" t="s">
        <v>216</v>
      </c>
      <c r="C57" s="53" t="s">
        <v>804</v>
      </c>
      <c r="D57" s="54">
        <v>3</v>
      </c>
      <c r="E57" s="65" t="s">
        <v>132</v>
      </c>
      <c r="F57" s="55">
        <v>35</v>
      </c>
      <c r="G57" s="53"/>
      <c r="H57" s="57"/>
      <c r="I57" s="56"/>
      <c r="J57" s="56"/>
      <c r="K57" s="36" t="s">
        <v>65</v>
      </c>
      <c r="L57" s="83">
        <v>57</v>
      </c>
      <c r="M57" s="83"/>
      <c r="N57" s="63"/>
      <c r="O57" s="86" t="s">
        <v>234</v>
      </c>
      <c r="P57" s="88">
        <v>43635.00314814815</v>
      </c>
      <c r="Q57" s="86" t="s">
        <v>251</v>
      </c>
      <c r="R57" s="89" t="s">
        <v>257</v>
      </c>
      <c r="S57" s="86" t="s">
        <v>258</v>
      </c>
      <c r="T57" s="86" t="s">
        <v>268</v>
      </c>
      <c r="U57" s="86"/>
      <c r="V57" s="89" t="s">
        <v>287</v>
      </c>
      <c r="W57" s="88">
        <v>43635.00314814815</v>
      </c>
      <c r="X57" s="89" t="s">
        <v>309</v>
      </c>
      <c r="Y57" s="86"/>
      <c r="Z57" s="86"/>
      <c r="AA57" s="92" t="s">
        <v>333</v>
      </c>
      <c r="AB57" s="86"/>
      <c r="AC57" s="86" t="b">
        <v>0</v>
      </c>
      <c r="AD57" s="86">
        <v>1</v>
      </c>
      <c r="AE57" s="92" t="s">
        <v>340</v>
      </c>
      <c r="AF57" s="86" t="b">
        <v>1</v>
      </c>
      <c r="AG57" s="86" t="s">
        <v>342</v>
      </c>
      <c r="AH57" s="86"/>
      <c r="AI57" s="92" t="s">
        <v>338</v>
      </c>
      <c r="AJ57" s="86" t="b">
        <v>0</v>
      </c>
      <c r="AK57" s="86">
        <v>0</v>
      </c>
      <c r="AL57" s="92" t="s">
        <v>340</v>
      </c>
      <c r="AM57" s="86" t="s">
        <v>347</v>
      </c>
      <c r="AN57" s="86" t="b">
        <v>0</v>
      </c>
      <c r="AO57" s="92" t="s">
        <v>333</v>
      </c>
      <c r="AP57" s="86" t="s">
        <v>176</v>
      </c>
      <c r="AQ57" s="86">
        <v>0</v>
      </c>
      <c r="AR57" s="86">
        <v>0</v>
      </c>
      <c r="AS57" s="86"/>
      <c r="AT57" s="86"/>
      <c r="AU57" s="86"/>
      <c r="AV57" s="86"/>
      <c r="AW57" s="86"/>
      <c r="AX57" s="86"/>
      <c r="AY57" s="86"/>
      <c r="AZ57" s="86"/>
      <c r="BA57">
        <v>1</v>
      </c>
      <c r="BB57" s="85" t="str">
        <f>REPLACE(INDEX(GroupVertices[Group],MATCH(Edges[[#This Row],[Vertex 1]],GroupVertices[Vertex],0)),1,1,"")</f>
        <v>2</v>
      </c>
      <c r="BC57" s="85" t="str">
        <f>REPLACE(INDEX(GroupVertices[Group],MATCH(Edges[[#This Row],[Vertex 2]],GroupVertices[Vertex],0)),1,1,"")</f>
        <v>1</v>
      </c>
      <c r="BD57" s="51">
        <v>3</v>
      </c>
      <c r="BE57" s="52">
        <v>15.789473684210526</v>
      </c>
      <c r="BF57" s="51">
        <v>0</v>
      </c>
      <c r="BG57" s="52">
        <v>0</v>
      </c>
      <c r="BH57" s="51">
        <v>0</v>
      </c>
      <c r="BI57" s="52">
        <v>0</v>
      </c>
      <c r="BJ57" s="51">
        <v>16</v>
      </c>
      <c r="BK57" s="52">
        <v>84.21052631578948</v>
      </c>
      <c r="BL57" s="51">
        <v>19</v>
      </c>
    </row>
    <row r="58" spans="1:64" ht="45">
      <c r="A58" s="84" t="s">
        <v>226</v>
      </c>
      <c r="B58" s="84" t="s">
        <v>216</v>
      </c>
      <c r="C58" s="53" t="s">
        <v>804</v>
      </c>
      <c r="D58" s="54">
        <v>3</v>
      </c>
      <c r="E58" s="65" t="s">
        <v>132</v>
      </c>
      <c r="F58" s="55">
        <v>35</v>
      </c>
      <c r="G58" s="53"/>
      <c r="H58" s="57"/>
      <c r="I58" s="56"/>
      <c r="J58" s="56"/>
      <c r="K58" s="36" t="s">
        <v>65</v>
      </c>
      <c r="L58" s="83">
        <v>58</v>
      </c>
      <c r="M58" s="83"/>
      <c r="N58" s="63"/>
      <c r="O58" s="86" t="s">
        <v>234</v>
      </c>
      <c r="P58" s="88">
        <v>43637.12168981481</v>
      </c>
      <c r="Q58" s="86" t="s">
        <v>250</v>
      </c>
      <c r="R58" s="86"/>
      <c r="S58" s="86"/>
      <c r="T58" s="86" t="s">
        <v>268</v>
      </c>
      <c r="U58" s="86"/>
      <c r="V58" s="89" t="s">
        <v>288</v>
      </c>
      <c r="W58" s="88">
        <v>43637.12168981481</v>
      </c>
      <c r="X58" s="89" t="s">
        <v>311</v>
      </c>
      <c r="Y58" s="86"/>
      <c r="Z58" s="86"/>
      <c r="AA58" s="92" t="s">
        <v>335</v>
      </c>
      <c r="AB58" s="86"/>
      <c r="AC58" s="86" t="b">
        <v>0</v>
      </c>
      <c r="AD58" s="86">
        <v>0</v>
      </c>
      <c r="AE58" s="92" t="s">
        <v>340</v>
      </c>
      <c r="AF58" s="86" t="b">
        <v>1</v>
      </c>
      <c r="AG58" s="86" t="s">
        <v>342</v>
      </c>
      <c r="AH58" s="86"/>
      <c r="AI58" s="92" t="s">
        <v>338</v>
      </c>
      <c r="AJ58" s="86" t="b">
        <v>0</v>
      </c>
      <c r="AK58" s="86">
        <v>3</v>
      </c>
      <c r="AL58" s="92" t="s">
        <v>333</v>
      </c>
      <c r="AM58" s="86" t="s">
        <v>348</v>
      </c>
      <c r="AN58" s="86" t="b">
        <v>0</v>
      </c>
      <c r="AO58" s="92" t="s">
        <v>333</v>
      </c>
      <c r="AP58" s="86" t="s">
        <v>176</v>
      </c>
      <c r="AQ58" s="86">
        <v>0</v>
      </c>
      <c r="AR58" s="86">
        <v>0</v>
      </c>
      <c r="AS58" s="86"/>
      <c r="AT58" s="86"/>
      <c r="AU58" s="86"/>
      <c r="AV58" s="86"/>
      <c r="AW58" s="86"/>
      <c r="AX58" s="86"/>
      <c r="AY58" s="86"/>
      <c r="AZ58" s="86"/>
      <c r="BA58">
        <v>1</v>
      </c>
      <c r="BB58" s="85" t="str">
        <f>REPLACE(INDEX(GroupVertices[Group],MATCH(Edges[[#This Row],[Vertex 1]],GroupVertices[Vertex],0)),1,1,"")</f>
        <v>2</v>
      </c>
      <c r="BC58" s="85" t="str">
        <f>REPLACE(INDEX(GroupVertices[Group],MATCH(Edges[[#This Row],[Vertex 2]],GroupVertices[Vertex],0)),1,1,"")</f>
        <v>1</v>
      </c>
      <c r="BD58" s="51"/>
      <c r="BE58" s="52"/>
      <c r="BF58" s="51"/>
      <c r="BG58" s="52"/>
      <c r="BH58" s="51"/>
      <c r="BI58" s="52"/>
      <c r="BJ58" s="51"/>
      <c r="BK58" s="52"/>
      <c r="BL58" s="51"/>
    </row>
    <row r="59" spans="1:64" ht="45">
      <c r="A59" s="84" t="s">
        <v>226</v>
      </c>
      <c r="B59" s="84" t="s">
        <v>225</v>
      </c>
      <c r="C59" s="53" t="s">
        <v>804</v>
      </c>
      <c r="D59" s="54">
        <v>3</v>
      </c>
      <c r="E59" s="65" t="s">
        <v>132</v>
      </c>
      <c r="F59" s="55">
        <v>35</v>
      </c>
      <c r="G59" s="53"/>
      <c r="H59" s="57"/>
      <c r="I59" s="56"/>
      <c r="J59" s="56"/>
      <c r="K59" s="36" t="s">
        <v>65</v>
      </c>
      <c r="L59" s="83">
        <v>59</v>
      </c>
      <c r="M59" s="83"/>
      <c r="N59" s="63"/>
      <c r="O59" s="86" t="s">
        <v>234</v>
      </c>
      <c r="P59" s="88">
        <v>43637.12168981481</v>
      </c>
      <c r="Q59" s="86" t="s">
        <v>250</v>
      </c>
      <c r="R59" s="86"/>
      <c r="S59" s="86"/>
      <c r="T59" s="86" t="s">
        <v>268</v>
      </c>
      <c r="U59" s="86"/>
      <c r="V59" s="89" t="s">
        <v>288</v>
      </c>
      <c r="W59" s="88">
        <v>43637.12168981481</v>
      </c>
      <c r="X59" s="89" t="s">
        <v>311</v>
      </c>
      <c r="Y59" s="86"/>
      <c r="Z59" s="86"/>
      <c r="AA59" s="92" t="s">
        <v>335</v>
      </c>
      <c r="AB59" s="86"/>
      <c r="AC59" s="86" t="b">
        <v>0</v>
      </c>
      <c r="AD59" s="86">
        <v>0</v>
      </c>
      <c r="AE59" s="92" t="s">
        <v>340</v>
      </c>
      <c r="AF59" s="86" t="b">
        <v>1</v>
      </c>
      <c r="AG59" s="86" t="s">
        <v>342</v>
      </c>
      <c r="AH59" s="86"/>
      <c r="AI59" s="92" t="s">
        <v>338</v>
      </c>
      <c r="AJ59" s="86" t="b">
        <v>0</v>
      </c>
      <c r="AK59" s="86">
        <v>3</v>
      </c>
      <c r="AL59" s="92" t="s">
        <v>333</v>
      </c>
      <c r="AM59" s="86" t="s">
        <v>348</v>
      </c>
      <c r="AN59" s="86" t="b">
        <v>0</v>
      </c>
      <c r="AO59" s="92" t="s">
        <v>333</v>
      </c>
      <c r="AP59" s="86" t="s">
        <v>176</v>
      </c>
      <c r="AQ59" s="86">
        <v>0</v>
      </c>
      <c r="AR59" s="86">
        <v>0</v>
      </c>
      <c r="AS59" s="86"/>
      <c r="AT59" s="86"/>
      <c r="AU59" s="86"/>
      <c r="AV59" s="86"/>
      <c r="AW59" s="86"/>
      <c r="AX59" s="86"/>
      <c r="AY59" s="86"/>
      <c r="AZ59" s="86"/>
      <c r="BA59">
        <v>1</v>
      </c>
      <c r="BB59" s="85" t="str">
        <f>REPLACE(INDEX(GroupVertices[Group],MATCH(Edges[[#This Row],[Vertex 1]],GroupVertices[Vertex],0)),1,1,"")</f>
        <v>2</v>
      </c>
      <c r="BC59" s="85" t="str">
        <f>REPLACE(INDEX(GroupVertices[Group],MATCH(Edges[[#This Row],[Vertex 2]],GroupVertices[Vertex],0)),1,1,"")</f>
        <v>2</v>
      </c>
      <c r="BD59" s="51">
        <v>3</v>
      </c>
      <c r="BE59" s="52">
        <v>16.666666666666668</v>
      </c>
      <c r="BF59" s="51">
        <v>0</v>
      </c>
      <c r="BG59" s="52">
        <v>0</v>
      </c>
      <c r="BH59" s="51">
        <v>0</v>
      </c>
      <c r="BI59" s="52">
        <v>0</v>
      </c>
      <c r="BJ59" s="51">
        <v>15</v>
      </c>
      <c r="BK59" s="52">
        <v>83.33333333333333</v>
      </c>
      <c r="BL59"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hyperlinks>
    <hyperlink ref="R8" r:id="rId1" display="https://twitter.com/VCCpresident/status/1136705267188391936"/>
    <hyperlink ref="R17" r:id="rId2" display="https://www.vcc.ca/about/college-information/news/article/new-vice-president-enterprise-and-international-development.html"/>
    <hyperlink ref="R19" r:id="rId3" display="https://www.eventbrite.ca/e/experience-vcc-open-house-registration-58456038585"/>
    <hyperlink ref="R30" r:id="rId4" display="https://news.gov.bc.ca/releases/2019AEST0072-001174"/>
    <hyperlink ref="R32" r:id="rId5" display="https://news.gov.bc.ca/releases/2019AEST0072-001174"/>
    <hyperlink ref="R47" r:id="rId6" display="https://twitter.com/RedDeerCollege/status/1141055124925607937"/>
    <hyperlink ref="R54" r:id="rId7" display="https://twitter.com/RedDeerCollege/status/1141055124925607937"/>
    <hyperlink ref="R57" r:id="rId8" display="https://twitter.com/RedDeerCollege/status/1141055124925607937"/>
    <hyperlink ref="U18" r:id="rId9" display="https://pbs.twimg.com/media/D482WzgVUAAN_va.jpg"/>
    <hyperlink ref="U19" r:id="rId10" display="https://pbs.twimg.com/media/D48vZiWX4AAfrs1.png"/>
    <hyperlink ref="U20" r:id="rId11" display="https://pbs.twimg.com/media/D76OzlmUEAECF-n.jpg"/>
    <hyperlink ref="U30" r:id="rId12" display="https://pbs.twimg.com/media/D8ZjadZUYAAuFo-.jpg"/>
    <hyperlink ref="U32" r:id="rId13" display="https://pbs.twimg.com/media/D8ZjadZUYAAuFo-.jpg"/>
    <hyperlink ref="V3" r:id="rId14" display="http://pbs.twimg.com/profile_images/736214776120934401/ULbOutNS_normal.jpg"/>
    <hyperlink ref="V4" r:id="rId15" display="http://pbs.twimg.com/profile_images/736214776120934401/ULbOutNS_normal.jpg"/>
    <hyperlink ref="V5" r:id="rId16" display="http://pbs.twimg.com/profile_images/736214776120934401/ULbOutNS_normal.jpg"/>
    <hyperlink ref="V6" r:id="rId17" display="http://pbs.twimg.com/profile_images/736214776120934401/ULbOutNS_normal.jpg"/>
    <hyperlink ref="V7" r:id="rId18" display="http://pbs.twimg.com/profile_images/736214776120934401/ULbOutNS_normal.jpg"/>
    <hyperlink ref="V8" r:id="rId19" display="http://pbs.twimg.com/profile_images/1141458602391040000/0kP7JRtc_normal.png"/>
    <hyperlink ref="V9" r:id="rId20" display="http://pbs.twimg.com/profile_images/968292899346526208/4ffk9syA_normal.jpg"/>
    <hyperlink ref="V10" r:id="rId21" display="http://pbs.twimg.com/profile_images/968292899346526208/4ffk9syA_normal.jpg"/>
    <hyperlink ref="V11" r:id="rId22" display="http://pbs.twimg.com/profile_images/968292899346526208/4ffk9syA_normal.jpg"/>
    <hyperlink ref="V12" r:id="rId23" display="http://abs.twimg.com/sticky/default_profile_images/default_profile_normal.png"/>
    <hyperlink ref="V13" r:id="rId24" display="http://abs.twimg.com/sticky/default_profile_images/default_profile_normal.png"/>
    <hyperlink ref="V14" r:id="rId25" display="http://abs.twimg.com/sticky/default_profile_images/default_profile_normal.png"/>
    <hyperlink ref="V15" r:id="rId26" display="http://pbs.twimg.com/profile_images/643503543161356292/LCHVHyyz_normal.jpg"/>
    <hyperlink ref="V16" r:id="rId27" display="http://pbs.twimg.com/profile_images/643503543161356292/LCHVHyyz_normal.jpg"/>
    <hyperlink ref="V17" r:id="rId28" display="http://pbs.twimg.com/profile_images/643503543161356292/LCHVHyyz_normal.jpg"/>
    <hyperlink ref="V18" r:id="rId29" display="https://pbs.twimg.com/media/D482WzgVUAAN_va.jpg"/>
    <hyperlink ref="V19" r:id="rId30" display="https://pbs.twimg.com/media/D48vZiWX4AAfrs1.png"/>
    <hyperlink ref="V20" r:id="rId31" display="https://pbs.twimg.com/media/D76OzlmUEAECF-n.jpg"/>
    <hyperlink ref="V21" r:id="rId32" display="http://pbs.twimg.com/profile_images/1026881957056008193/R8stfOcm_normal.jpg"/>
    <hyperlink ref="V22" r:id="rId33" display="http://pbs.twimg.com/profile_images/1026881957056008193/R8stfOcm_normal.jpg"/>
    <hyperlink ref="V23" r:id="rId34" display="http://pbs.twimg.com/profile_images/1026881957056008193/R8stfOcm_normal.jpg"/>
    <hyperlink ref="V24" r:id="rId35" display="http://pbs.twimg.com/profile_images/506135635480948736/NuQ8zz4S_normal.jpeg"/>
    <hyperlink ref="V25" r:id="rId36" display="http://pbs.twimg.com/profile_images/506135635480948736/NuQ8zz4S_normal.jpeg"/>
    <hyperlink ref="V26" r:id="rId37" display="http://pbs.twimg.com/profile_images/506135635480948736/NuQ8zz4S_normal.jpeg"/>
    <hyperlink ref="V27" r:id="rId38" display="http://pbs.twimg.com/profile_images/609098493395779584/cjPByie-_normal.jpg"/>
    <hyperlink ref="V28" r:id="rId39" display="http://pbs.twimg.com/profile_images/609098493395779584/cjPByie-_normal.jpg"/>
    <hyperlink ref="V29" r:id="rId40" display="http://pbs.twimg.com/profile_images/609098493395779584/cjPByie-_normal.jpg"/>
    <hyperlink ref="V30" r:id="rId41" display="https://pbs.twimg.com/media/D8ZjadZUYAAuFo-.jpg"/>
    <hyperlink ref="V31" r:id="rId42" display="http://pbs.twimg.com/profile_images/1079608202017165312/c_6WfCZ3_normal.jpg"/>
    <hyperlink ref="V32" r:id="rId43" display="https://pbs.twimg.com/media/D8ZjadZUYAAuFo-.jpg"/>
    <hyperlink ref="V33" r:id="rId44" display="http://pbs.twimg.com/profile_images/1079608202017165312/c_6WfCZ3_normal.jpg"/>
    <hyperlink ref="V34" r:id="rId45" display="http://pbs.twimg.com/profile_images/1079608202017165312/c_6WfCZ3_normal.jpg"/>
    <hyperlink ref="V35" r:id="rId46" display="http://pbs.twimg.com/profile_images/1126903804606201856/JjsvmRHg_normal.jpg"/>
    <hyperlink ref="V36" r:id="rId47" display="http://pbs.twimg.com/profile_images/1126903804606201856/JjsvmRHg_normal.jpg"/>
    <hyperlink ref="V37" r:id="rId48" display="http://pbs.twimg.com/profile_images/507290673490300928/fD4wHLzq_normal.jpeg"/>
    <hyperlink ref="V38" r:id="rId49" display="http://pbs.twimg.com/profile_images/827384246150930433/rj65zqNk_normal.jpg"/>
    <hyperlink ref="V39" r:id="rId50" display="http://pbs.twimg.com/profile_images/507290673490300928/fD4wHLzq_normal.jpeg"/>
    <hyperlink ref="V40" r:id="rId51" display="http://pbs.twimg.com/profile_images/827384246150930433/rj65zqNk_normal.jpg"/>
    <hyperlink ref="V41" r:id="rId52" display="http://pbs.twimg.com/profile_images/827384246150930433/rj65zqNk_normal.jpg"/>
    <hyperlink ref="V42" r:id="rId53" display="http://pbs.twimg.com/profile_images/507290673490300928/fD4wHLzq_normal.jpeg"/>
    <hyperlink ref="V43" r:id="rId54" display="http://pbs.twimg.com/profile_images/669248695494283264/E9k3CCUr_normal.jpg"/>
    <hyperlink ref="V44" r:id="rId55" display="http://pbs.twimg.com/profile_images/669248695494283264/E9k3CCUr_normal.jpg"/>
    <hyperlink ref="V45" r:id="rId56" display="http://pbs.twimg.com/profile_images/669248695494283264/E9k3CCUr_normal.jpg"/>
    <hyperlink ref="V46" r:id="rId57" display="http://pbs.twimg.com/profile_images/669248695494283264/E9k3CCUr_normal.jpg"/>
    <hyperlink ref="V47" r:id="rId58" display="http://pbs.twimg.com/profile_images/1058221687806853120/9grBC1lh_normal.jpg"/>
    <hyperlink ref="V48" r:id="rId59" display="http://pbs.twimg.com/profile_images/507290673490300928/fD4wHLzq_normal.jpeg"/>
    <hyperlink ref="V49" r:id="rId60" display="http://pbs.twimg.com/profile_images/507290673490300928/fD4wHLzq_normal.jpeg"/>
    <hyperlink ref="V50" r:id="rId61" display="http://pbs.twimg.com/profile_images/507290673490300928/fD4wHLzq_normal.jpeg"/>
    <hyperlink ref="V51" r:id="rId62" display="http://pbs.twimg.com/profile_images/507290673490300928/fD4wHLzq_normal.jpeg"/>
    <hyperlink ref="V52" r:id="rId63" display="http://pbs.twimg.com/profile_images/507290673490300928/fD4wHLzq_normal.jpeg"/>
    <hyperlink ref="V53" r:id="rId64" display="http://pbs.twimg.com/profile_images/1138662877009567744/iHr81Y6X_normal.png"/>
    <hyperlink ref="V54" r:id="rId65" display="http://pbs.twimg.com/profile_images/1058221687806853120/9grBC1lh_normal.jpg"/>
    <hyperlink ref="V55" r:id="rId66" display="http://pbs.twimg.com/profile_images/1138662877009567744/iHr81Y6X_normal.png"/>
    <hyperlink ref="V56" r:id="rId67" display="http://pbs.twimg.com/profile_images/643503543161356292/LCHVHyyz_normal.jpg"/>
    <hyperlink ref="V57" r:id="rId68" display="http://pbs.twimg.com/profile_images/1058221687806853120/9grBC1lh_normal.jpg"/>
    <hyperlink ref="V58" r:id="rId69" display="http://pbs.twimg.com/profile_images/1138662877009567744/iHr81Y6X_normal.png"/>
    <hyperlink ref="V59" r:id="rId70" display="http://pbs.twimg.com/profile_images/1138662877009567744/iHr81Y6X_normal.png"/>
    <hyperlink ref="X3" r:id="rId71" display="https://twitter.com/#!/canadianhospfdn/status/1135941385524264960"/>
    <hyperlink ref="X4" r:id="rId72" display="https://twitter.com/#!/canadianhospfdn/status/1135941385524264960"/>
    <hyperlink ref="X5" r:id="rId73" display="https://twitter.com/#!/canadianhospfdn/status/1135941385524264960"/>
    <hyperlink ref="X6" r:id="rId74" display="https://twitter.com/#!/canadianhospfdn/status/1135941385524264960"/>
    <hyperlink ref="X7" r:id="rId75" display="https://twitter.com/#!/canadianhospfdn/status/1135941385524264960"/>
    <hyperlink ref="X8" r:id="rId76" display="https://twitter.com/#!/ita_bc/status/1136710040499445760"/>
    <hyperlink ref="X9" r:id="rId77" display="https://twitter.com/#!/builditrightcan/status/1136711724487270400"/>
    <hyperlink ref="X10" r:id="rId78" display="https://twitter.com/#!/builditrightcan/status/1136711724487270400"/>
    <hyperlink ref="X11" r:id="rId79" display="https://twitter.com/#!/builditrightcan/status/1136711724487270400"/>
    <hyperlink ref="X12" r:id="rId80" display="https://twitter.com/#!/vcctrades/status/1136716508644515845"/>
    <hyperlink ref="X13" r:id="rId81" display="https://twitter.com/#!/vcctrades/status/1136716508644515845"/>
    <hyperlink ref="X14" r:id="rId82" display="https://twitter.com/#!/vcctrades/status/1136716508644515845"/>
    <hyperlink ref="X15" r:id="rId83" display="https://twitter.com/#!/vccpresident/status/1121174848955228160"/>
    <hyperlink ref="X16" r:id="rId84" display="https://twitter.com/#!/vccpresident/status/1121174866881761280"/>
    <hyperlink ref="X17" r:id="rId85" display="https://twitter.com/#!/vccpresident/status/1124077854361309184"/>
    <hyperlink ref="X18" r:id="rId86" display="https://twitter.com/#!/myvcc/status/1121174604645425153"/>
    <hyperlink ref="X19" r:id="rId87" display="https://twitter.com/#!/myvcc/status/1121166951039082502"/>
    <hyperlink ref="X20" r:id="rId88" display="https://twitter.com/#!/myvcc/status/1134501180246073344"/>
    <hyperlink ref="X21" r:id="rId89" display="https://twitter.com/#!/myvcc/status/1136730353333198848"/>
    <hyperlink ref="X22" r:id="rId90" display="https://twitter.com/#!/myvcc/status/1136730353333198848"/>
    <hyperlink ref="X23" r:id="rId91" display="https://twitter.com/#!/myvcc/status/1136730353333198848"/>
    <hyperlink ref="X24" r:id="rId92" display="https://twitter.com/#!/shobhamenons/status/1136751021785460736"/>
    <hyperlink ref="X25" r:id="rId93" display="https://twitter.com/#!/shobhamenons/status/1136751021785460736"/>
    <hyperlink ref="X26" r:id="rId94" display="https://twitter.com/#!/shobhamenons/status/1136751021785460736"/>
    <hyperlink ref="X27" r:id="rId95" display="https://twitter.com/#!/brettgri/status/1136790657576591361"/>
    <hyperlink ref="X28" r:id="rId96" display="https://twitter.com/#!/brettgri/status/1136790657576591361"/>
    <hyperlink ref="X29" r:id="rId97" display="https://twitter.com/#!/brettgri/status/1136790657576591361"/>
    <hyperlink ref="X30" r:id="rId98" display="https://twitter.com/#!/vccpresident/status/1136705267188391936"/>
    <hyperlink ref="X31" r:id="rId99" display="https://twitter.com/#!/suestroud/status/1137045850914340864"/>
    <hyperlink ref="X32" r:id="rId100" display="https://twitter.com/#!/vccpresident/status/1136705267188391936"/>
    <hyperlink ref="X33" r:id="rId101" display="https://twitter.com/#!/suestroud/status/1137045850914340864"/>
    <hyperlink ref="X34" r:id="rId102" display="https://twitter.com/#!/suestroud/status/1137045850914340864"/>
    <hyperlink ref="X35" r:id="rId103" display="https://twitter.com/#!/mekkuzz/status/1141099337335758849"/>
    <hyperlink ref="X36" r:id="rId104" display="https://twitter.com/#!/mekkuzz/status/1141099337335758849"/>
    <hyperlink ref="X37" r:id="rId105" display="https://twitter.com/#!/reddeercollege/status/1141100358019645440"/>
    <hyperlink ref="X38" r:id="rId106" display="https://twitter.com/#!/stuartfcullum/status/1141143291779411969"/>
    <hyperlink ref="X39" r:id="rId107" display="https://twitter.com/#!/reddeercollege/status/1141358504961142784"/>
    <hyperlink ref="X40" r:id="rId108" display="https://twitter.com/#!/stuartfcullum/status/1141143291779411969"/>
    <hyperlink ref="X41" r:id="rId109" display="https://twitter.com/#!/stuartfcullum/status/1141143291779411969"/>
    <hyperlink ref="X42" r:id="rId110" display="https://twitter.com/#!/reddeercollege/status/1141358504961142784"/>
    <hyperlink ref="X43" r:id="rId111" display="https://twitter.com/#!/rdcalumni/status/1141452061487144960"/>
    <hyperlink ref="X44" r:id="rId112" display="https://twitter.com/#!/rdcalumni/status/1141452061487144960"/>
    <hyperlink ref="X45" r:id="rId113" display="https://twitter.com/#!/rdcalumni/status/1141452061487144960"/>
    <hyperlink ref="X46" r:id="rId114" display="https://twitter.com/#!/rdcalumni/status/1141452061487144960"/>
    <hyperlink ref="X47" r:id="rId115" display="https://twitter.com/#!/carlindoeksen/status/1141134633469222912"/>
    <hyperlink ref="X48" r:id="rId116" display="https://twitter.com/#!/reddeercollege/status/1141100358019645440"/>
    <hyperlink ref="X49" r:id="rId117" display="https://twitter.com/#!/reddeercollege/status/1141358477962465282"/>
    <hyperlink ref="X50" r:id="rId118" display="https://twitter.com/#!/reddeercollege/status/1141358477962465282"/>
    <hyperlink ref="X51" r:id="rId119" display="https://twitter.com/#!/reddeercollege/status/1141358477962465282"/>
    <hyperlink ref="X52" r:id="rId120" display="https://twitter.com/#!/reddeercollege/status/1141358504961142784"/>
    <hyperlink ref="X53" r:id="rId121" display="https://twitter.com/#!/tea_with_mike/status/1141902366477651968"/>
    <hyperlink ref="X54" r:id="rId122" display="https://twitter.com/#!/carlindoeksen/status/1141134633469222912"/>
    <hyperlink ref="X55" r:id="rId123" display="https://twitter.com/#!/tea_with_mike/status/1141902366477651968"/>
    <hyperlink ref="X56" r:id="rId124" display="https://twitter.com/#!/vccpresident/status/1126132838003290114"/>
    <hyperlink ref="X57" r:id="rId125" display="https://twitter.com/#!/carlindoeksen/status/1141134633469222912"/>
    <hyperlink ref="X58" r:id="rId126" display="https://twitter.com/#!/tea_with_mike/status/1141902366477651968"/>
    <hyperlink ref="X59" r:id="rId127" display="https://twitter.com/#!/tea_with_mike/status/1141902366477651968"/>
    <hyperlink ref="AZ18" r:id="rId128" display="https://api.twitter.com/1.1/geo/id/07d9ec8534086000.json"/>
    <hyperlink ref="AZ20" r:id="rId129" display="https://api.twitter.com/1.1/geo/id/07d9c93519085002.json"/>
    <hyperlink ref="AZ38" r:id="rId130" display="https://api.twitter.com/1.1/geo/id/1a9a79944f02a1b4.json"/>
    <hyperlink ref="AZ40" r:id="rId131" display="https://api.twitter.com/1.1/geo/id/1a9a79944f02a1b4.json"/>
    <hyperlink ref="AZ41" r:id="rId132" display="https://api.twitter.com/1.1/geo/id/1a9a79944f02a1b4.json"/>
  </hyperlinks>
  <printOptions/>
  <pageMargins left="0.7" right="0.7" top="0.75" bottom="0.75" header="0.3" footer="0.3"/>
  <pageSetup horizontalDpi="600" verticalDpi="600" orientation="portrait" r:id="rId136"/>
  <legacyDrawing r:id="rId134"/>
  <tableParts>
    <tablePart r:id="rId13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739</v>
      </c>
      <c r="B1" s="13" t="s">
        <v>773</v>
      </c>
      <c r="C1" s="13" t="s">
        <v>774</v>
      </c>
      <c r="D1" s="13" t="s">
        <v>144</v>
      </c>
      <c r="E1" s="13" t="s">
        <v>776</v>
      </c>
      <c r="F1" s="13" t="s">
        <v>777</v>
      </c>
      <c r="G1" s="13" t="s">
        <v>778</v>
      </c>
    </row>
    <row r="2" spans="1:7" ht="15">
      <c r="A2" s="85" t="s">
        <v>625</v>
      </c>
      <c r="B2" s="85">
        <v>36</v>
      </c>
      <c r="C2" s="132">
        <v>0.08411214953271028</v>
      </c>
      <c r="D2" s="85" t="s">
        <v>775</v>
      </c>
      <c r="E2" s="85"/>
      <c r="F2" s="85"/>
      <c r="G2" s="85"/>
    </row>
    <row r="3" spans="1:7" ht="15">
      <c r="A3" s="85" t="s">
        <v>626</v>
      </c>
      <c r="B3" s="85">
        <v>2</v>
      </c>
      <c r="C3" s="132">
        <v>0.004672897196261682</v>
      </c>
      <c r="D3" s="85" t="s">
        <v>775</v>
      </c>
      <c r="E3" s="85"/>
      <c r="F3" s="85"/>
      <c r="G3" s="85"/>
    </row>
    <row r="4" spans="1:7" ht="15">
      <c r="A4" s="85" t="s">
        <v>627</v>
      </c>
      <c r="B4" s="85">
        <v>0</v>
      </c>
      <c r="C4" s="132">
        <v>0</v>
      </c>
      <c r="D4" s="85" t="s">
        <v>775</v>
      </c>
      <c r="E4" s="85"/>
      <c r="F4" s="85"/>
      <c r="G4" s="85"/>
    </row>
    <row r="5" spans="1:7" ht="15">
      <c r="A5" s="85" t="s">
        <v>628</v>
      </c>
      <c r="B5" s="85">
        <v>390</v>
      </c>
      <c r="C5" s="132">
        <v>0.9112149532710281</v>
      </c>
      <c r="D5" s="85" t="s">
        <v>775</v>
      </c>
      <c r="E5" s="85"/>
      <c r="F5" s="85"/>
      <c r="G5" s="85"/>
    </row>
    <row r="6" spans="1:7" ht="15">
      <c r="A6" s="85" t="s">
        <v>629</v>
      </c>
      <c r="B6" s="85">
        <v>428</v>
      </c>
      <c r="C6" s="132">
        <v>1</v>
      </c>
      <c r="D6" s="85" t="s">
        <v>775</v>
      </c>
      <c r="E6" s="85"/>
      <c r="F6" s="85"/>
      <c r="G6" s="85"/>
    </row>
    <row r="7" spans="1:7" ht="15">
      <c r="A7" s="91" t="s">
        <v>216</v>
      </c>
      <c r="B7" s="91">
        <v>16</v>
      </c>
      <c r="C7" s="133">
        <v>0.010591955431920675</v>
      </c>
      <c r="D7" s="91" t="s">
        <v>775</v>
      </c>
      <c r="E7" s="91" t="b">
        <v>0</v>
      </c>
      <c r="F7" s="91" t="b">
        <v>0</v>
      </c>
      <c r="G7" s="91" t="b">
        <v>0</v>
      </c>
    </row>
    <row r="8" spans="1:7" ht="15">
      <c r="A8" s="91" t="s">
        <v>630</v>
      </c>
      <c r="B8" s="91">
        <v>10</v>
      </c>
      <c r="C8" s="133">
        <v>0.014293655703443835</v>
      </c>
      <c r="D8" s="91" t="s">
        <v>775</v>
      </c>
      <c r="E8" s="91" t="b">
        <v>1</v>
      </c>
      <c r="F8" s="91" t="b">
        <v>0</v>
      </c>
      <c r="G8" s="91" t="b">
        <v>0</v>
      </c>
    </row>
    <row r="9" spans="1:7" ht="15">
      <c r="A9" s="91" t="s">
        <v>222</v>
      </c>
      <c r="B9" s="91">
        <v>8</v>
      </c>
      <c r="C9" s="133">
        <v>0.014349511420140224</v>
      </c>
      <c r="D9" s="91" t="s">
        <v>775</v>
      </c>
      <c r="E9" s="91" t="b">
        <v>0</v>
      </c>
      <c r="F9" s="91" t="b">
        <v>0</v>
      </c>
      <c r="G9" s="91" t="b">
        <v>0</v>
      </c>
    </row>
    <row r="10" spans="1:7" ht="15">
      <c r="A10" s="91" t="s">
        <v>631</v>
      </c>
      <c r="B10" s="91">
        <v>8</v>
      </c>
      <c r="C10" s="133">
        <v>0.014349511420140224</v>
      </c>
      <c r="D10" s="91" t="s">
        <v>775</v>
      </c>
      <c r="E10" s="91" t="b">
        <v>0</v>
      </c>
      <c r="F10" s="91" t="b">
        <v>0</v>
      </c>
      <c r="G10" s="91" t="b">
        <v>0</v>
      </c>
    </row>
    <row r="11" spans="1:7" ht="15">
      <c r="A11" s="91" t="s">
        <v>632</v>
      </c>
      <c r="B11" s="91">
        <v>7</v>
      </c>
      <c r="C11" s="133">
        <v>0.014081926360456557</v>
      </c>
      <c r="D11" s="91" t="s">
        <v>775</v>
      </c>
      <c r="E11" s="91" t="b">
        <v>0</v>
      </c>
      <c r="F11" s="91" t="b">
        <v>0</v>
      </c>
      <c r="G11" s="91" t="b">
        <v>0</v>
      </c>
    </row>
    <row r="12" spans="1:7" ht="15">
      <c r="A12" s="91" t="s">
        <v>231</v>
      </c>
      <c r="B12" s="91">
        <v>7</v>
      </c>
      <c r="C12" s="133">
        <v>0.014081926360456557</v>
      </c>
      <c r="D12" s="91" t="s">
        <v>775</v>
      </c>
      <c r="E12" s="91" t="b">
        <v>0</v>
      </c>
      <c r="F12" s="91" t="b">
        <v>0</v>
      </c>
      <c r="G12" s="91" t="b">
        <v>0</v>
      </c>
    </row>
    <row r="13" spans="1:7" ht="15">
      <c r="A13" s="91" t="s">
        <v>230</v>
      </c>
      <c r="B13" s="91">
        <v>7</v>
      </c>
      <c r="C13" s="133">
        <v>0.014081926360456557</v>
      </c>
      <c r="D13" s="91" t="s">
        <v>775</v>
      </c>
      <c r="E13" s="91" t="b">
        <v>0</v>
      </c>
      <c r="F13" s="91" t="b">
        <v>0</v>
      </c>
      <c r="G13" s="91" t="b">
        <v>0</v>
      </c>
    </row>
    <row r="14" spans="1:7" ht="15">
      <c r="A14" s="91" t="s">
        <v>634</v>
      </c>
      <c r="B14" s="91">
        <v>7</v>
      </c>
      <c r="C14" s="133">
        <v>0.014081926360456557</v>
      </c>
      <c r="D14" s="91" t="s">
        <v>775</v>
      </c>
      <c r="E14" s="91" t="b">
        <v>0</v>
      </c>
      <c r="F14" s="91" t="b">
        <v>0</v>
      </c>
      <c r="G14" s="91" t="b">
        <v>0</v>
      </c>
    </row>
    <row r="15" spans="1:7" ht="15">
      <c r="A15" s="91" t="s">
        <v>635</v>
      </c>
      <c r="B15" s="91">
        <v>7</v>
      </c>
      <c r="C15" s="133">
        <v>0.014081926360456557</v>
      </c>
      <c r="D15" s="91" t="s">
        <v>775</v>
      </c>
      <c r="E15" s="91" t="b">
        <v>0</v>
      </c>
      <c r="F15" s="91" t="b">
        <v>0</v>
      </c>
      <c r="G15" s="91" t="b">
        <v>0</v>
      </c>
    </row>
    <row r="16" spans="1:7" ht="15">
      <c r="A16" s="91" t="s">
        <v>636</v>
      </c>
      <c r="B16" s="91">
        <v>7</v>
      </c>
      <c r="C16" s="133">
        <v>0.014081926360456557</v>
      </c>
      <c r="D16" s="91" t="s">
        <v>775</v>
      </c>
      <c r="E16" s="91" t="b">
        <v>0</v>
      </c>
      <c r="F16" s="91" t="b">
        <v>0</v>
      </c>
      <c r="G16" s="91" t="b">
        <v>0</v>
      </c>
    </row>
    <row r="17" spans="1:7" ht="15">
      <c r="A17" s="91" t="s">
        <v>637</v>
      </c>
      <c r="B17" s="91">
        <v>7</v>
      </c>
      <c r="C17" s="133">
        <v>0.014081926360456557</v>
      </c>
      <c r="D17" s="91" t="s">
        <v>775</v>
      </c>
      <c r="E17" s="91" t="b">
        <v>0</v>
      </c>
      <c r="F17" s="91" t="b">
        <v>0</v>
      </c>
      <c r="G17" s="91" t="b">
        <v>0</v>
      </c>
    </row>
    <row r="18" spans="1:7" ht="15">
      <c r="A18" s="91" t="s">
        <v>638</v>
      </c>
      <c r="B18" s="91">
        <v>7</v>
      </c>
      <c r="C18" s="133">
        <v>0.014081926360456557</v>
      </c>
      <c r="D18" s="91" t="s">
        <v>775</v>
      </c>
      <c r="E18" s="91" t="b">
        <v>0</v>
      </c>
      <c r="F18" s="91" t="b">
        <v>0</v>
      </c>
      <c r="G18" s="91" t="b">
        <v>0</v>
      </c>
    </row>
    <row r="19" spans="1:7" ht="15">
      <c r="A19" s="91" t="s">
        <v>740</v>
      </c>
      <c r="B19" s="91">
        <v>6</v>
      </c>
      <c r="C19" s="133">
        <v>0.013580300556269827</v>
      </c>
      <c r="D19" s="91" t="s">
        <v>775</v>
      </c>
      <c r="E19" s="91" t="b">
        <v>0</v>
      </c>
      <c r="F19" s="91" t="b">
        <v>0</v>
      </c>
      <c r="G19" s="91" t="b">
        <v>0</v>
      </c>
    </row>
    <row r="20" spans="1:7" ht="15">
      <c r="A20" s="91" t="s">
        <v>640</v>
      </c>
      <c r="B20" s="91">
        <v>5</v>
      </c>
      <c r="C20" s="133">
        <v>0.012805286416834344</v>
      </c>
      <c r="D20" s="91" t="s">
        <v>775</v>
      </c>
      <c r="E20" s="91" t="b">
        <v>1</v>
      </c>
      <c r="F20" s="91" t="b">
        <v>0</v>
      </c>
      <c r="G20" s="91" t="b">
        <v>0</v>
      </c>
    </row>
    <row r="21" spans="1:7" ht="15">
      <c r="A21" s="91" t="s">
        <v>645</v>
      </c>
      <c r="B21" s="91">
        <v>5</v>
      </c>
      <c r="C21" s="133">
        <v>0.012805286416834344</v>
      </c>
      <c r="D21" s="91" t="s">
        <v>775</v>
      </c>
      <c r="E21" s="91" t="b">
        <v>0</v>
      </c>
      <c r="F21" s="91" t="b">
        <v>0</v>
      </c>
      <c r="G21" s="91" t="b">
        <v>0</v>
      </c>
    </row>
    <row r="22" spans="1:7" ht="15">
      <c r="A22" s="91" t="s">
        <v>233</v>
      </c>
      <c r="B22" s="91">
        <v>4</v>
      </c>
      <c r="C22" s="133">
        <v>0.011701522562160054</v>
      </c>
      <c r="D22" s="91" t="s">
        <v>775</v>
      </c>
      <c r="E22" s="91" t="b">
        <v>0</v>
      </c>
      <c r="F22" s="91" t="b">
        <v>0</v>
      </c>
      <c r="G22" s="91" t="b">
        <v>0</v>
      </c>
    </row>
    <row r="23" spans="1:7" ht="15">
      <c r="A23" s="91" t="s">
        <v>641</v>
      </c>
      <c r="B23" s="91">
        <v>4</v>
      </c>
      <c r="C23" s="133">
        <v>0.011701522562160054</v>
      </c>
      <c r="D23" s="91" t="s">
        <v>775</v>
      </c>
      <c r="E23" s="91" t="b">
        <v>1</v>
      </c>
      <c r="F23" s="91" t="b">
        <v>0</v>
      </c>
      <c r="G23" s="91" t="b">
        <v>0</v>
      </c>
    </row>
    <row r="24" spans="1:7" ht="15">
      <c r="A24" s="91" t="s">
        <v>642</v>
      </c>
      <c r="B24" s="91">
        <v>4</v>
      </c>
      <c r="C24" s="133">
        <v>0.011701522562160054</v>
      </c>
      <c r="D24" s="91" t="s">
        <v>775</v>
      </c>
      <c r="E24" s="91" t="b">
        <v>0</v>
      </c>
      <c r="F24" s="91" t="b">
        <v>0</v>
      </c>
      <c r="G24" s="91" t="b">
        <v>0</v>
      </c>
    </row>
    <row r="25" spans="1:7" ht="15">
      <c r="A25" s="91" t="s">
        <v>643</v>
      </c>
      <c r="B25" s="91">
        <v>4</v>
      </c>
      <c r="C25" s="133">
        <v>0.011701522562160054</v>
      </c>
      <c r="D25" s="91" t="s">
        <v>775</v>
      </c>
      <c r="E25" s="91" t="b">
        <v>0</v>
      </c>
      <c r="F25" s="91" t="b">
        <v>0</v>
      </c>
      <c r="G25" s="91" t="b">
        <v>0</v>
      </c>
    </row>
    <row r="26" spans="1:7" ht="15">
      <c r="A26" s="91" t="s">
        <v>644</v>
      </c>
      <c r="B26" s="91">
        <v>4</v>
      </c>
      <c r="C26" s="133">
        <v>0.011701522562160054</v>
      </c>
      <c r="D26" s="91" t="s">
        <v>775</v>
      </c>
      <c r="E26" s="91" t="b">
        <v>0</v>
      </c>
      <c r="F26" s="91" t="b">
        <v>0</v>
      </c>
      <c r="G26" s="91" t="b">
        <v>0</v>
      </c>
    </row>
    <row r="27" spans="1:7" ht="15">
      <c r="A27" s="91" t="s">
        <v>741</v>
      </c>
      <c r="B27" s="91">
        <v>4</v>
      </c>
      <c r="C27" s="133">
        <v>0.011701522562160054</v>
      </c>
      <c r="D27" s="91" t="s">
        <v>775</v>
      </c>
      <c r="E27" s="91" t="b">
        <v>0</v>
      </c>
      <c r="F27" s="91" t="b">
        <v>0</v>
      </c>
      <c r="G27" s="91" t="b">
        <v>0</v>
      </c>
    </row>
    <row r="28" spans="1:7" ht="15">
      <c r="A28" s="91" t="s">
        <v>742</v>
      </c>
      <c r="B28" s="91">
        <v>4</v>
      </c>
      <c r="C28" s="133">
        <v>0.011701522562160054</v>
      </c>
      <c r="D28" s="91" t="s">
        <v>775</v>
      </c>
      <c r="E28" s="91" t="b">
        <v>0</v>
      </c>
      <c r="F28" s="91" t="b">
        <v>0</v>
      </c>
      <c r="G28" s="91" t="b">
        <v>0</v>
      </c>
    </row>
    <row r="29" spans="1:7" ht="15">
      <c r="A29" s="91" t="s">
        <v>217</v>
      </c>
      <c r="B29" s="91">
        <v>4</v>
      </c>
      <c r="C29" s="133">
        <v>0.011701522562160054</v>
      </c>
      <c r="D29" s="91" t="s">
        <v>775</v>
      </c>
      <c r="E29" s="91" t="b">
        <v>0</v>
      </c>
      <c r="F29" s="91" t="b">
        <v>0</v>
      </c>
      <c r="G29" s="91" t="b">
        <v>0</v>
      </c>
    </row>
    <row r="30" spans="1:7" ht="15">
      <c r="A30" s="91" t="s">
        <v>225</v>
      </c>
      <c r="B30" s="91">
        <v>3</v>
      </c>
      <c r="C30" s="133">
        <v>0.01018522541720237</v>
      </c>
      <c r="D30" s="91" t="s">
        <v>775</v>
      </c>
      <c r="E30" s="91" t="b">
        <v>0</v>
      </c>
      <c r="F30" s="91" t="b">
        <v>0</v>
      </c>
      <c r="G30" s="91" t="b">
        <v>0</v>
      </c>
    </row>
    <row r="31" spans="1:7" ht="15">
      <c r="A31" s="91" t="s">
        <v>743</v>
      </c>
      <c r="B31" s="91">
        <v>3</v>
      </c>
      <c r="C31" s="133">
        <v>0.01018522541720237</v>
      </c>
      <c r="D31" s="91" t="s">
        <v>775</v>
      </c>
      <c r="E31" s="91" t="b">
        <v>0</v>
      </c>
      <c r="F31" s="91" t="b">
        <v>0</v>
      </c>
      <c r="G31" s="91" t="b">
        <v>0</v>
      </c>
    </row>
    <row r="32" spans="1:7" ht="15">
      <c r="A32" s="91" t="s">
        <v>744</v>
      </c>
      <c r="B32" s="91">
        <v>3</v>
      </c>
      <c r="C32" s="133">
        <v>0.01018522541720237</v>
      </c>
      <c r="D32" s="91" t="s">
        <v>775</v>
      </c>
      <c r="E32" s="91" t="b">
        <v>0</v>
      </c>
      <c r="F32" s="91" t="b">
        <v>0</v>
      </c>
      <c r="G32" s="91" t="b">
        <v>0</v>
      </c>
    </row>
    <row r="33" spans="1:7" ht="15">
      <c r="A33" s="91" t="s">
        <v>745</v>
      </c>
      <c r="B33" s="91">
        <v>3</v>
      </c>
      <c r="C33" s="133">
        <v>0.01018522541720237</v>
      </c>
      <c r="D33" s="91" t="s">
        <v>775</v>
      </c>
      <c r="E33" s="91" t="b">
        <v>0</v>
      </c>
      <c r="F33" s="91" t="b">
        <v>0</v>
      </c>
      <c r="G33" s="91" t="b">
        <v>0</v>
      </c>
    </row>
    <row r="34" spans="1:7" ht="15">
      <c r="A34" s="91" t="s">
        <v>746</v>
      </c>
      <c r="B34" s="91">
        <v>3</v>
      </c>
      <c r="C34" s="133">
        <v>0.01018522541720237</v>
      </c>
      <c r="D34" s="91" t="s">
        <v>775</v>
      </c>
      <c r="E34" s="91" t="b">
        <v>0</v>
      </c>
      <c r="F34" s="91" t="b">
        <v>0</v>
      </c>
      <c r="G34" s="91" t="b">
        <v>0</v>
      </c>
    </row>
    <row r="35" spans="1:7" ht="15">
      <c r="A35" s="91" t="s">
        <v>232</v>
      </c>
      <c r="B35" s="91">
        <v>2</v>
      </c>
      <c r="C35" s="133">
        <v>0.008114144707125</v>
      </c>
      <c r="D35" s="91" t="s">
        <v>775</v>
      </c>
      <c r="E35" s="91" t="b">
        <v>0</v>
      </c>
      <c r="F35" s="91" t="b">
        <v>0</v>
      </c>
      <c r="G35" s="91" t="b">
        <v>0</v>
      </c>
    </row>
    <row r="36" spans="1:7" ht="15">
      <c r="A36" s="91" t="s">
        <v>747</v>
      </c>
      <c r="B36" s="91">
        <v>2</v>
      </c>
      <c r="C36" s="133">
        <v>0.008114144707125</v>
      </c>
      <c r="D36" s="91" t="s">
        <v>775</v>
      </c>
      <c r="E36" s="91" t="b">
        <v>0</v>
      </c>
      <c r="F36" s="91" t="b">
        <v>0</v>
      </c>
      <c r="G36" s="91" t="b">
        <v>0</v>
      </c>
    </row>
    <row r="37" spans="1:7" ht="15">
      <c r="A37" s="91" t="s">
        <v>748</v>
      </c>
      <c r="B37" s="91">
        <v>2</v>
      </c>
      <c r="C37" s="133">
        <v>0.008114144707125</v>
      </c>
      <c r="D37" s="91" t="s">
        <v>775</v>
      </c>
      <c r="E37" s="91" t="b">
        <v>0</v>
      </c>
      <c r="F37" s="91" t="b">
        <v>0</v>
      </c>
      <c r="G37" s="91" t="b">
        <v>0</v>
      </c>
    </row>
    <row r="38" spans="1:7" ht="15">
      <c r="A38" s="91" t="s">
        <v>749</v>
      </c>
      <c r="B38" s="91">
        <v>2</v>
      </c>
      <c r="C38" s="133">
        <v>0.008114144707125</v>
      </c>
      <c r="D38" s="91" t="s">
        <v>775</v>
      </c>
      <c r="E38" s="91" t="b">
        <v>0</v>
      </c>
      <c r="F38" s="91" t="b">
        <v>0</v>
      </c>
      <c r="G38" s="91" t="b">
        <v>0</v>
      </c>
    </row>
    <row r="39" spans="1:7" ht="15">
      <c r="A39" s="91" t="s">
        <v>750</v>
      </c>
      <c r="B39" s="91">
        <v>2</v>
      </c>
      <c r="C39" s="133">
        <v>0.008114144707125</v>
      </c>
      <c r="D39" s="91" t="s">
        <v>775</v>
      </c>
      <c r="E39" s="91" t="b">
        <v>0</v>
      </c>
      <c r="F39" s="91" t="b">
        <v>0</v>
      </c>
      <c r="G39" s="91" t="b">
        <v>0</v>
      </c>
    </row>
    <row r="40" spans="1:7" ht="15">
      <c r="A40" s="91" t="s">
        <v>751</v>
      </c>
      <c r="B40" s="91">
        <v>2</v>
      </c>
      <c r="C40" s="133">
        <v>0.008114144707125</v>
      </c>
      <c r="D40" s="91" t="s">
        <v>775</v>
      </c>
      <c r="E40" s="91" t="b">
        <v>0</v>
      </c>
      <c r="F40" s="91" t="b">
        <v>0</v>
      </c>
      <c r="G40" s="91" t="b">
        <v>0</v>
      </c>
    </row>
    <row r="41" spans="1:7" ht="15">
      <c r="A41" s="91" t="s">
        <v>752</v>
      </c>
      <c r="B41" s="91">
        <v>2</v>
      </c>
      <c r="C41" s="133">
        <v>0.008114144707125</v>
      </c>
      <c r="D41" s="91" t="s">
        <v>775</v>
      </c>
      <c r="E41" s="91" t="b">
        <v>0</v>
      </c>
      <c r="F41" s="91" t="b">
        <v>0</v>
      </c>
      <c r="G41" s="91" t="b">
        <v>0</v>
      </c>
    </row>
    <row r="42" spans="1:7" ht="15">
      <c r="A42" s="91" t="s">
        <v>753</v>
      </c>
      <c r="B42" s="91">
        <v>2</v>
      </c>
      <c r="C42" s="133">
        <v>0.008114144707125</v>
      </c>
      <c r="D42" s="91" t="s">
        <v>775</v>
      </c>
      <c r="E42" s="91" t="b">
        <v>0</v>
      </c>
      <c r="F42" s="91" t="b">
        <v>0</v>
      </c>
      <c r="G42" s="91" t="b">
        <v>0</v>
      </c>
    </row>
    <row r="43" spans="1:7" ht="15">
      <c r="A43" s="91" t="s">
        <v>754</v>
      </c>
      <c r="B43" s="91">
        <v>2</v>
      </c>
      <c r="C43" s="133">
        <v>0.008114144707125</v>
      </c>
      <c r="D43" s="91" t="s">
        <v>775</v>
      </c>
      <c r="E43" s="91" t="b">
        <v>1</v>
      </c>
      <c r="F43" s="91" t="b">
        <v>0</v>
      </c>
      <c r="G43" s="91" t="b">
        <v>0</v>
      </c>
    </row>
    <row r="44" spans="1:7" ht="15">
      <c r="A44" s="91" t="s">
        <v>755</v>
      </c>
      <c r="B44" s="91">
        <v>2</v>
      </c>
      <c r="C44" s="133">
        <v>0.008114144707125</v>
      </c>
      <c r="D44" s="91" t="s">
        <v>775</v>
      </c>
      <c r="E44" s="91" t="b">
        <v>0</v>
      </c>
      <c r="F44" s="91" t="b">
        <v>0</v>
      </c>
      <c r="G44" s="91" t="b">
        <v>0</v>
      </c>
    </row>
    <row r="45" spans="1:7" ht="15">
      <c r="A45" s="91" t="s">
        <v>756</v>
      </c>
      <c r="B45" s="91">
        <v>2</v>
      </c>
      <c r="C45" s="133">
        <v>0.008114144707125</v>
      </c>
      <c r="D45" s="91" t="s">
        <v>775</v>
      </c>
      <c r="E45" s="91" t="b">
        <v>1</v>
      </c>
      <c r="F45" s="91" t="b">
        <v>0</v>
      </c>
      <c r="G45" s="91" t="b">
        <v>0</v>
      </c>
    </row>
    <row r="46" spans="1:7" ht="15">
      <c r="A46" s="91" t="s">
        <v>757</v>
      </c>
      <c r="B46" s="91">
        <v>2</v>
      </c>
      <c r="C46" s="133">
        <v>0.008114144707125</v>
      </c>
      <c r="D46" s="91" t="s">
        <v>775</v>
      </c>
      <c r="E46" s="91" t="b">
        <v>0</v>
      </c>
      <c r="F46" s="91" t="b">
        <v>0</v>
      </c>
      <c r="G46" s="91" t="b">
        <v>0</v>
      </c>
    </row>
    <row r="47" spans="1:7" ht="15">
      <c r="A47" s="91" t="s">
        <v>758</v>
      </c>
      <c r="B47" s="91">
        <v>2</v>
      </c>
      <c r="C47" s="133">
        <v>0.008114144707125</v>
      </c>
      <c r="D47" s="91" t="s">
        <v>775</v>
      </c>
      <c r="E47" s="91" t="b">
        <v>0</v>
      </c>
      <c r="F47" s="91" t="b">
        <v>0</v>
      </c>
      <c r="G47" s="91" t="b">
        <v>0</v>
      </c>
    </row>
    <row r="48" spans="1:7" ht="15">
      <c r="A48" s="91" t="s">
        <v>759</v>
      </c>
      <c r="B48" s="91">
        <v>2</v>
      </c>
      <c r="C48" s="133">
        <v>0.008114144707125</v>
      </c>
      <c r="D48" s="91" t="s">
        <v>775</v>
      </c>
      <c r="E48" s="91" t="b">
        <v>0</v>
      </c>
      <c r="F48" s="91" t="b">
        <v>0</v>
      </c>
      <c r="G48" s="91" t="b">
        <v>0</v>
      </c>
    </row>
    <row r="49" spans="1:7" ht="15">
      <c r="A49" s="91" t="s">
        <v>760</v>
      </c>
      <c r="B49" s="91">
        <v>2</v>
      </c>
      <c r="C49" s="133">
        <v>0.008114144707125</v>
      </c>
      <c r="D49" s="91" t="s">
        <v>775</v>
      </c>
      <c r="E49" s="91" t="b">
        <v>0</v>
      </c>
      <c r="F49" s="91" t="b">
        <v>0</v>
      </c>
      <c r="G49" s="91" t="b">
        <v>0</v>
      </c>
    </row>
    <row r="50" spans="1:7" ht="15">
      <c r="A50" s="91" t="s">
        <v>761</v>
      </c>
      <c r="B50" s="91">
        <v>2</v>
      </c>
      <c r="C50" s="133">
        <v>0.008114144707125</v>
      </c>
      <c r="D50" s="91" t="s">
        <v>775</v>
      </c>
      <c r="E50" s="91" t="b">
        <v>0</v>
      </c>
      <c r="F50" s="91" t="b">
        <v>0</v>
      </c>
      <c r="G50" s="91" t="b">
        <v>0</v>
      </c>
    </row>
    <row r="51" spans="1:7" ht="15">
      <c r="A51" s="91" t="s">
        <v>762</v>
      </c>
      <c r="B51" s="91">
        <v>2</v>
      </c>
      <c r="C51" s="133">
        <v>0.008114144707125</v>
      </c>
      <c r="D51" s="91" t="s">
        <v>775</v>
      </c>
      <c r="E51" s="91" t="b">
        <v>0</v>
      </c>
      <c r="F51" s="91" t="b">
        <v>0</v>
      </c>
      <c r="G51" s="91" t="b">
        <v>0</v>
      </c>
    </row>
    <row r="52" spans="1:7" ht="15">
      <c r="A52" s="91" t="s">
        <v>763</v>
      </c>
      <c r="B52" s="91">
        <v>2</v>
      </c>
      <c r="C52" s="133">
        <v>0.008114144707125</v>
      </c>
      <c r="D52" s="91" t="s">
        <v>775</v>
      </c>
      <c r="E52" s="91" t="b">
        <v>0</v>
      </c>
      <c r="F52" s="91" t="b">
        <v>0</v>
      </c>
      <c r="G52" s="91" t="b">
        <v>0</v>
      </c>
    </row>
    <row r="53" spans="1:7" ht="15">
      <c r="A53" s="91" t="s">
        <v>764</v>
      </c>
      <c r="B53" s="91">
        <v>2</v>
      </c>
      <c r="C53" s="133">
        <v>0.008114144707125</v>
      </c>
      <c r="D53" s="91" t="s">
        <v>775</v>
      </c>
      <c r="E53" s="91" t="b">
        <v>0</v>
      </c>
      <c r="F53" s="91" t="b">
        <v>0</v>
      </c>
      <c r="G53" s="91" t="b">
        <v>0</v>
      </c>
    </row>
    <row r="54" spans="1:7" ht="15">
      <c r="A54" s="91" t="s">
        <v>765</v>
      </c>
      <c r="B54" s="91">
        <v>2</v>
      </c>
      <c r="C54" s="133">
        <v>0.008114144707125</v>
      </c>
      <c r="D54" s="91" t="s">
        <v>775</v>
      </c>
      <c r="E54" s="91" t="b">
        <v>1</v>
      </c>
      <c r="F54" s="91" t="b">
        <v>0</v>
      </c>
      <c r="G54" s="91" t="b">
        <v>0</v>
      </c>
    </row>
    <row r="55" spans="1:7" ht="15">
      <c r="A55" s="91" t="s">
        <v>766</v>
      </c>
      <c r="B55" s="91">
        <v>2</v>
      </c>
      <c r="C55" s="133">
        <v>0.008114144707125</v>
      </c>
      <c r="D55" s="91" t="s">
        <v>775</v>
      </c>
      <c r="E55" s="91" t="b">
        <v>0</v>
      </c>
      <c r="F55" s="91" t="b">
        <v>0</v>
      </c>
      <c r="G55" s="91" t="b">
        <v>0</v>
      </c>
    </row>
    <row r="56" spans="1:7" ht="15">
      <c r="A56" s="91" t="s">
        <v>262</v>
      </c>
      <c r="B56" s="91">
        <v>2</v>
      </c>
      <c r="C56" s="133">
        <v>0.008114144707125</v>
      </c>
      <c r="D56" s="91" t="s">
        <v>775</v>
      </c>
      <c r="E56" s="91" t="b">
        <v>0</v>
      </c>
      <c r="F56" s="91" t="b">
        <v>0</v>
      </c>
      <c r="G56" s="91" t="b">
        <v>0</v>
      </c>
    </row>
    <row r="57" spans="1:7" ht="15">
      <c r="A57" s="91" t="s">
        <v>767</v>
      </c>
      <c r="B57" s="91">
        <v>2</v>
      </c>
      <c r="C57" s="133">
        <v>0.008114144707125</v>
      </c>
      <c r="D57" s="91" t="s">
        <v>775</v>
      </c>
      <c r="E57" s="91" t="b">
        <v>0</v>
      </c>
      <c r="F57" s="91" t="b">
        <v>0</v>
      </c>
      <c r="G57" s="91" t="b">
        <v>0</v>
      </c>
    </row>
    <row r="58" spans="1:7" ht="15">
      <c r="A58" s="91" t="s">
        <v>768</v>
      </c>
      <c r="B58" s="91">
        <v>2</v>
      </c>
      <c r="C58" s="133">
        <v>0.008114144707125</v>
      </c>
      <c r="D58" s="91" t="s">
        <v>775</v>
      </c>
      <c r="E58" s="91" t="b">
        <v>0</v>
      </c>
      <c r="F58" s="91" t="b">
        <v>0</v>
      </c>
      <c r="G58" s="91" t="b">
        <v>0</v>
      </c>
    </row>
    <row r="59" spans="1:7" ht="15">
      <c r="A59" s="91" t="s">
        <v>769</v>
      </c>
      <c r="B59" s="91">
        <v>2</v>
      </c>
      <c r="C59" s="133">
        <v>0.008114144707125</v>
      </c>
      <c r="D59" s="91" t="s">
        <v>775</v>
      </c>
      <c r="E59" s="91" t="b">
        <v>1</v>
      </c>
      <c r="F59" s="91" t="b">
        <v>0</v>
      </c>
      <c r="G59" s="91" t="b">
        <v>0</v>
      </c>
    </row>
    <row r="60" spans="1:7" ht="15">
      <c r="A60" s="91" t="s">
        <v>770</v>
      </c>
      <c r="B60" s="91">
        <v>2</v>
      </c>
      <c r="C60" s="133">
        <v>0.008114144707125</v>
      </c>
      <c r="D60" s="91" t="s">
        <v>775</v>
      </c>
      <c r="E60" s="91" t="b">
        <v>0</v>
      </c>
      <c r="F60" s="91" t="b">
        <v>0</v>
      </c>
      <c r="G60" s="91" t="b">
        <v>0</v>
      </c>
    </row>
    <row r="61" spans="1:7" ht="15">
      <c r="A61" s="91" t="s">
        <v>771</v>
      </c>
      <c r="B61" s="91">
        <v>2</v>
      </c>
      <c r="C61" s="133">
        <v>0.008114144707125</v>
      </c>
      <c r="D61" s="91" t="s">
        <v>775</v>
      </c>
      <c r="E61" s="91" t="b">
        <v>0</v>
      </c>
      <c r="F61" s="91" t="b">
        <v>0</v>
      </c>
      <c r="G61" s="91" t="b">
        <v>0</v>
      </c>
    </row>
    <row r="62" spans="1:7" ht="15">
      <c r="A62" s="91" t="s">
        <v>772</v>
      </c>
      <c r="B62" s="91">
        <v>2</v>
      </c>
      <c r="C62" s="133">
        <v>0.008114144707125</v>
      </c>
      <c r="D62" s="91" t="s">
        <v>775</v>
      </c>
      <c r="E62" s="91" t="b">
        <v>0</v>
      </c>
      <c r="F62" s="91" t="b">
        <v>0</v>
      </c>
      <c r="G62" s="91" t="b">
        <v>0</v>
      </c>
    </row>
    <row r="63" spans="1:7" ht="15">
      <c r="A63" s="91" t="s">
        <v>631</v>
      </c>
      <c r="B63" s="91">
        <v>8</v>
      </c>
      <c r="C63" s="133">
        <v>0.011573240413633067</v>
      </c>
      <c r="D63" s="91" t="s">
        <v>576</v>
      </c>
      <c r="E63" s="91" t="b">
        <v>0</v>
      </c>
      <c r="F63" s="91" t="b">
        <v>0</v>
      </c>
      <c r="G63" s="91" t="b">
        <v>0</v>
      </c>
    </row>
    <row r="64" spans="1:7" ht="15">
      <c r="A64" s="91" t="s">
        <v>632</v>
      </c>
      <c r="B64" s="91">
        <v>7</v>
      </c>
      <c r="C64" s="133">
        <v>0.012542916485999216</v>
      </c>
      <c r="D64" s="91" t="s">
        <v>576</v>
      </c>
      <c r="E64" s="91" t="b">
        <v>0</v>
      </c>
      <c r="F64" s="91" t="b">
        <v>0</v>
      </c>
      <c r="G64" s="91" t="b">
        <v>0</v>
      </c>
    </row>
    <row r="65" spans="1:7" ht="15">
      <c r="A65" s="91" t="s">
        <v>231</v>
      </c>
      <c r="B65" s="91">
        <v>7</v>
      </c>
      <c r="C65" s="133">
        <v>0.012542916485999216</v>
      </c>
      <c r="D65" s="91" t="s">
        <v>576</v>
      </c>
      <c r="E65" s="91" t="b">
        <v>0</v>
      </c>
      <c r="F65" s="91" t="b">
        <v>0</v>
      </c>
      <c r="G65" s="91" t="b">
        <v>0</v>
      </c>
    </row>
    <row r="66" spans="1:7" ht="15">
      <c r="A66" s="91" t="s">
        <v>230</v>
      </c>
      <c r="B66" s="91">
        <v>7</v>
      </c>
      <c r="C66" s="133">
        <v>0.012542916485999216</v>
      </c>
      <c r="D66" s="91" t="s">
        <v>576</v>
      </c>
      <c r="E66" s="91" t="b">
        <v>0</v>
      </c>
      <c r="F66" s="91" t="b">
        <v>0</v>
      </c>
      <c r="G66" s="91" t="b">
        <v>0</v>
      </c>
    </row>
    <row r="67" spans="1:7" ht="15">
      <c r="A67" s="91" t="s">
        <v>634</v>
      </c>
      <c r="B67" s="91">
        <v>7</v>
      </c>
      <c r="C67" s="133">
        <v>0.012542916485999216</v>
      </c>
      <c r="D67" s="91" t="s">
        <v>576</v>
      </c>
      <c r="E67" s="91" t="b">
        <v>0</v>
      </c>
      <c r="F67" s="91" t="b">
        <v>0</v>
      </c>
      <c r="G67" s="91" t="b">
        <v>0</v>
      </c>
    </row>
    <row r="68" spans="1:7" ht="15">
      <c r="A68" s="91" t="s">
        <v>635</v>
      </c>
      <c r="B68" s="91">
        <v>7</v>
      </c>
      <c r="C68" s="133">
        <v>0.012542916485999216</v>
      </c>
      <c r="D68" s="91" t="s">
        <v>576</v>
      </c>
      <c r="E68" s="91" t="b">
        <v>0</v>
      </c>
      <c r="F68" s="91" t="b">
        <v>0</v>
      </c>
      <c r="G68" s="91" t="b">
        <v>0</v>
      </c>
    </row>
    <row r="69" spans="1:7" ht="15">
      <c r="A69" s="91" t="s">
        <v>636</v>
      </c>
      <c r="B69" s="91">
        <v>7</v>
      </c>
      <c r="C69" s="133">
        <v>0.012542916485999216</v>
      </c>
      <c r="D69" s="91" t="s">
        <v>576</v>
      </c>
      <c r="E69" s="91" t="b">
        <v>0</v>
      </c>
      <c r="F69" s="91" t="b">
        <v>0</v>
      </c>
      <c r="G69" s="91" t="b">
        <v>0</v>
      </c>
    </row>
    <row r="70" spans="1:7" ht="15">
      <c r="A70" s="91" t="s">
        <v>637</v>
      </c>
      <c r="B70" s="91">
        <v>7</v>
      </c>
      <c r="C70" s="133">
        <v>0.012542916485999216</v>
      </c>
      <c r="D70" s="91" t="s">
        <v>576</v>
      </c>
      <c r="E70" s="91" t="b">
        <v>0</v>
      </c>
      <c r="F70" s="91" t="b">
        <v>0</v>
      </c>
      <c r="G70" s="91" t="b">
        <v>0</v>
      </c>
    </row>
    <row r="71" spans="1:7" ht="15">
      <c r="A71" s="91" t="s">
        <v>638</v>
      </c>
      <c r="B71" s="91">
        <v>7</v>
      </c>
      <c r="C71" s="133">
        <v>0.012542916485999216</v>
      </c>
      <c r="D71" s="91" t="s">
        <v>576</v>
      </c>
      <c r="E71" s="91" t="b">
        <v>0</v>
      </c>
      <c r="F71" s="91" t="b">
        <v>0</v>
      </c>
      <c r="G71" s="91" t="b">
        <v>0</v>
      </c>
    </row>
    <row r="72" spans="1:7" ht="15">
      <c r="A72" s="91" t="s">
        <v>216</v>
      </c>
      <c r="B72" s="91">
        <v>7</v>
      </c>
      <c r="C72" s="133">
        <v>0.012542916485999216</v>
      </c>
      <c r="D72" s="91" t="s">
        <v>576</v>
      </c>
      <c r="E72" s="91" t="b">
        <v>0</v>
      </c>
      <c r="F72" s="91" t="b">
        <v>0</v>
      </c>
      <c r="G72" s="91" t="b">
        <v>0</v>
      </c>
    </row>
    <row r="73" spans="1:7" ht="15">
      <c r="A73" s="91" t="s">
        <v>740</v>
      </c>
      <c r="B73" s="91">
        <v>6</v>
      </c>
      <c r="C73" s="133">
        <v>0.013142028046235515</v>
      </c>
      <c r="D73" s="91" t="s">
        <v>576</v>
      </c>
      <c r="E73" s="91" t="b">
        <v>0</v>
      </c>
      <c r="F73" s="91" t="b">
        <v>0</v>
      </c>
      <c r="G73" s="91" t="b">
        <v>0</v>
      </c>
    </row>
    <row r="74" spans="1:7" ht="15">
      <c r="A74" s="91" t="s">
        <v>742</v>
      </c>
      <c r="B74" s="91">
        <v>4</v>
      </c>
      <c r="C74" s="133">
        <v>0.012954001055958944</v>
      </c>
      <c r="D74" s="91" t="s">
        <v>576</v>
      </c>
      <c r="E74" s="91" t="b">
        <v>0</v>
      </c>
      <c r="F74" s="91" t="b">
        <v>0</v>
      </c>
      <c r="G74" s="91" t="b">
        <v>0</v>
      </c>
    </row>
    <row r="75" spans="1:7" ht="15">
      <c r="A75" s="91" t="s">
        <v>741</v>
      </c>
      <c r="B75" s="91">
        <v>4</v>
      </c>
      <c r="C75" s="133">
        <v>0.012954001055958944</v>
      </c>
      <c r="D75" s="91" t="s">
        <v>576</v>
      </c>
      <c r="E75" s="91" t="b">
        <v>0</v>
      </c>
      <c r="F75" s="91" t="b">
        <v>0</v>
      </c>
      <c r="G75" s="91" t="b">
        <v>0</v>
      </c>
    </row>
    <row r="76" spans="1:7" ht="15">
      <c r="A76" s="91" t="s">
        <v>746</v>
      </c>
      <c r="B76" s="91">
        <v>3</v>
      </c>
      <c r="C76" s="133">
        <v>0.011946549659974564</v>
      </c>
      <c r="D76" s="91" t="s">
        <v>576</v>
      </c>
      <c r="E76" s="91" t="b">
        <v>0</v>
      </c>
      <c r="F76" s="91" t="b">
        <v>0</v>
      </c>
      <c r="G76" s="91" t="b">
        <v>0</v>
      </c>
    </row>
    <row r="77" spans="1:7" ht="15">
      <c r="A77" s="91" t="s">
        <v>217</v>
      </c>
      <c r="B77" s="91">
        <v>3</v>
      </c>
      <c r="C77" s="133">
        <v>0.011946549659974564</v>
      </c>
      <c r="D77" s="91" t="s">
        <v>576</v>
      </c>
      <c r="E77" s="91" t="b">
        <v>0</v>
      </c>
      <c r="F77" s="91" t="b">
        <v>0</v>
      </c>
      <c r="G77" s="91" t="b">
        <v>0</v>
      </c>
    </row>
    <row r="78" spans="1:7" ht="15">
      <c r="A78" s="91" t="s">
        <v>745</v>
      </c>
      <c r="B78" s="91">
        <v>3</v>
      </c>
      <c r="C78" s="133">
        <v>0.011946549659974564</v>
      </c>
      <c r="D78" s="91" t="s">
        <v>576</v>
      </c>
      <c r="E78" s="91" t="b">
        <v>0</v>
      </c>
      <c r="F78" s="91" t="b">
        <v>0</v>
      </c>
      <c r="G78" s="91" t="b">
        <v>0</v>
      </c>
    </row>
    <row r="79" spans="1:7" ht="15">
      <c r="A79" s="91" t="s">
        <v>630</v>
      </c>
      <c r="B79" s="91">
        <v>2</v>
      </c>
      <c r="C79" s="133">
        <v>0.010060690952550676</v>
      </c>
      <c r="D79" s="91" t="s">
        <v>576</v>
      </c>
      <c r="E79" s="91" t="b">
        <v>1</v>
      </c>
      <c r="F79" s="91" t="b">
        <v>0</v>
      </c>
      <c r="G79" s="91" t="b">
        <v>0</v>
      </c>
    </row>
    <row r="80" spans="1:7" ht="15">
      <c r="A80" s="91" t="s">
        <v>262</v>
      </c>
      <c r="B80" s="91">
        <v>2</v>
      </c>
      <c r="C80" s="133">
        <v>0.010060690952550676</v>
      </c>
      <c r="D80" s="91" t="s">
        <v>576</v>
      </c>
      <c r="E80" s="91" t="b">
        <v>0</v>
      </c>
      <c r="F80" s="91" t="b">
        <v>0</v>
      </c>
      <c r="G80" s="91" t="b">
        <v>0</v>
      </c>
    </row>
    <row r="81" spans="1:7" ht="15">
      <c r="A81" s="91" t="s">
        <v>767</v>
      </c>
      <c r="B81" s="91">
        <v>2</v>
      </c>
      <c r="C81" s="133">
        <v>0.010060690952550676</v>
      </c>
      <c r="D81" s="91" t="s">
        <v>576</v>
      </c>
      <c r="E81" s="91" t="b">
        <v>0</v>
      </c>
      <c r="F81" s="91" t="b">
        <v>0</v>
      </c>
      <c r="G81" s="91" t="b">
        <v>0</v>
      </c>
    </row>
    <row r="82" spans="1:7" ht="15">
      <c r="A82" s="91" t="s">
        <v>768</v>
      </c>
      <c r="B82" s="91">
        <v>2</v>
      </c>
      <c r="C82" s="133">
        <v>0.010060690952550676</v>
      </c>
      <c r="D82" s="91" t="s">
        <v>576</v>
      </c>
      <c r="E82" s="91" t="b">
        <v>0</v>
      </c>
      <c r="F82" s="91" t="b">
        <v>0</v>
      </c>
      <c r="G82" s="91" t="b">
        <v>0</v>
      </c>
    </row>
    <row r="83" spans="1:7" ht="15">
      <c r="A83" s="91" t="s">
        <v>769</v>
      </c>
      <c r="B83" s="91">
        <v>2</v>
      </c>
      <c r="C83" s="133">
        <v>0.010060690952550676</v>
      </c>
      <c r="D83" s="91" t="s">
        <v>576</v>
      </c>
      <c r="E83" s="91" t="b">
        <v>1</v>
      </c>
      <c r="F83" s="91" t="b">
        <v>0</v>
      </c>
      <c r="G83" s="91" t="b">
        <v>0</v>
      </c>
    </row>
    <row r="84" spans="1:7" ht="15">
      <c r="A84" s="91" t="s">
        <v>770</v>
      </c>
      <c r="B84" s="91">
        <v>2</v>
      </c>
      <c r="C84" s="133">
        <v>0.010060690952550676</v>
      </c>
      <c r="D84" s="91" t="s">
        <v>576</v>
      </c>
      <c r="E84" s="91" t="b">
        <v>0</v>
      </c>
      <c r="F84" s="91" t="b">
        <v>0</v>
      </c>
      <c r="G84" s="91" t="b">
        <v>0</v>
      </c>
    </row>
    <row r="85" spans="1:7" ht="15">
      <c r="A85" s="91" t="s">
        <v>771</v>
      </c>
      <c r="B85" s="91">
        <v>2</v>
      </c>
      <c r="C85" s="133">
        <v>0.010060690952550676</v>
      </c>
      <c r="D85" s="91" t="s">
        <v>576</v>
      </c>
      <c r="E85" s="91" t="b">
        <v>0</v>
      </c>
      <c r="F85" s="91" t="b">
        <v>0</v>
      </c>
      <c r="G85" s="91" t="b">
        <v>0</v>
      </c>
    </row>
    <row r="86" spans="1:7" ht="15">
      <c r="A86" s="91" t="s">
        <v>772</v>
      </c>
      <c r="B86" s="91">
        <v>2</v>
      </c>
      <c r="C86" s="133">
        <v>0.010060690952550676</v>
      </c>
      <c r="D86" s="91" t="s">
        <v>576</v>
      </c>
      <c r="E86" s="91" t="b">
        <v>0</v>
      </c>
      <c r="F86" s="91" t="b">
        <v>0</v>
      </c>
      <c r="G86" s="91" t="b">
        <v>0</v>
      </c>
    </row>
    <row r="87" spans="1:7" ht="15">
      <c r="A87" s="91" t="s">
        <v>757</v>
      </c>
      <c r="B87" s="91">
        <v>2</v>
      </c>
      <c r="C87" s="133">
        <v>0.010060690952550676</v>
      </c>
      <c r="D87" s="91" t="s">
        <v>576</v>
      </c>
      <c r="E87" s="91" t="b">
        <v>0</v>
      </c>
      <c r="F87" s="91" t="b">
        <v>0</v>
      </c>
      <c r="G87" s="91" t="b">
        <v>0</v>
      </c>
    </row>
    <row r="88" spans="1:7" ht="15">
      <c r="A88" s="91" t="s">
        <v>758</v>
      </c>
      <c r="B88" s="91">
        <v>2</v>
      </c>
      <c r="C88" s="133">
        <v>0.010060690952550676</v>
      </c>
      <c r="D88" s="91" t="s">
        <v>576</v>
      </c>
      <c r="E88" s="91" t="b">
        <v>0</v>
      </c>
      <c r="F88" s="91" t="b">
        <v>0</v>
      </c>
      <c r="G88" s="91" t="b">
        <v>0</v>
      </c>
    </row>
    <row r="89" spans="1:7" ht="15">
      <c r="A89" s="91" t="s">
        <v>759</v>
      </c>
      <c r="B89" s="91">
        <v>2</v>
      </c>
      <c r="C89" s="133">
        <v>0.010060690952550676</v>
      </c>
      <c r="D89" s="91" t="s">
        <v>576</v>
      </c>
      <c r="E89" s="91" t="b">
        <v>0</v>
      </c>
      <c r="F89" s="91" t="b">
        <v>0</v>
      </c>
      <c r="G89" s="91" t="b">
        <v>0</v>
      </c>
    </row>
    <row r="90" spans="1:7" ht="15">
      <c r="A90" s="91" t="s">
        <v>760</v>
      </c>
      <c r="B90" s="91">
        <v>2</v>
      </c>
      <c r="C90" s="133">
        <v>0.010060690952550676</v>
      </c>
      <c r="D90" s="91" t="s">
        <v>576</v>
      </c>
      <c r="E90" s="91" t="b">
        <v>0</v>
      </c>
      <c r="F90" s="91" t="b">
        <v>0</v>
      </c>
      <c r="G90" s="91" t="b">
        <v>0</v>
      </c>
    </row>
    <row r="91" spans="1:7" ht="15">
      <c r="A91" s="91" t="s">
        <v>761</v>
      </c>
      <c r="B91" s="91">
        <v>2</v>
      </c>
      <c r="C91" s="133">
        <v>0.010060690952550676</v>
      </c>
      <c r="D91" s="91" t="s">
        <v>576</v>
      </c>
      <c r="E91" s="91" t="b">
        <v>0</v>
      </c>
      <c r="F91" s="91" t="b">
        <v>0</v>
      </c>
      <c r="G91" s="91" t="b">
        <v>0</v>
      </c>
    </row>
    <row r="92" spans="1:7" ht="15">
      <c r="A92" s="91" t="s">
        <v>762</v>
      </c>
      <c r="B92" s="91">
        <v>2</v>
      </c>
      <c r="C92" s="133">
        <v>0.010060690952550676</v>
      </c>
      <c r="D92" s="91" t="s">
        <v>576</v>
      </c>
      <c r="E92" s="91" t="b">
        <v>0</v>
      </c>
      <c r="F92" s="91" t="b">
        <v>0</v>
      </c>
      <c r="G92" s="91" t="b">
        <v>0</v>
      </c>
    </row>
    <row r="93" spans="1:7" ht="15">
      <c r="A93" s="91" t="s">
        <v>763</v>
      </c>
      <c r="B93" s="91">
        <v>2</v>
      </c>
      <c r="C93" s="133">
        <v>0.010060690952550676</v>
      </c>
      <c r="D93" s="91" t="s">
        <v>576</v>
      </c>
      <c r="E93" s="91" t="b">
        <v>0</v>
      </c>
      <c r="F93" s="91" t="b">
        <v>0</v>
      </c>
      <c r="G93" s="91" t="b">
        <v>0</v>
      </c>
    </row>
    <row r="94" spans="1:7" ht="15">
      <c r="A94" s="91" t="s">
        <v>764</v>
      </c>
      <c r="B94" s="91">
        <v>2</v>
      </c>
      <c r="C94" s="133">
        <v>0.010060690952550676</v>
      </c>
      <c r="D94" s="91" t="s">
        <v>576</v>
      </c>
      <c r="E94" s="91" t="b">
        <v>0</v>
      </c>
      <c r="F94" s="91" t="b">
        <v>0</v>
      </c>
      <c r="G94" s="91" t="b">
        <v>0</v>
      </c>
    </row>
    <row r="95" spans="1:7" ht="15">
      <c r="A95" s="91" t="s">
        <v>765</v>
      </c>
      <c r="B95" s="91">
        <v>2</v>
      </c>
      <c r="C95" s="133">
        <v>0.010060690952550676</v>
      </c>
      <c r="D95" s="91" t="s">
        <v>576</v>
      </c>
      <c r="E95" s="91" t="b">
        <v>1</v>
      </c>
      <c r="F95" s="91" t="b">
        <v>0</v>
      </c>
      <c r="G95" s="91" t="b">
        <v>0</v>
      </c>
    </row>
    <row r="96" spans="1:7" ht="15">
      <c r="A96" s="91" t="s">
        <v>766</v>
      </c>
      <c r="B96" s="91">
        <v>2</v>
      </c>
      <c r="C96" s="133">
        <v>0.010060690952550676</v>
      </c>
      <c r="D96" s="91" t="s">
        <v>576</v>
      </c>
      <c r="E96" s="91" t="b">
        <v>0</v>
      </c>
      <c r="F96" s="91" t="b">
        <v>0</v>
      </c>
      <c r="G96" s="91" t="b">
        <v>0</v>
      </c>
    </row>
    <row r="97" spans="1:7" ht="15">
      <c r="A97" s="91" t="s">
        <v>216</v>
      </c>
      <c r="B97" s="91">
        <v>8</v>
      </c>
      <c r="C97" s="133">
        <v>0</v>
      </c>
      <c r="D97" s="91" t="s">
        <v>577</v>
      </c>
      <c r="E97" s="91" t="b">
        <v>0</v>
      </c>
      <c r="F97" s="91" t="b">
        <v>0</v>
      </c>
      <c r="G97" s="91" t="b">
        <v>0</v>
      </c>
    </row>
    <row r="98" spans="1:7" ht="15">
      <c r="A98" s="91" t="s">
        <v>630</v>
      </c>
      <c r="B98" s="91">
        <v>8</v>
      </c>
      <c r="C98" s="133">
        <v>0</v>
      </c>
      <c r="D98" s="91" t="s">
        <v>577</v>
      </c>
      <c r="E98" s="91" t="b">
        <v>1</v>
      </c>
      <c r="F98" s="91" t="b">
        <v>0</v>
      </c>
      <c r="G98" s="91" t="b">
        <v>0</v>
      </c>
    </row>
    <row r="99" spans="1:7" ht="15">
      <c r="A99" s="91" t="s">
        <v>222</v>
      </c>
      <c r="B99" s="91">
        <v>8</v>
      </c>
      <c r="C99" s="133">
        <v>0</v>
      </c>
      <c r="D99" s="91" t="s">
        <v>577</v>
      </c>
      <c r="E99" s="91" t="b">
        <v>0</v>
      </c>
      <c r="F99" s="91" t="b">
        <v>0</v>
      </c>
      <c r="G99" s="91" t="b">
        <v>0</v>
      </c>
    </row>
    <row r="100" spans="1:7" ht="15">
      <c r="A100" s="91" t="s">
        <v>640</v>
      </c>
      <c r="B100" s="91">
        <v>4</v>
      </c>
      <c r="C100" s="133">
        <v>0.014507469670553311</v>
      </c>
      <c r="D100" s="91" t="s">
        <v>577</v>
      </c>
      <c r="E100" s="91" t="b">
        <v>1</v>
      </c>
      <c r="F100" s="91" t="b">
        <v>0</v>
      </c>
      <c r="G100" s="91" t="b">
        <v>0</v>
      </c>
    </row>
    <row r="101" spans="1:7" ht="15">
      <c r="A101" s="91" t="s">
        <v>233</v>
      </c>
      <c r="B101" s="91">
        <v>4</v>
      </c>
      <c r="C101" s="133">
        <v>0.014507469670553311</v>
      </c>
      <c r="D101" s="91" t="s">
        <v>577</v>
      </c>
      <c r="E101" s="91" t="b">
        <v>0</v>
      </c>
      <c r="F101" s="91" t="b">
        <v>0</v>
      </c>
      <c r="G101" s="91" t="b">
        <v>0</v>
      </c>
    </row>
    <row r="102" spans="1:7" ht="15">
      <c r="A102" s="91" t="s">
        <v>641</v>
      </c>
      <c r="B102" s="91">
        <v>4</v>
      </c>
      <c r="C102" s="133">
        <v>0.014507469670553311</v>
      </c>
      <c r="D102" s="91" t="s">
        <v>577</v>
      </c>
      <c r="E102" s="91" t="b">
        <v>1</v>
      </c>
      <c r="F102" s="91" t="b">
        <v>0</v>
      </c>
      <c r="G102" s="91" t="b">
        <v>0</v>
      </c>
    </row>
    <row r="103" spans="1:7" ht="15">
      <c r="A103" s="91" t="s">
        <v>642</v>
      </c>
      <c r="B103" s="91">
        <v>4</v>
      </c>
      <c r="C103" s="133">
        <v>0.014507469670553311</v>
      </c>
      <c r="D103" s="91" t="s">
        <v>577</v>
      </c>
      <c r="E103" s="91" t="b">
        <v>0</v>
      </c>
      <c r="F103" s="91" t="b">
        <v>0</v>
      </c>
      <c r="G103" s="91" t="b">
        <v>0</v>
      </c>
    </row>
    <row r="104" spans="1:7" ht="15">
      <c r="A104" s="91" t="s">
        <v>643</v>
      </c>
      <c r="B104" s="91">
        <v>4</v>
      </c>
      <c r="C104" s="133">
        <v>0.014507469670553311</v>
      </c>
      <c r="D104" s="91" t="s">
        <v>577</v>
      </c>
      <c r="E104" s="91" t="b">
        <v>0</v>
      </c>
      <c r="F104" s="91" t="b">
        <v>0</v>
      </c>
      <c r="G104" s="91" t="b">
        <v>0</v>
      </c>
    </row>
    <row r="105" spans="1:7" ht="15">
      <c r="A105" s="91" t="s">
        <v>644</v>
      </c>
      <c r="B105" s="91">
        <v>4</v>
      </c>
      <c r="C105" s="133">
        <v>0.014507469670553311</v>
      </c>
      <c r="D105" s="91" t="s">
        <v>577</v>
      </c>
      <c r="E105" s="91" t="b">
        <v>0</v>
      </c>
      <c r="F105" s="91" t="b">
        <v>0</v>
      </c>
      <c r="G105" s="91" t="b">
        <v>0</v>
      </c>
    </row>
    <row r="106" spans="1:7" ht="15">
      <c r="A106" s="91" t="s">
        <v>645</v>
      </c>
      <c r="B106" s="91">
        <v>4</v>
      </c>
      <c r="C106" s="133">
        <v>0.014507469670553311</v>
      </c>
      <c r="D106" s="91" t="s">
        <v>577</v>
      </c>
      <c r="E106" s="91" t="b">
        <v>0</v>
      </c>
      <c r="F106" s="91" t="b">
        <v>0</v>
      </c>
      <c r="G106" s="91" t="b">
        <v>0</v>
      </c>
    </row>
    <row r="107" spans="1:7" ht="15">
      <c r="A107" s="91" t="s">
        <v>225</v>
      </c>
      <c r="B107" s="91">
        <v>3</v>
      </c>
      <c r="C107" s="133">
        <v>0.01539646020261257</v>
      </c>
      <c r="D107" s="91" t="s">
        <v>577</v>
      </c>
      <c r="E107" s="91" t="b">
        <v>0</v>
      </c>
      <c r="F107" s="91" t="b">
        <v>0</v>
      </c>
      <c r="G107" s="91" t="b">
        <v>0</v>
      </c>
    </row>
    <row r="108" spans="1:7" ht="15">
      <c r="A108" s="91" t="s">
        <v>753</v>
      </c>
      <c r="B108" s="91">
        <v>2</v>
      </c>
      <c r="C108" s="133">
        <v>0.014507469670553311</v>
      </c>
      <c r="D108" s="91" t="s">
        <v>577</v>
      </c>
      <c r="E108" s="91" t="b">
        <v>0</v>
      </c>
      <c r="F108" s="91" t="b">
        <v>0</v>
      </c>
      <c r="G108" s="91" t="b">
        <v>0</v>
      </c>
    </row>
    <row r="109" spans="1:7" ht="15">
      <c r="A109" s="91" t="s">
        <v>754</v>
      </c>
      <c r="B109" s="91">
        <v>2</v>
      </c>
      <c r="C109" s="133">
        <v>0.014507469670553311</v>
      </c>
      <c r="D109" s="91" t="s">
        <v>577</v>
      </c>
      <c r="E109" s="91" t="b">
        <v>1</v>
      </c>
      <c r="F109" s="91" t="b">
        <v>0</v>
      </c>
      <c r="G109" s="91" t="b">
        <v>0</v>
      </c>
    </row>
    <row r="110" spans="1:7" ht="15">
      <c r="A110" s="91" t="s">
        <v>755</v>
      </c>
      <c r="B110" s="91">
        <v>2</v>
      </c>
      <c r="C110" s="133">
        <v>0.014507469670553311</v>
      </c>
      <c r="D110" s="91" t="s">
        <v>577</v>
      </c>
      <c r="E110" s="91" t="b">
        <v>0</v>
      </c>
      <c r="F110" s="91" t="b">
        <v>0</v>
      </c>
      <c r="G110" s="91" t="b">
        <v>0</v>
      </c>
    </row>
    <row r="111" spans="1:7" ht="15">
      <c r="A111" s="91" t="s">
        <v>744</v>
      </c>
      <c r="B111" s="91">
        <v>2</v>
      </c>
      <c r="C111" s="133">
        <v>0.014507469670553311</v>
      </c>
      <c r="D111" s="91" t="s">
        <v>577</v>
      </c>
      <c r="E111" s="91" t="b">
        <v>0</v>
      </c>
      <c r="F111" s="91" t="b">
        <v>0</v>
      </c>
      <c r="G111" s="91" t="b">
        <v>0</v>
      </c>
    </row>
    <row r="112" spans="1:7" ht="15">
      <c r="A112" s="91" t="s">
        <v>232</v>
      </c>
      <c r="B112" s="91">
        <v>2</v>
      </c>
      <c r="C112" s="133">
        <v>0.014507469670553311</v>
      </c>
      <c r="D112" s="91" t="s">
        <v>577</v>
      </c>
      <c r="E112" s="91" t="b">
        <v>0</v>
      </c>
      <c r="F112" s="91" t="b">
        <v>0</v>
      </c>
      <c r="G112" s="91" t="b">
        <v>0</v>
      </c>
    </row>
    <row r="113" spans="1:7" ht="15">
      <c r="A113" s="91" t="s">
        <v>747</v>
      </c>
      <c r="B113" s="91">
        <v>2</v>
      </c>
      <c r="C113" s="133">
        <v>0.014507469670553311</v>
      </c>
      <c r="D113" s="91" t="s">
        <v>577</v>
      </c>
      <c r="E113" s="91" t="b">
        <v>0</v>
      </c>
      <c r="F113" s="91" t="b">
        <v>0</v>
      </c>
      <c r="G113" s="91" t="b">
        <v>0</v>
      </c>
    </row>
    <row r="114" spans="1:7" ht="15">
      <c r="A114" s="91" t="s">
        <v>743</v>
      </c>
      <c r="B114" s="91">
        <v>2</v>
      </c>
      <c r="C114" s="133">
        <v>0.014507469670553311</v>
      </c>
      <c r="D114" s="91" t="s">
        <v>577</v>
      </c>
      <c r="E114" s="91" t="b">
        <v>0</v>
      </c>
      <c r="F114" s="91" t="b">
        <v>0</v>
      </c>
      <c r="G114" s="91" t="b">
        <v>0</v>
      </c>
    </row>
    <row r="115" spans="1:7" ht="15">
      <c r="A115" s="91" t="s">
        <v>748</v>
      </c>
      <c r="B115" s="91">
        <v>2</v>
      </c>
      <c r="C115" s="133">
        <v>0.014507469670553311</v>
      </c>
      <c r="D115" s="91" t="s">
        <v>577</v>
      </c>
      <c r="E115" s="91" t="b">
        <v>0</v>
      </c>
      <c r="F115" s="91" t="b">
        <v>0</v>
      </c>
      <c r="G115" s="91" t="b">
        <v>0</v>
      </c>
    </row>
    <row r="116" spans="1:7" ht="15">
      <c r="A116" s="91" t="s">
        <v>749</v>
      </c>
      <c r="B116" s="91">
        <v>2</v>
      </c>
      <c r="C116" s="133">
        <v>0.014507469670553311</v>
      </c>
      <c r="D116" s="91" t="s">
        <v>577</v>
      </c>
      <c r="E116" s="91" t="b">
        <v>0</v>
      </c>
      <c r="F116" s="91" t="b">
        <v>0</v>
      </c>
      <c r="G116" s="91" t="b">
        <v>0</v>
      </c>
    </row>
    <row r="117" spans="1:7" ht="15">
      <c r="A117" s="91" t="s">
        <v>750</v>
      </c>
      <c r="B117" s="91">
        <v>2</v>
      </c>
      <c r="C117" s="133">
        <v>0.014507469670553311</v>
      </c>
      <c r="D117" s="91" t="s">
        <v>577</v>
      </c>
      <c r="E117" s="91" t="b">
        <v>0</v>
      </c>
      <c r="F117" s="91" t="b">
        <v>0</v>
      </c>
      <c r="G117" s="91" t="b">
        <v>0</v>
      </c>
    </row>
    <row r="118" spans="1:7" ht="15">
      <c r="A118" s="91" t="s">
        <v>751</v>
      </c>
      <c r="B118" s="91">
        <v>2</v>
      </c>
      <c r="C118" s="133">
        <v>0.014507469670553311</v>
      </c>
      <c r="D118" s="91" t="s">
        <v>577</v>
      </c>
      <c r="E118" s="91" t="b">
        <v>0</v>
      </c>
      <c r="F118" s="91" t="b">
        <v>0</v>
      </c>
      <c r="G118" s="91" t="b">
        <v>0</v>
      </c>
    </row>
    <row r="119" spans="1:7" ht="15">
      <c r="A119" s="91" t="s">
        <v>752</v>
      </c>
      <c r="B119" s="91">
        <v>2</v>
      </c>
      <c r="C119" s="133">
        <v>0.014507469670553311</v>
      </c>
      <c r="D119" s="91" t="s">
        <v>577</v>
      </c>
      <c r="E119" s="91" t="b">
        <v>0</v>
      </c>
      <c r="F119" s="91" t="b">
        <v>0</v>
      </c>
      <c r="G11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779</v>
      </c>
      <c r="B1" s="13" t="s">
        <v>780</v>
      </c>
      <c r="C1" s="13" t="s">
        <v>773</v>
      </c>
      <c r="D1" s="13" t="s">
        <v>774</v>
      </c>
      <c r="E1" s="13" t="s">
        <v>781</v>
      </c>
      <c r="F1" s="13" t="s">
        <v>144</v>
      </c>
      <c r="G1" s="13" t="s">
        <v>782</v>
      </c>
      <c r="H1" s="13" t="s">
        <v>783</v>
      </c>
      <c r="I1" s="13" t="s">
        <v>784</v>
      </c>
      <c r="J1" s="13" t="s">
        <v>785</v>
      </c>
      <c r="K1" s="13" t="s">
        <v>786</v>
      </c>
      <c r="L1" s="13" t="s">
        <v>787</v>
      </c>
    </row>
    <row r="2" spans="1:12" ht="15">
      <c r="A2" s="91" t="s">
        <v>632</v>
      </c>
      <c r="B2" s="91" t="s">
        <v>231</v>
      </c>
      <c r="C2" s="91">
        <v>7</v>
      </c>
      <c r="D2" s="133">
        <v>0.014081926360456557</v>
      </c>
      <c r="E2" s="133">
        <v>1.5387173259661744</v>
      </c>
      <c r="F2" s="91" t="s">
        <v>775</v>
      </c>
      <c r="G2" s="91" t="b">
        <v>0</v>
      </c>
      <c r="H2" s="91" t="b">
        <v>0</v>
      </c>
      <c r="I2" s="91" t="b">
        <v>0</v>
      </c>
      <c r="J2" s="91" t="b">
        <v>0</v>
      </c>
      <c r="K2" s="91" t="b">
        <v>0</v>
      </c>
      <c r="L2" s="91" t="b">
        <v>0</v>
      </c>
    </row>
    <row r="3" spans="1:12" ht="15">
      <c r="A3" s="91" t="s">
        <v>231</v>
      </c>
      <c r="B3" s="91" t="s">
        <v>230</v>
      </c>
      <c r="C3" s="91">
        <v>7</v>
      </c>
      <c r="D3" s="133">
        <v>0.014081926360456557</v>
      </c>
      <c r="E3" s="133">
        <v>1.5387173259661744</v>
      </c>
      <c r="F3" s="91" t="s">
        <v>775</v>
      </c>
      <c r="G3" s="91" t="b">
        <v>0</v>
      </c>
      <c r="H3" s="91" t="b">
        <v>0</v>
      </c>
      <c r="I3" s="91" t="b">
        <v>0</v>
      </c>
      <c r="J3" s="91" t="b">
        <v>0</v>
      </c>
      <c r="K3" s="91" t="b">
        <v>0</v>
      </c>
      <c r="L3" s="91" t="b">
        <v>0</v>
      </c>
    </row>
    <row r="4" spans="1:12" ht="15">
      <c r="A4" s="91" t="s">
        <v>230</v>
      </c>
      <c r="B4" s="91" t="s">
        <v>634</v>
      </c>
      <c r="C4" s="91">
        <v>7</v>
      </c>
      <c r="D4" s="133">
        <v>0.014081926360456557</v>
      </c>
      <c r="E4" s="133">
        <v>1.5387173259661744</v>
      </c>
      <c r="F4" s="91" t="s">
        <v>775</v>
      </c>
      <c r="G4" s="91" t="b">
        <v>0</v>
      </c>
      <c r="H4" s="91" t="b">
        <v>0</v>
      </c>
      <c r="I4" s="91" t="b">
        <v>0</v>
      </c>
      <c r="J4" s="91" t="b">
        <v>0</v>
      </c>
      <c r="K4" s="91" t="b">
        <v>0</v>
      </c>
      <c r="L4" s="91" t="b">
        <v>0</v>
      </c>
    </row>
    <row r="5" spans="1:12" ht="15">
      <c r="A5" s="91" t="s">
        <v>634</v>
      </c>
      <c r="B5" s="91" t="s">
        <v>635</v>
      </c>
      <c r="C5" s="91">
        <v>7</v>
      </c>
      <c r="D5" s="133">
        <v>0.014081926360456557</v>
      </c>
      <c r="E5" s="133">
        <v>1.5387173259661744</v>
      </c>
      <c r="F5" s="91" t="s">
        <v>775</v>
      </c>
      <c r="G5" s="91" t="b">
        <v>0</v>
      </c>
      <c r="H5" s="91" t="b">
        <v>0</v>
      </c>
      <c r="I5" s="91" t="b">
        <v>0</v>
      </c>
      <c r="J5" s="91" t="b">
        <v>0</v>
      </c>
      <c r="K5" s="91" t="b">
        <v>0</v>
      </c>
      <c r="L5" s="91" t="b">
        <v>0</v>
      </c>
    </row>
    <row r="6" spans="1:12" ht="15">
      <c r="A6" s="91" t="s">
        <v>635</v>
      </c>
      <c r="B6" s="91" t="s">
        <v>631</v>
      </c>
      <c r="C6" s="91">
        <v>7</v>
      </c>
      <c r="D6" s="133">
        <v>0.014081926360456557</v>
      </c>
      <c r="E6" s="133">
        <v>1.4807253789884878</v>
      </c>
      <c r="F6" s="91" t="s">
        <v>775</v>
      </c>
      <c r="G6" s="91" t="b">
        <v>0</v>
      </c>
      <c r="H6" s="91" t="b">
        <v>0</v>
      </c>
      <c r="I6" s="91" t="b">
        <v>0</v>
      </c>
      <c r="J6" s="91" t="b">
        <v>0</v>
      </c>
      <c r="K6" s="91" t="b">
        <v>0</v>
      </c>
      <c r="L6" s="91" t="b">
        <v>0</v>
      </c>
    </row>
    <row r="7" spans="1:12" ht="15">
      <c r="A7" s="91" t="s">
        <v>631</v>
      </c>
      <c r="B7" s="91" t="s">
        <v>636</v>
      </c>
      <c r="C7" s="91">
        <v>7</v>
      </c>
      <c r="D7" s="133">
        <v>0.014081926360456557</v>
      </c>
      <c r="E7" s="133">
        <v>1.4807253789884878</v>
      </c>
      <c r="F7" s="91" t="s">
        <v>775</v>
      </c>
      <c r="G7" s="91" t="b">
        <v>0</v>
      </c>
      <c r="H7" s="91" t="b">
        <v>0</v>
      </c>
      <c r="I7" s="91" t="b">
        <v>0</v>
      </c>
      <c r="J7" s="91" t="b">
        <v>0</v>
      </c>
      <c r="K7" s="91" t="b">
        <v>0</v>
      </c>
      <c r="L7" s="91" t="b">
        <v>0</v>
      </c>
    </row>
    <row r="8" spans="1:12" ht="15">
      <c r="A8" s="91" t="s">
        <v>636</v>
      </c>
      <c r="B8" s="91" t="s">
        <v>637</v>
      </c>
      <c r="C8" s="91">
        <v>7</v>
      </c>
      <c r="D8" s="133">
        <v>0.014081926360456557</v>
      </c>
      <c r="E8" s="133">
        <v>1.5387173259661744</v>
      </c>
      <c r="F8" s="91" t="s">
        <v>775</v>
      </c>
      <c r="G8" s="91" t="b">
        <v>0</v>
      </c>
      <c r="H8" s="91" t="b">
        <v>0</v>
      </c>
      <c r="I8" s="91" t="b">
        <v>0</v>
      </c>
      <c r="J8" s="91" t="b">
        <v>0</v>
      </c>
      <c r="K8" s="91" t="b">
        <v>0</v>
      </c>
      <c r="L8" s="91" t="b">
        <v>0</v>
      </c>
    </row>
    <row r="9" spans="1:12" ht="15">
      <c r="A9" s="91" t="s">
        <v>637</v>
      </c>
      <c r="B9" s="91" t="s">
        <v>638</v>
      </c>
      <c r="C9" s="91">
        <v>7</v>
      </c>
      <c r="D9" s="133">
        <v>0.014081926360456557</v>
      </c>
      <c r="E9" s="133">
        <v>1.5387173259661744</v>
      </c>
      <c r="F9" s="91" t="s">
        <v>775</v>
      </c>
      <c r="G9" s="91" t="b">
        <v>0</v>
      </c>
      <c r="H9" s="91" t="b">
        <v>0</v>
      </c>
      <c r="I9" s="91" t="b">
        <v>0</v>
      </c>
      <c r="J9" s="91" t="b">
        <v>0</v>
      </c>
      <c r="K9" s="91" t="b">
        <v>0</v>
      </c>
      <c r="L9" s="91" t="b">
        <v>0</v>
      </c>
    </row>
    <row r="10" spans="1:12" ht="15">
      <c r="A10" s="91" t="s">
        <v>216</v>
      </c>
      <c r="B10" s="91" t="s">
        <v>630</v>
      </c>
      <c r="C10" s="91">
        <v>6</v>
      </c>
      <c r="D10" s="133">
        <v>0.013580300556269827</v>
      </c>
      <c r="E10" s="133">
        <v>1.0316328478690688</v>
      </c>
      <c r="F10" s="91" t="s">
        <v>775</v>
      </c>
      <c r="G10" s="91" t="b">
        <v>0</v>
      </c>
      <c r="H10" s="91" t="b">
        <v>0</v>
      </c>
      <c r="I10" s="91" t="b">
        <v>0</v>
      </c>
      <c r="J10" s="91" t="b">
        <v>1</v>
      </c>
      <c r="K10" s="91" t="b">
        <v>0</v>
      </c>
      <c r="L10" s="91" t="b">
        <v>0</v>
      </c>
    </row>
    <row r="11" spans="1:12" ht="15">
      <c r="A11" s="91" t="s">
        <v>216</v>
      </c>
      <c r="B11" s="91" t="s">
        <v>632</v>
      </c>
      <c r="C11" s="91">
        <v>6</v>
      </c>
      <c r="D11" s="133">
        <v>0.013580300556269827</v>
      </c>
      <c r="E11" s="133">
        <v>1.20772410692475</v>
      </c>
      <c r="F11" s="91" t="s">
        <v>775</v>
      </c>
      <c r="G11" s="91" t="b">
        <v>0</v>
      </c>
      <c r="H11" s="91" t="b">
        <v>0</v>
      </c>
      <c r="I11" s="91" t="b">
        <v>0</v>
      </c>
      <c r="J11" s="91" t="b">
        <v>0</v>
      </c>
      <c r="K11" s="91" t="b">
        <v>0</v>
      </c>
      <c r="L11" s="91" t="b">
        <v>0</v>
      </c>
    </row>
    <row r="12" spans="1:12" ht="15">
      <c r="A12" s="91" t="s">
        <v>638</v>
      </c>
      <c r="B12" s="91" t="s">
        <v>740</v>
      </c>
      <c r="C12" s="91">
        <v>6</v>
      </c>
      <c r="D12" s="133">
        <v>0.013580300556269827</v>
      </c>
      <c r="E12" s="133">
        <v>1.5387173259661744</v>
      </c>
      <c r="F12" s="91" t="s">
        <v>775</v>
      </c>
      <c r="G12" s="91" t="b">
        <v>0</v>
      </c>
      <c r="H12" s="91" t="b">
        <v>0</v>
      </c>
      <c r="I12" s="91" t="b">
        <v>0</v>
      </c>
      <c r="J12" s="91" t="b">
        <v>0</v>
      </c>
      <c r="K12" s="91" t="b">
        <v>0</v>
      </c>
      <c r="L12" s="91" t="b">
        <v>0</v>
      </c>
    </row>
    <row r="13" spans="1:12" ht="15">
      <c r="A13" s="91" t="s">
        <v>640</v>
      </c>
      <c r="B13" s="91" t="s">
        <v>216</v>
      </c>
      <c r="C13" s="91">
        <v>4</v>
      </c>
      <c r="D13" s="133">
        <v>0.011701522562160054</v>
      </c>
      <c r="E13" s="133">
        <v>1.2869053529723748</v>
      </c>
      <c r="F13" s="91" t="s">
        <v>775</v>
      </c>
      <c r="G13" s="91" t="b">
        <v>1</v>
      </c>
      <c r="H13" s="91" t="b">
        <v>0</v>
      </c>
      <c r="I13" s="91" t="b">
        <v>0</v>
      </c>
      <c r="J13" s="91" t="b">
        <v>0</v>
      </c>
      <c r="K13" s="91" t="b">
        <v>0</v>
      </c>
      <c r="L13" s="91" t="b">
        <v>0</v>
      </c>
    </row>
    <row r="14" spans="1:12" ht="15">
      <c r="A14" s="91" t="s">
        <v>630</v>
      </c>
      <c r="B14" s="91" t="s">
        <v>233</v>
      </c>
      <c r="C14" s="91">
        <v>4</v>
      </c>
      <c r="D14" s="133">
        <v>0.011701522562160054</v>
      </c>
      <c r="E14" s="133">
        <v>1.3838153659804313</v>
      </c>
      <c r="F14" s="91" t="s">
        <v>775</v>
      </c>
      <c r="G14" s="91" t="b">
        <v>1</v>
      </c>
      <c r="H14" s="91" t="b">
        <v>0</v>
      </c>
      <c r="I14" s="91" t="b">
        <v>0</v>
      </c>
      <c r="J14" s="91" t="b">
        <v>0</v>
      </c>
      <c r="K14" s="91" t="b">
        <v>0</v>
      </c>
      <c r="L14" s="91" t="b">
        <v>0</v>
      </c>
    </row>
    <row r="15" spans="1:12" ht="15">
      <c r="A15" s="91" t="s">
        <v>233</v>
      </c>
      <c r="B15" s="91" t="s">
        <v>222</v>
      </c>
      <c r="C15" s="91">
        <v>4</v>
      </c>
      <c r="D15" s="133">
        <v>0.011701522562160054</v>
      </c>
      <c r="E15" s="133">
        <v>1.6056641155967877</v>
      </c>
      <c r="F15" s="91" t="s">
        <v>775</v>
      </c>
      <c r="G15" s="91" t="b">
        <v>0</v>
      </c>
      <c r="H15" s="91" t="b">
        <v>0</v>
      </c>
      <c r="I15" s="91" t="b">
        <v>0</v>
      </c>
      <c r="J15" s="91" t="b">
        <v>0</v>
      </c>
      <c r="K15" s="91" t="b">
        <v>0</v>
      </c>
      <c r="L15" s="91" t="b">
        <v>0</v>
      </c>
    </row>
    <row r="16" spans="1:12" ht="15">
      <c r="A16" s="91" t="s">
        <v>222</v>
      </c>
      <c r="B16" s="91" t="s">
        <v>641</v>
      </c>
      <c r="C16" s="91">
        <v>4</v>
      </c>
      <c r="D16" s="133">
        <v>0.011701522562160054</v>
      </c>
      <c r="E16" s="133">
        <v>1.4807253789884876</v>
      </c>
      <c r="F16" s="91" t="s">
        <v>775</v>
      </c>
      <c r="G16" s="91" t="b">
        <v>0</v>
      </c>
      <c r="H16" s="91" t="b">
        <v>0</v>
      </c>
      <c r="I16" s="91" t="b">
        <v>0</v>
      </c>
      <c r="J16" s="91" t="b">
        <v>1</v>
      </c>
      <c r="K16" s="91" t="b">
        <v>0</v>
      </c>
      <c r="L16" s="91" t="b">
        <v>0</v>
      </c>
    </row>
    <row r="17" spans="1:12" ht="15">
      <c r="A17" s="91" t="s">
        <v>641</v>
      </c>
      <c r="B17" s="91" t="s">
        <v>642</v>
      </c>
      <c r="C17" s="91">
        <v>4</v>
      </c>
      <c r="D17" s="133">
        <v>0.011701522562160054</v>
      </c>
      <c r="E17" s="133">
        <v>1.7817553746524688</v>
      </c>
      <c r="F17" s="91" t="s">
        <v>775</v>
      </c>
      <c r="G17" s="91" t="b">
        <v>1</v>
      </c>
      <c r="H17" s="91" t="b">
        <v>0</v>
      </c>
      <c r="I17" s="91" t="b">
        <v>0</v>
      </c>
      <c r="J17" s="91" t="b">
        <v>0</v>
      </c>
      <c r="K17" s="91" t="b">
        <v>0</v>
      </c>
      <c r="L17" s="91" t="b">
        <v>0</v>
      </c>
    </row>
    <row r="18" spans="1:12" ht="15">
      <c r="A18" s="91" t="s">
        <v>642</v>
      </c>
      <c r="B18" s="91" t="s">
        <v>643</v>
      </c>
      <c r="C18" s="91">
        <v>4</v>
      </c>
      <c r="D18" s="133">
        <v>0.011701522562160054</v>
      </c>
      <c r="E18" s="133">
        <v>1.7817553746524688</v>
      </c>
      <c r="F18" s="91" t="s">
        <v>775</v>
      </c>
      <c r="G18" s="91" t="b">
        <v>0</v>
      </c>
      <c r="H18" s="91" t="b">
        <v>0</v>
      </c>
      <c r="I18" s="91" t="b">
        <v>0</v>
      </c>
      <c r="J18" s="91" t="b">
        <v>0</v>
      </c>
      <c r="K18" s="91" t="b">
        <v>0</v>
      </c>
      <c r="L18" s="91" t="b">
        <v>0</v>
      </c>
    </row>
    <row r="19" spans="1:12" ht="15">
      <c r="A19" s="91" t="s">
        <v>643</v>
      </c>
      <c r="B19" s="91" t="s">
        <v>644</v>
      </c>
      <c r="C19" s="91">
        <v>4</v>
      </c>
      <c r="D19" s="133">
        <v>0.011701522562160054</v>
      </c>
      <c r="E19" s="133">
        <v>1.7817553746524688</v>
      </c>
      <c r="F19" s="91" t="s">
        <v>775</v>
      </c>
      <c r="G19" s="91" t="b">
        <v>0</v>
      </c>
      <c r="H19" s="91" t="b">
        <v>0</v>
      </c>
      <c r="I19" s="91" t="b">
        <v>0</v>
      </c>
      <c r="J19" s="91" t="b">
        <v>0</v>
      </c>
      <c r="K19" s="91" t="b">
        <v>0</v>
      </c>
      <c r="L19" s="91" t="b">
        <v>0</v>
      </c>
    </row>
    <row r="20" spans="1:12" ht="15">
      <c r="A20" s="91" t="s">
        <v>644</v>
      </c>
      <c r="B20" s="91" t="s">
        <v>645</v>
      </c>
      <c r="C20" s="91">
        <v>4</v>
      </c>
      <c r="D20" s="133">
        <v>0.011701522562160054</v>
      </c>
      <c r="E20" s="133">
        <v>1.6848453616444126</v>
      </c>
      <c r="F20" s="91" t="s">
        <v>775</v>
      </c>
      <c r="G20" s="91" t="b">
        <v>0</v>
      </c>
      <c r="H20" s="91" t="b">
        <v>0</v>
      </c>
      <c r="I20" s="91" t="b">
        <v>0</v>
      </c>
      <c r="J20" s="91" t="b">
        <v>0</v>
      </c>
      <c r="K20" s="91" t="b">
        <v>0</v>
      </c>
      <c r="L20" s="91" t="b">
        <v>0</v>
      </c>
    </row>
    <row r="21" spans="1:12" ht="15">
      <c r="A21" s="91" t="s">
        <v>225</v>
      </c>
      <c r="B21" s="91" t="s">
        <v>640</v>
      </c>
      <c r="C21" s="91">
        <v>3</v>
      </c>
      <c r="D21" s="133">
        <v>0.01018522541720237</v>
      </c>
      <c r="E21" s="133">
        <v>1.7817553746524688</v>
      </c>
      <c r="F21" s="91" t="s">
        <v>775</v>
      </c>
      <c r="G21" s="91" t="b">
        <v>0</v>
      </c>
      <c r="H21" s="91" t="b">
        <v>0</v>
      </c>
      <c r="I21" s="91" t="b">
        <v>0</v>
      </c>
      <c r="J21" s="91" t="b">
        <v>1</v>
      </c>
      <c r="K21" s="91" t="b">
        <v>0</v>
      </c>
      <c r="L21" s="91" t="b">
        <v>0</v>
      </c>
    </row>
    <row r="22" spans="1:12" ht="15">
      <c r="A22" s="91" t="s">
        <v>222</v>
      </c>
      <c r="B22" s="91" t="s">
        <v>232</v>
      </c>
      <c r="C22" s="91">
        <v>2</v>
      </c>
      <c r="D22" s="133">
        <v>0.008114144707125</v>
      </c>
      <c r="E22" s="133">
        <v>1.4807253789884876</v>
      </c>
      <c r="F22" s="91" t="s">
        <v>775</v>
      </c>
      <c r="G22" s="91" t="b">
        <v>0</v>
      </c>
      <c r="H22" s="91" t="b">
        <v>0</v>
      </c>
      <c r="I22" s="91" t="b">
        <v>0</v>
      </c>
      <c r="J22" s="91" t="b">
        <v>0</v>
      </c>
      <c r="K22" s="91" t="b">
        <v>0</v>
      </c>
      <c r="L22" s="91" t="b">
        <v>0</v>
      </c>
    </row>
    <row r="23" spans="1:12" ht="15">
      <c r="A23" s="91" t="s">
        <v>232</v>
      </c>
      <c r="B23" s="91" t="s">
        <v>216</v>
      </c>
      <c r="C23" s="91">
        <v>2</v>
      </c>
      <c r="D23" s="133">
        <v>0.008114144707125</v>
      </c>
      <c r="E23" s="133">
        <v>1.3838153659804313</v>
      </c>
      <c r="F23" s="91" t="s">
        <v>775</v>
      </c>
      <c r="G23" s="91" t="b">
        <v>0</v>
      </c>
      <c r="H23" s="91" t="b">
        <v>0</v>
      </c>
      <c r="I23" s="91" t="b">
        <v>0</v>
      </c>
      <c r="J23" s="91" t="b">
        <v>0</v>
      </c>
      <c r="K23" s="91" t="b">
        <v>0</v>
      </c>
      <c r="L23" s="91" t="b">
        <v>0</v>
      </c>
    </row>
    <row r="24" spans="1:12" ht="15">
      <c r="A24" s="91" t="s">
        <v>630</v>
      </c>
      <c r="B24" s="91" t="s">
        <v>747</v>
      </c>
      <c r="C24" s="91">
        <v>2</v>
      </c>
      <c r="D24" s="133">
        <v>0.008114144707125</v>
      </c>
      <c r="E24" s="133">
        <v>1.3838153659804313</v>
      </c>
      <c r="F24" s="91" t="s">
        <v>775</v>
      </c>
      <c r="G24" s="91" t="b">
        <v>1</v>
      </c>
      <c r="H24" s="91" t="b">
        <v>0</v>
      </c>
      <c r="I24" s="91" t="b">
        <v>0</v>
      </c>
      <c r="J24" s="91" t="b">
        <v>0</v>
      </c>
      <c r="K24" s="91" t="b">
        <v>0</v>
      </c>
      <c r="L24" s="91" t="b">
        <v>0</v>
      </c>
    </row>
    <row r="25" spans="1:12" ht="15">
      <c r="A25" s="91" t="s">
        <v>747</v>
      </c>
      <c r="B25" s="91" t="s">
        <v>743</v>
      </c>
      <c r="C25" s="91">
        <v>2</v>
      </c>
      <c r="D25" s="133">
        <v>0.008114144707125</v>
      </c>
      <c r="E25" s="133">
        <v>1.906694111260769</v>
      </c>
      <c r="F25" s="91" t="s">
        <v>775</v>
      </c>
      <c r="G25" s="91" t="b">
        <v>0</v>
      </c>
      <c r="H25" s="91" t="b">
        <v>0</v>
      </c>
      <c r="I25" s="91" t="b">
        <v>0</v>
      </c>
      <c r="J25" s="91" t="b">
        <v>0</v>
      </c>
      <c r="K25" s="91" t="b">
        <v>0</v>
      </c>
      <c r="L25" s="91" t="b">
        <v>0</v>
      </c>
    </row>
    <row r="26" spans="1:12" ht="15">
      <c r="A26" s="91" t="s">
        <v>743</v>
      </c>
      <c r="B26" s="91" t="s">
        <v>748</v>
      </c>
      <c r="C26" s="91">
        <v>2</v>
      </c>
      <c r="D26" s="133">
        <v>0.008114144707125</v>
      </c>
      <c r="E26" s="133">
        <v>1.906694111260769</v>
      </c>
      <c r="F26" s="91" t="s">
        <v>775</v>
      </c>
      <c r="G26" s="91" t="b">
        <v>0</v>
      </c>
      <c r="H26" s="91" t="b">
        <v>0</v>
      </c>
      <c r="I26" s="91" t="b">
        <v>0</v>
      </c>
      <c r="J26" s="91" t="b">
        <v>0</v>
      </c>
      <c r="K26" s="91" t="b">
        <v>0</v>
      </c>
      <c r="L26" s="91" t="b">
        <v>0</v>
      </c>
    </row>
    <row r="27" spans="1:12" ht="15">
      <c r="A27" s="91" t="s">
        <v>748</v>
      </c>
      <c r="B27" s="91" t="s">
        <v>749</v>
      </c>
      <c r="C27" s="91">
        <v>2</v>
      </c>
      <c r="D27" s="133">
        <v>0.008114144707125</v>
      </c>
      <c r="E27" s="133">
        <v>2.08278537031645</v>
      </c>
      <c r="F27" s="91" t="s">
        <v>775</v>
      </c>
      <c r="G27" s="91" t="b">
        <v>0</v>
      </c>
      <c r="H27" s="91" t="b">
        <v>0</v>
      </c>
      <c r="I27" s="91" t="b">
        <v>0</v>
      </c>
      <c r="J27" s="91" t="b">
        <v>0</v>
      </c>
      <c r="K27" s="91" t="b">
        <v>0</v>
      </c>
      <c r="L27" s="91" t="b">
        <v>0</v>
      </c>
    </row>
    <row r="28" spans="1:12" ht="15">
      <c r="A28" s="91" t="s">
        <v>749</v>
      </c>
      <c r="B28" s="91" t="s">
        <v>750</v>
      </c>
      <c r="C28" s="91">
        <v>2</v>
      </c>
      <c r="D28" s="133">
        <v>0.008114144707125</v>
      </c>
      <c r="E28" s="133">
        <v>2.08278537031645</v>
      </c>
      <c r="F28" s="91" t="s">
        <v>775</v>
      </c>
      <c r="G28" s="91" t="b">
        <v>0</v>
      </c>
      <c r="H28" s="91" t="b">
        <v>0</v>
      </c>
      <c r="I28" s="91" t="b">
        <v>0</v>
      </c>
      <c r="J28" s="91" t="b">
        <v>0</v>
      </c>
      <c r="K28" s="91" t="b">
        <v>0</v>
      </c>
      <c r="L28" s="91" t="b">
        <v>0</v>
      </c>
    </row>
    <row r="29" spans="1:12" ht="15">
      <c r="A29" s="91" t="s">
        <v>750</v>
      </c>
      <c r="B29" s="91" t="s">
        <v>751</v>
      </c>
      <c r="C29" s="91">
        <v>2</v>
      </c>
      <c r="D29" s="133">
        <v>0.008114144707125</v>
      </c>
      <c r="E29" s="133">
        <v>2.08278537031645</v>
      </c>
      <c r="F29" s="91" t="s">
        <v>775</v>
      </c>
      <c r="G29" s="91" t="b">
        <v>0</v>
      </c>
      <c r="H29" s="91" t="b">
        <v>0</v>
      </c>
      <c r="I29" s="91" t="b">
        <v>0</v>
      </c>
      <c r="J29" s="91" t="b">
        <v>0</v>
      </c>
      <c r="K29" s="91" t="b">
        <v>0</v>
      </c>
      <c r="L29" s="91" t="b">
        <v>0</v>
      </c>
    </row>
    <row r="30" spans="1:12" ht="15">
      <c r="A30" s="91" t="s">
        <v>751</v>
      </c>
      <c r="B30" s="91" t="s">
        <v>752</v>
      </c>
      <c r="C30" s="91">
        <v>2</v>
      </c>
      <c r="D30" s="133">
        <v>0.008114144707125</v>
      </c>
      <c r="E30" s="133">
        <v>2.08278537031645</v>
      </c>
      <c r="F30" s="91" t="s">
        <v>775</v>
      </c>
      <c r="G30" s="91" t="b">
        <v>0</v>
      </c>
      <c r="H30" s="91" t="b">
        <v>0</v>
      </c>
      <c r="I30" s="91" t="b">
        <v>0</v>
      </c>
      <c r="J30" s="91" t="b">
        <v>0</v>
      </c>
      <c r="K30" s="91" t="b">
        <v>0</v>
      </c>
      <c r="L30" s="91" t="b">
        <v>0</v>
      </c>
    </row>
    <row r="31" spans="1:12" ht="15">
      <c r="A31" s="91" t="s">
        <v>222</v>
      </c>
      <c r="B31" s="91" t="s">
        <v>216</v>
      </c>
      <c r="C31" s="91">
        <v>2</v>
      </c>
      <c r="D31" s="133">
        <v>0.008114144707125</v>
      </c>
      <c r="E31" s="133">
        <v>0.7817553746524689</v>
      </c>
      <c r="F31" s="91" t="s">
        <v>775</v>
      </c>
      <c r="G31" s="91" t="b">
        <v>0</v>
      </c>
      <c r="H31" s="91" t="b">
        <v>0</v>
      </c>
      <c r="I31" s="91" t="b">
        <v>0</v>
      </c>
      <c r="J31" s="91" t="b">
        <v>0</v>
      </c>
      <c r="K31" s="91" t="b">
        <v>0</v>
      </c>
      <c r="L31" s="91" t="b">
        <v>0</v>
      </c>
    </row>
    <row r="32" spans="1:12" ht="15">
      <c r="A32" s="91" t="s">
        <v>216</v>
      </c>
      <c r="B32" s="91" t="s">
        <v>753</v>
      </c>
      <c r="C32" s="91">
        <v>2</v>
      </c>
      <c r="D32" s="133">
        <v>0.008114144707125</v>
      </c>
      <c r="E32" s="133">
        <v>1.20772410692475</v>
      </c>
      <c r="F32" s="91" t="s">
        <v>775</v>
      </c>
      <c r="G32" s="91" t="b">
        <v>0</v>
      </c>
      <c r="H32" s="91" t="b">
        <v>0</v>
      </c>
      <c r="I32" s="91" t="b">
        <v>0</v>
      </c>
      <c r="J32" s="91" t="b">
        <v>0</v>
      </c>
      <c r="K32" s="91" t="b">
        <v>0</v>
      </c>
      <c r="L32" s="91" t="b">
        <v>0</v>
      </c>
    </row>
    <row r="33" spans="1:12" ht="15">
      <c r="A33" s="91" t="s">
        <v>753</v>
      </c>
      <c r="B33" s="91" t="s">
        <v>754</v>
      </c>
      <c r="C33" s="91">
        <v>2</v>
      </c>
      <c r="D33" s="133">
        <v>0.008114144707125</v>
      </c>
      <c r="E33" s="133">
        <v>2.08278537031645</v>
      </c>
      <c r="F33" s="91" t="s">
        <v>775</v>
      </c>
      <c r="G33" s="91" t="b">
        <v>0</v>
      </c>
      <c r="H33" s="91" t="b">
        <v>0</v>
      </c>
      <c r="I33" s="91" t="b">
        <v>0</v>
      </c>
      <c r="J33" s="91" t="b">
        <v>1</v>
      </c>
      <c r="K33" s="91" t="b">
        <v>0</v>
      </c>
      <c r="L33" s="91" t="b">
        <v>0</v>
      </c>
    </row>
    <row r="34" spans="1:12" ht="15">
      <c r="A34" s="91" t="s">
        <v>754</v>
      </c>
      <c r="B34" s="91" t="s">
        <v>630</v>
      </c>
      <c r="C34" s="91">
        <v>2</v>
      </c>
      <c r="D34" s="133">
        <v>0.008114144707125</v>
      </c>
      <c r="E34" s="133">
        <v>1.4295728565411063</v>
      </c>
      <c r="F34" s="91" t="s">
        <v>775</v>
      </c>
      <c r="G34" s="91" t="b">
        <v>1</v>
      </c>
      <c r="H34" s="91" t="b">
        <v>0</v>
      </c>
      <c r="I34" s="91" t="b">
        <v>0</v>
      </c>
      <c r="J34" s="91" t="b">
        <v>1</v>
      </c>
      <c r="K34" s="91" t="b">
        <v>0</v>
      </c>
      <c r="L34" s="91" t="b">
        <v>0</v>
      </c>
    </row>
    <row r="35" spans="1:12" ht="15">
      <c r="A35" s="91" t="s">
        <v>630</v>
      </c>
      <c r="B35" s="91" t="s">
        <v>755</v>
      </c>
      <c r="C35" s="91">
        <v>2</v>
      </c>
      <c r="D35" s="133">
        <v>0.008114144707125</v>
      </c>
      <c r="E35" s="133">
        <v>1.3838153659804313</v>
      </c>
      <c r="F35" s="91" t="s">
        <v>775</v>
      </c>
      <c r="G35" s="91" t="b">
        <v>1</v>
      </c>
      <c r="H35" s="91" t="b">
        <v>0</v>
      </c>
      <c r="I35" s="91" t="b">
        <v>0</v>
      </c>
      <c r="J35" s="91" t="b">
        <v>0</v>
      </c>
      <c r="K35" s="91" t="b">
        <v>0</v>
      </c>
      <c r="L35" s="91" t="b">
        <v>0</v>
      </c>
    </row>
    <row r="36" spans="1:12" ht="15">
      <c r="A36" s="91" t="s">
        <v>755</v>
      </c>
      <c r="B36" s="91" t="s">
        <v>744</v>
      </c>
      <c r="C36" s="91">
        <v>2</v>
      </c>
      <c r="D36" s="133">
        <v>0.008114144707125</v>
      </c>
      <c r="E36" s="133">
        <v>1.906694111260769</v>
      </c>
      <c r="F36" s="91" t="s">
        <v>775</v>
      </c>
      <c r="G36" s="91" t="b">
        <v>0</v>
      </c>
      <c r="H36" s="91" t="b">
        <v>0</v>
      </c>
      <c r="I36" s="91" t="b">
        <v>0</v>
      </c>
      <c r="J36" s="91" t="b">
        <v>0</v>
      </c>
      <c r="K36" s="91" t="b">
        <v>0</v>
      </c>
      <c r="L36" s="91" t="b">
        <v>0</v>
      </c>
    </row>
    <row r="37" spans="1:12" ht="15">
      <c r="A37" s="91" t="s">
        <v>757</v>
      </c>
      <c r="B37" s="91" t="s">
        <v>758</v>
      </c>
      <c r="C37" s="91">
        <v>2</v>
      </c>
      <c r="D37" s="133">
        <v>0.008114144707125</v>
      </c>
      <c r="E37" s="133">
        <v>2.08278537031645</v>
      </c>
      <c r="F37" s="91" t="s">
        <v>775</v>
      </c>
      <c r="G37" s="91" t="b">
        <v>0</v>
      </c>
      <c r="H37" s="91" t="b">
        <v>0</v>
      </c>
      <c r="I37" s="91" t="b">
        <v>0</v>
      </c>
      <c r="J37" s="91" t="b">
        <v>0</v>
      </c>
      <c r="K37" s="91" t="b">
        <v>0</v>
      </c>
      <c r="L37" s="91" t="b">
        <v>0</v>
      </c>
    </row>
    <row r="38" spans="1:12" ht="15">
      <c r="A38" s="91" t="s">
        <v>758</v>
      </c>
      <c r="B38" s="91" t="s">
        <v>759</v>
      </c>
      <c r="C38" s="91">
        <v>2</v>
      </c>
      <c r="D38" s="133">
        <v>0.008114144707125</v>
      </c>
      <c r="E38" s="133">
        <v>2.08278537031645</v>
      </c>
      <c r="F38" s="91" t="s">
        <v>775</v>
      </c>
      <c r="G38" s="91" t="b">
        <v>0</v>
      </c>
      <c r="H38" s="91" t="b">
        <v>0</v>
      </c>
      <c r="I38" s="91" t="b">
        <v>0</v>
      </c>
      <c r="J38" s="91" t="b">
        <v>0</v>
      </c>
      <c r="K38" s="91" t="b">
        <v>0</v>
      </c>
      <c r="L38" s="91" t="b">
        <v>0</v>
      </c>
    </row>
    <row r="39" spans="1:12" ht="15">
      <c r="A39" s="91" t="s">
        <v>759</v>
      </c>
      <c r="B39" s="91" t="s">
        <v>760</v>
      </c>
      <c r="C39" s="91">
        <v>2</v>
      </c>
      <c r="D39" s="133">
        <v>0.008114144707125</v>
      </c>
      <c r="E39" s="133">
        <v>2.08278537031645</v>
      </c>
      <c r="F39" s="91" t="s">
        <v>775</v>
      </c>
      <c r="G39" s="91" t="b">
        <v>0</v>
      </c>
      <c r="H39" s="91" t="b">
        <v>0</v>
      </c>
      <c r="I39" s="91" t="b">
        <v>0</v>
      </c>
      <c r="J39" s="91" t="b">
        <v>0</v>
      </c>
      <c r="K39" s="91" t="b">
        <v>0</v>
      </c>
      <c r="L39" s="91" t="b">
        <v>0</v>
      </c>
    </row>
    <row r="40" spans="1:12" ht="15">
      <c r="A40" s="91" t="s">
        <v>760</v>
      </c>
      <c r="B40" s="91" t="s">
        <v>761</v>
      </c>
      <c r="C40" s="91">
        <v>2</v>
      </c>
      <c r="D40" s="133">
        <v>0.008114144707125</v>
      </c>
      <c r="E40" s="133">
        <v>2.08278537031645</v>
      </c>
      <c r="F40" s="91" t="s">
        <v>775</v>
      </c>
      <c r="G40" s="91" t="b">
        <v>0</v>
      </c>
      <c r="H40" s="91" t="b">
        <v>0</v>
      </c>
      <c r="I40" s="91" t="b">
        <v>0</v>
      </c>
      <c r="J40" s="91" t="b">
        <v>0</v>
      </c>
      <c r="K40" s="91" t="b">
        <v>0</v>
      </c>
      <c r="L40" s="91" t="b">
        <v>0</v>
      </c>
    </row>
    <row r="41" spans="1:12" ht="15">
      <c r="A41" s="91" t="s">
        <v>761</v>
      </c>
      <c r="B41" s="91" t="s">
        <v>762</v>
      </c>
      <c r="C41" s="91">
        <v>2</v>
      </c>
      <c r="D41" s="133">
        <v>0.008114144707125</v>
      </c>
      <c r="E41" s="133">
        <v>2.08278537031645</v>
      </c>
      <c r="F41" s="91" t="s">
        <v>775</v>
      </c>
      <c r="G41" s="91" t="b">
        <v>0</v>
      </c>
      <c r="H41" s="91" t="b">
        <v>0</v>
      </c>
      <c r="I41" s="91" t="b">
        <v>0</v>
      </c>
      <c r="J41" s="91" t="b">
        <v>0</v>
      </c>
      <c r="K41" s="91" t="b">
        <v>0</v>
      </c>
      <c r="L41" s="91" t="b">
        <v>0</v>
      </c>
    </row>
    <row r="42" spans="1:12" ht="15">
      <c r="A42" s="91" t="s">
        <v>762</v>
      </c>
      <c r="B42" s="91" t="s">
        <v>763</v>
      </c>
      <c r="C42" s="91">
        <v>2</v>
      </c>
      <c r="D42" s="133">
        <v>0.008114144707125</v>
      </c>
      <c r="E42" s="133">
        <v>2.08278537031645</v>
      </c>
      <c r="F42" s="91" t="s">
        <v>775</v>
      </c>
      <c r="G42" s="91" t="b">
        <v>0</v>
      </c>
      <c r="H42" s="91" t="b">
        <v>0</v>
      </c>
      <c r="I42" s="91" t="b">
        <v>0</v>
      </c>
      <c r="J42" s="91" t="b">
        <v>0</v>
      </c>
      <c r="K42" s="91" t="b">
        <v>0</v>
      </c>
      <c r="L42" s="91" t="b">
        <v>0</v>
      </c>
    </row>
    <row r="43" spans="1:12" ht="15">
      <c r="A43" s="91" t="s">
        <v>763</v>
      </c>
      <c r="B43" s="91" t="s">
        <v>741</v>
      </c>
      <c r="C43" s="91">
        <v>2</v>
      </c>
      <c r="D43" s="133">
        <v>0.008114144707125</v>
      </c>
      <c r="E43" s="133">
        <v>1.7817553746524688</v>
      </c>
      <c r="F43" s="91" t="s">
        <v>775</v>
      </c>
      <c r="G43" s="91" t="b">
        <v>0</v>
      </c>
      <c r="H43" s="91" t="b">
        <v>0</v>
      </c>
      <c r="I43" s="91" t="b">
        <v>0</v>
      </c>
      <c r="J43" s="91" t="b">
        <v>0</v>
      </c>
      <c r="K43" s="91" t="b">
        <v>0</v>
      </c>
      <c r="L43" s="91" t="b">
        <v>0</v>
      </c>
    </row>
    <row r="44" spans="1:12" ht="15">
      <c r="A44" s="91" t="s">
        <v>741</v>
      </c>
      <c r="B44" s="91" t="s">
        <v>764</v>
      </c>
      <c r="C44" s="91">
        <v>2</v>
      </c>
      <c r="D44" s="133">
        <v>0.008114144707125</v>
      </c>
      <c r="E44" s="133">
        <v>1.7817553746524688</v>
      </c>
      <c r="F44" s="91" t="s">
        <v>775</v>
      </c>
      <c r="G44" s="91" t="b">
        <v>0</v>
      </c>
      <c r="H44" s="91" t="b">
        <v>0</v>
      </c>
      <c r="I44" s="91" t="b">
        <v>0</v>
      </c>
      <c r="J44" s="91" t="b">
        <v>0</v>
      </c>
      <c r="K44" s="91" t="b">
        <v>0</v>
      </c>
      <c r="L44" s="91" t="b">
        <v>0</v>
      </c>
    </row>
    <row r="45" spans="1:12" ht="15">
      <c r="A45" s="91" t="s">
        <v>764</v>
      </c>
      <c r="B45" s="91" t="s">
        <v>742</v>
      </c>
      <c r="C45" s="91">
        <v>2</v>
      </c>
      <c r="D45" s="133">
        <v>0.008114144707125</v>
      </c>
      <c r="E45" s="133">
        <v>1.7817553746524688</v>
      </c>
      <c r="F45" s="91" t="s">
        <v>775</v>
      </c>
      <c r="G45" s="91" t="b">
        <v>0</v>
      </c>
      <c r="H45" s="91" t="b">
        <v>0</v>
      </c>
      <c r="I45" s="91" t="b">
        <v>0</v>
      </c>
      <c r="J45" s="91" t="b">
        <v>0</v>
      </c>
      <c r="K45" s="91" t="b">
        <v>0</v>
      </c>
      <c r="L45" s="91" t="b">
        <v>0</v>
      </c>
    </row>
    <row r="46" spans="1:12" ht="15">
      <c r="A46" s="91" t="s">
        <v>742</v>
      </c>
      <c r="B46" s="91" t="s">
        <v>765</v>
      </c>
      <c r="C46" s="91">
        <v>2</v>
      </c>
      <c r="D46" s="133">
        <v>0.008114144707125</v>
      </c>
      <c r="E46" s="133">
        <v>1.7817553746524688</v>
      </c>
      <c r="F46" s="91" t="s">
        <v>775</v>
      </c>
      <c r="G46" s="91" t="b">
        <v>0</v>
      </c>
      <c r="H46" s="91" t="b">
        <v>0</v>
      </c>
      <c r="I46" s="91" t="b">
        <v>0</v>
      </c>
      <c r="J46" s="91" t="b">
        <v>1</v>
      </c>
      <c r="K46" s="91" t="b">
        <v>0</v>
      </c>
      <c r="L46" s="91" t="b">
        <v>0</v>
      </c>
    </row>
    <row r="47" spans="1:12" ht="15">
      <c r="A47" s="91" t="s">
        <v>765</v>
      </c>
      <c r="B47" s="91" t="s">
        <v>766</v>
      </c>
      <c r="C47" s="91">
        <v>2</v>
      </c>
      <c r="D47" s="133">
        <v>0.008114144707125</v>
      </c>
      <c r="E47" s="133">
        <v>2.08278537031645</v>
      </c>
      <c r="F47" s="91" t="s">
        <v>775</v>
      </c>
      <c r="G47" s="91" t="b">
        <v>1</v>
      </c>
      <c r="H47" s="91" t="b">
        <v>0</v>
      </c>
      <c r="I47" s="91" t="b">
        <v>0</v>
      </c>
      <c r="J47" s="91" t="b">
        <v>0</v>
      </c>
      <c r="K47" s="91" t="b">
        <v>0</v>
      </c>
      <c r="L47" s="91" t="b">
        <v>0</v>
      </c>
    </row>
    <row r="48" spans="1:12" ht="15">
      <c r="A48" s="91" t="s">
        <v>630</v>
      </c>
      <c r="B48" s="91" t="s">
        <v>262</v>
      </c>
      <c r="C48" s="91">
        <v>2</v>
      </c>
      <c r="D48" s="133">
        <v>0.008114144707125</v>
      </c>
      <c r="E48" s="133">
        <v>1.3838153659804313</v>
      </c>
      <c r="F48" s="91" t="s">
        <v>775</v>
      </c>
      <c r="G48" s="91" t="b">
        <v>1</v>
      </c>
      <c r="H48" s="91" t="b">
        <v>0</v>
      </c>
      <c r="I48" s="91" t="b">
        <v>0</v>
      </c>
      <c r="J48" s="91" t="b">
        <v>0</v>
      </c>
      <c r="K48" s="91" t="b">
        <v>0</v>
      </c>
      <c r="L48" s="91" t="b">
        <v>0</v>
      </c>
    </row>
    <row r="49" spans="1:12" ht="15">
      <c r="A49" s="91" t="s">
        <v>262</v>
      </c>
      <c r="B49" s="91" t="s">
        <v>767</v>
      </c>
      <c r="C49" s="91">
        <v>2</v>
      </c>
      <c r="D49" s="133">
        <v>0.008114144707125</v>
      </c>
      <c r="E49" s="133">
        <v>2.08278537031645</v>
      </c>
      <c r="F49" s="91" t="s">
        <v>775</v>
      </c>
      <c r="G49" s="91" t="b">
        <v>0</v>
      </c>
      <c r="H49" s="91" t="b">
        <v>0</v>
      </c>
      <c r="I49" s="91" t="b">
        <v>0</v>
      </c>
      <c r="J49" s="91" t="b">
        <v>0</v>
      </c>
      <c r="K49" s="91" t="b">
        <v>0</v>
      </c>
      <c r="L49" s="91" t="b">
        <v>0</v>
      </c>
    </row>
    <row r="50" spans="1:12" ht="15">
      <c r="A50" s="91" t="s">
        <v>767</v>
      </c>
      <c r="B50" s="91" t="s">
        <v>768</v>
      </c>
      <c r="C50" s="91">
        <v>2</v>
      </c>
      <c r="D50" s="133">
        <v>0.008114144707125</v>
      </c>
      <c r="E50" s="133">
        <v>2.08278537031645</v>
      </c>
      <c r="F50" s="91" t="s">
        <v>775</v>
      </c>
      <c r="G50" s="91" t="b">
        <v>0</v>
      </c>
      <c r="H50" s="91" t="b">
        <v>0</v>
      </c>
      <c r="I50" s="91" t="b">
        <v>0</v>
      </c>
      <c r="J50" s="91" t="b">
        <v>0</v>
      </c>
      <c r="K50" s="91" t="b">
        <v>0</v>
      </c>
      <c r="L50" s="91" t="b">
        <v>0</v>
      </c>
    </row>
    <row r="51" spans="1:12" ht="15">
      <c r="A51" s="91" t="s">
        <v>768</v>
      </c>
      <c r="B51" s="91" t="s">
        <v>769</v>
      </c>
      <c r="C51" s="91">
        <v>2</v>
      </c>
      <c r="D51" s="133">
        <v>0.008114144707125</v>
      </c>
      <c r="E51" s="133">
        <v>2.08278537031645</v>
      </c>
      <c r="F51" s="91" t="s">
        <v>775</v>
      </c>
      <c r="G51" s="91" t="b">
        <v>0</v>
      </c>
      <c r="H51" s="91" t="b">
        <v>0</v>
      </c>
      <c r="I51" s="91" t="b">
        <v>0</v>
      </c>
      <c r="J51" s="91" t="b">
        <v>1</v>
      </c>
      <c r="K51" s="91" t="b">
        <v>0</v>
      </c>
      <c r="L51" s="91" t="b">
        <v>0</v>
      </c>
    </row>
    <row r="52" spans="1:12" ht="15">
      <c r="A52" s="91" t="s">
        <v>769</v>
      </c>
      <c r="B52" s="91" t="s">
        <v>746</v>
      </c>
      <c r="C52" s="91">
        <v>2</v>
      </c>
      <c r="D52" s="133">
        <v>0.008114144707125</v>
      </c>
      <c r="E52" s="133">
        <v>1.906694111260769</v>
      </c>
      <c r="F52" s="91" t="s">
        <v>775</v>
      </c>
      <c r="G52" s="91" t="b">
        <v>1</v>
      </c>
      <c r="H52" s="91" t="b">
        <v>0</v>
      </c>
      <c r="I52" s="91" t="b">
        <v>0</v>
      </c>
      <c r="J52" s="91" t="b">
        <v>0</v>
      </c>
      <c r="K52" s="91" t="b">
        <v>0</v>
      </c>
      <c r="L52" s="91" t="b">
        <v>0</v>
      </c>
    </row>
    <row r="53" spans="1:12" ht="15">
      <c r="A53" s="91" t="s">
        <v>746</v>
      </c>
      <c r="B53" s="91" t="s">
        <v>770</v>
      </c>
      <c r="C53" s="91">
        <v>2</v>
      </c>
      <c r="D53" s="133">
        <v>0.008114144707125</v>
      </c>
      <c r="E53" s="133">
        <v>1.906694111260769</v>
      </c>
      <c r="F53" s="91" t="s">
        <v>775</v>
      </c>
      <c r="G53" s="91" t="b">
        <v>0</v>
      </c>
      <c r="H53" s="91" t="b">
        <v>0</v>
      </c>
      <c r="I53" s="91" t="b">
        <v>0</v>
      </c>
      <c r="J53" s="91" t="b">
        <v>0</v>
      </c>
      <c r="K53" s="91" t="b">
        <v>0</v>
      </c>
      <c r="L53" s="91" t="b">
        <v>0</v>
      </c>
    </row>
    <row r="54" spans="1:12" ht="15">
      <c r="A54" s="91" t="s">
        <v>770</v>
      </c>
      <c r="B54" s="91" t="s">
        <v>742</v>
      </c>
      <c r="C54" s="91">
        <v>2</v>
      </c>
      <c r="D54" s="133">
        <v>0.008114144707125</v>
      </c>
      <c r="E54" s="133">
        <v>1.7817553746524688</v>
      </c>
      <c r="F54" s="91" t="s">
        <v>775</v>
      </c>
      <c r="G54" s="91" t="b">
        <v>0</v>
      </c>
      <c r="H54" s="91" t="b">
        <v>0</v>
      </c>
      <c r="I54" s="91" t="b">
        <v>0</v>
      </c>
      <c r="J54" s="91" t="b">
        <v>0</v>
      </c>
      <c r="K54" s="91" t="b">
        <v>0</v>
      </c>
      <c r="L54" s="91" t="b">
        <v>0</v>
      </c>
    </row>
    <row r="55" spans="1:12" ht="15">
      <c r="A55" s="91" t="s">
        <v>742</v>
      </c>
      <c r="B55" s="91" t="s">
        <v>771</v>
      </c>
      <c r="C55" s="91">
        <v>2</v>
      </c>
      <c r="D55" s="133">
        <v>0.008114144707125</v>
      </c>
      <c r="E55" s="133">
        <v>1.7817553746524688</v>
      </c>
      <c r="F55" s="91" t="s">
        <v>775</v>
      </c>
      <c r="G55" s="91" t="b">
        <v>0</v>
      </c>
      <c r="H55" s="91" t="b">
        <v>0</v>
      </c>
      <c r="I55" s="91" t="b">
        <v>0</v>
      </c>
      <c r="J55" s="91" t="b">
        <v>0</v>
      </c>
      <c r="K55" s="91" t="b">
        <v>0</v>
      </c>
      <c r="L55" s="91" t="b">
        <v>0</v>
      </c>
    </row>
    <row r="56" spans="1:12" ht="15">
      <c r="A56" s="91" t="s">
        <v>771</v>
      </c>
      <c r="B56" s="91" t="s">
        <v>745</v>
      </c>
      <c r="C56" s="91">
        <v>2</v>
      </c>
      <c r="D56" s="133">
        <v>0.008114144707125</v>
      </c>
      <c r="E56" s="133">
        <v>1.906694111260769</v>
      </c>
      <c r="F56" s="91" t="s">
        <v>775</v>
      </c>
      <c r="G56" s="91" t="b">
        <v>0</v>
      </c>
      <c r="H56" s="91" t="b">
        <v>0</v>
      </c>
      <c r="I56" s="91" t="b">
        <v>0</v>
      </c>
      <c r="J56" s="91" t="b">
        <v>0</v>
      </c>
      <c r="K56" s="91" t="b">
        <v>0</v>
      </c>
      <c r="L56" s="91" t="b">
        <v>0</v>
      </c>
    </row>
    <row r="57" spans="1:12" ht="15">
      <c r="A57" s="91" t="s">
        <v>745</v>
      </c>
      <c r="B57" s="91" t="s">
        <v>741</v>
      </c>
      <c r="C57" s="91">
        <v>2</v>
      </c>
      <c r="D57" s="133">
        <v>0.008114144707125</v>
      </c>
      <c r="E57" s="133">
        <v>1.6056641155967877</v>
      </c>
      <c r="F57" s="91" t="s">
        <v>775</v>
      </c>
      <c r="G57" s="91" t="b">
        <v>0</v>
      </c>
      <c r="H57" s="91" t="b">
        <v>0</v>
      </c>
      <c r="I57" s="91" t="b">
        <v>0</v>
      </c>
      <c r="J57" s="91" t="b">
        <v>0</v>
      </c>
      <c r="K57" s="91" t="b">
        <v>0</v>
      </c>
      <c r="L57" s="91" t="b">
        <v>0</v>
      </c>
    </row>
    <row r="58" spans="1:12" ht="15">
      <c r="A58" s="91" t="s">
        <v>741</v>
      </c>
      <c r="B58" s="91" t="s">
        <v>772</v>
      </c>
      <c r="C58" s="91">
        <v>2</v>
      </c>
      <c r="D58" s="133">
        <v>0.008114144707125</v>
      </c>
      <c r="E58" s="133">
        <v>1.7817553746524688</v>
      </c>
      <c r="F58" s="91" t="s">
        <v>775</v>
      </c>
      <c r="G58" s="91" t="b">
        <v>0</v>
      </c>
      <c r="H58" s="91" t="b">
        <v>0</v>
      </c>
      <c r="I58" s="91" t="b">
        <v>0</v>
      </c>
      <c r="J58" s="91" t="b">
        <v>0</v>
      </c>
      <c r="K58" s="91" t="b">
        <v>0</v>
      </c>
      <c r="L58" s="91" t="b">
        <v>0</v>
      </c>
    </row>
    <row r="59" spans="1:12" ht="15">
      <c r="A59" s="91" t="s">
        <v>632</v>
      </c>
      <c r="B59" s="91" t="s">
        <v>231</v>
      </c>
      <c r="C59" s="91">
        <v>7</v>
      </c>
      <c r="D59" s="133">
        <v>0.012542916485999216</v>
      </c>
      <c r="E59" s="133">
        <v>1.3424226808222062</v>
      </c>
      <c r="F59" s="91" t="s">
        <v>576</v>
      </c>
      <c r="G59" s="91" t="b">
        <v>0</v>
      </c>
      <c r="H59" s="91" t="b">
        <v>0</v>
      </c>
      <c r="I59" s="91" t="b">
        <v>0</v>
      </c>
      <c r="J59" s="91" t="b">
        <v>0</v>
      </c>
      <c r="K59" s="91" t="b">
        <v>0</v>
      </c>
      <c r="L59" s="91" t="b">
        <v>0</v>
      </c>
    </row>
    <row r="60" spans="1:12" ht="15">
      <c r="A60" s="91" t="s">
        <v>231</v>
      </c>
      <c r="B60" s="91" t="s">
        <v>230</v>
      </c>
      <c r="C60" s="91">
        <v>7</v>
      </c>
      <c r="D60" s="133">
        <v>0.012542916485999216</v>
      </c>
      <c r="E60" s="133">
        <v>1.3424226808222062</v>
      </c>
      <c r="F60" s="91" t="s">
        <v>576</v>
      </c>
      <c r="G60" s="91" t="b">
        <v>0</v>
      </c>
      <c r="H60" s="91" t="b">
        <v>0</v>
      </c>
      <c r="I60" s="91" t="b">
        <v>0</v>
      </c>
      <c r="J60" s="91" t="b">
        <v>0</v>
      </c>
      <c r="K60" s="91" t="b">
        <v>0</v>
      </c>
      <c r="L60" s="91" t="b">
        <v>0</v>
      </c>
    </row>
    <row r="61" spans="1:12" ht="15">
      <c r="A61" s="91" t="s">
        <v>230</v>
      </c>
      <c r="B61" s="91" t="s">
        <v>634</v>
      </c>
      <c r="C61" s="91">
        <v>7</v>
      </c>
      <c r="D61" s="133">
        <v>0.012542916485999216</v>
      </c>
      <c r="E61" s="133">
        <v>1.3424226808222062</v>
      </c>
      <c r="F61" s="91" t="s">
        <v>576</v>
      </c>
      <c r="G61" s="91" t="b">
        <v>0</v>
      </c>
      <c r="H61" s="91" t="b">
        <v>0</v>
      </c>
      <c r="I61" s="91" t="b">
        <v>0</v>
      </c>
      <c r="J61" s="91" t="b">
        <v>0</v>
      </c>
      <c r="K61" s="91" t="b">
        <v>0</v>
      </c>
      <c r="L61" s="91" t="b">
        <v>0</v>
      </c>
    </row>
    <row r="62" spans="1:12" ht="15">
      <c r="A62" s="91" t="s">
        <v>634</v>
      </c>
      <c r="B62" s="91" t="s">
        <v>635</v>
      </c>
      <c r="C62" s="91">
        <v>7</v>
      </c>
      <c r="D62" s="133">
        <v>0.012542916485999216</v>
      </c>
      <c r="E62" s="133">
        <v>1.3424226808222062</v>
      </c>
      <c r="F62" s="91" t="s">
        <v>576</v>
      </c>
      <c r="G62" s="91" t="b">
        <v>0</v>
      </c>
      <c r="H62" s="91" t="b">
        <v>0</v>
      </c>
      <c r="I62" s="91" t="b">
        <v>0</v>
      </c>
      <c r="J62" s="91" t="b">
        <v>0</v>
      </c>
      <c r="K62" s="91" t="b">
        <v>0</v>
      </c>
      <c r="L62" s="91" t="b">
        <v>0</v>
      </c>
    </row>
    <row r="63" spans="1:12" ht="15">
      <c r="A63" s="91" t="s">
        <v>635</v>
      </c>
      <c r="B63" s="91" t="s">
        <v>631</v>
      </c>
      <c r="C63" s="91">
        <v>7</v>
      </c>
      <c r="D63" s="133">
        <v>0.012542916485999216</v>
      </c>
      <c r="E63" s="133">
        <v>1.2844307338445193</v>
      </c>
      <c r="F63" s="91" t="s">
        <v>576</v>
      </c>
      <c r="G63" s="91" t="b">
        <v>0</v>
      </c>
      <c r="H63" s="91" t="b">
        <v>0</v>
      </c>
      <c r="I63" s="91" t="b">
        <v>0</v>
      </c>
      <c r="J63" s="91" t="b">
        <v>0</v>
      </c>
      <c r="K63" s="91" t="b">
        <v>0</v>
      </c>
      <c r="L63" s="91" t="b">
        <v>0</v>
      </c>
    </row>
    <row r="64" spans="1:12" ht="15">
      <c r="A64" s="91" t="s">
        <v>631</v>
      </c>
      <c r="B64" s="91" t="s">
        <v>636</v>
      </c>
      <c r="C64" s="91">
        <v>7</v>
      </c>
      <c r="D64" s="133">
        <v>0.012542916485999216</v>
      </c>
      <c r="E64" s="133">
        <v>1.2844307338445193</v>
      </c>
      <c r="F64" s="91" t="s">
        <v>576</v>
      </c>
      <c r="G64" s="91" t="b">
        <v>0</v>
      </c>
      <c r="H64" s="91" t="b">
        <v>0</v>
      </c>
      <c r="I64" s="91" t="b">
        <v>0</v>
      </c>
      <c r="J64" s="91" t="b">
        <v>0</v>
      </c>
      <c r="K64" s="91" t="b">
        <v>0</v>
      </c>
      <c r="L64" s="91" t="b">
        <v>0</v>
      </c>
    </row>
    <row r="65" spans="1:12" ht="15">
      <c r="A65" s="91" t="s">
        <v>636</v>
      </c>
      <c r="B65" s="91" t="s">
        <v>637</v>
      </c>
      <c r="C65" s="91">
        <v>7</v>
      </c>
      <c r="D65" s="133">
        <v>0.012542916485999216</v>
      </c>
      <c r="E65" s="133">
        <v>1.3424226808222062</v>
      </c>
      <c r="F65" s="91" t="s">
        <v>576</v>
      </c>
      <c r="G65" s="91" t="b">
        <v>0</v>
      </c>
      <c r="H65" s="91" t="b">
        <v>0</v>
      </c>
      <c r="I65" s="91" t="b">
        <v>0</v>
      </c>
      <c r="J65" s="91" t="b">
        <v>0</v>
      </c>
      <c r="K65" s="91" t="b">
        <v>0</v>
      </c>
      <c r="L65" s="91" t="b">
        <v>0</v>
      </c>
    </row>
    <row r="66" spans="1:12" ht="15">
      <c r="A66" s="91" t="s">
        <v>637</v>
      </c>
      <c r="B66" s="91" t="s">
        <v>638</v>
      </c>
      <c r="C66" s="91">
        <v>7</v>
      </c>
      <c r="D66" s="133">
        <v>0.012542916485999216</v>
      </c>
      <c r="E66" s="133">
        <v>1.3424226808222062</v>
      </c>
      <c r="F66" s="91" t="s">
        <v>576</v>
      </c>
      <c r="G66" s="91" t="b">
        <v>0</v>
      </c>
      <c r="H66" s="91" t="b">
        <v>0</v>
      </c>
      <c r="I66" s="91" t="b">
        <v>0</v>
      </c>
      <c r="J66" s="91" t="b">
        <v>0</v>
      </c>
      <c r="K66" s="91" t="b">
        <v>0</v>
      </c>
      <c r="L66" s="91" t="b">
        <v>0</v>
      </c>
    </row>
    <row r="67" spans="1:12" ht="15">
      <c r="A67" s="91" t="s">
        <v>216</v>
      </c>
      <c r="B67" s="91" t="s">
        <v>632</v>
      </c>
      <c r="C67" s="91">
        <v>6</v>
      </c>
      <c r="D67" s="133">
        <v>0.013142028046235515</v>
      </c>
      <c r="E67" s="133">
        <v>1.4093694704528195</v>
      </c>
      <c r="F67" s="91" t="s">
        <v>576</v>
      </c>
      <c r="G67" s="91" t="b">
        <v>0</v>
      </c>
      <c r="H67" s="91" t="b">
        <v>0</v>
      </c>
      <c r="I67" s="91" t="b">
        <v>0</v>
      </c>
      <c r="J67" s="91" t="b">
        <v>0</v>
      </c>
      <c r="K67" s="91" t="b">
        <v>0</v>
      </c>
      <c r="L67" s="91" t="b">
        <v>0</v>
      </c>
    </row>
    <row r="68" spans="1:12" ht="15">
      <c r="A68" s="91" t="s">
        <v>638</v>
      </c>
      <c r="B68" s="91" t="s">
        <v>740</v>
      </c>
      <c r="C68" s="91">
        <v>6</v>
      </c>
      <c r="D68" s="133">
        <v>0.013142028046235515</v>
      </c>
      <c r="E68" s="133">
        <v>1.3424226808222062</v>
      </c>
      <c r="F68" s="91" t="s">
        <v>576</v>
      </c>
      <c r="G68" s="91" t="b">
        <v>0</v>
      </c>
      <c r="H68" s="91" t="b">
        <v>0</v>
      </c>
      <c r="I68" s="91" t="b">
        <v>0</v>
      </c>
      <c r="J68" s="91" t="b">
        <v>0</v>
      </c>
      <c r="K68" s="91" t="b">
        <v>0</v>
      </c>
      <c r="L68" s="91" t="b">
        <v>0</v>
      </c>
    </row>
    <row r="69" spans="1:12" ht="15">
      <c r="A69" s="91" t="s">
        <v>630</v>
      </c>
      <c r="B69" s="91" t="s">
        <v>262</v>
      </c>
      <c r="C69" s="91">
        <v>2</v>
      </c>
      <c r="D69" s="133">
        <v>0.010060690952550676</v>
      </c>
      <c r="E69" s="133">
        <v>1.8864907251724818</v>
      </c>
      <c r="F69" s="91" t="s">
        <v>576</v>
      </c>
      <c r="G69" s="91" t="b">
        <v>1</v>
      </c>
      <c r="H69" s="91" t="b">
        <v>0</v>
      </c>
      <c r="I69" s="91" t="b">
        <v>0</v>
      </c>
      <c r="J69" s="91" t="b">
        <v>0</v>
      </c>
      <c r="K69" s="91" t="b">
        <v>0</v>
      </c>
      <c r="L69" s="91" t="b">
        <v>0</v>
      </c>
    </row>
    <row r="70" spans="1:12" ht="15">
      <c r="A70" s="91" t="s">
        <v>262</v>
      </c>
      <c r="B70" s="91" t="s">
        <v>767</v>
      </c>
      <c r="C70" s="91">
        <v>2</v>
      </c>
      <c r="D70" s="133">
        <v>0.010060690952550676</v>
      </c>
      <c r="E70" s="133">
        <v>1.8864907251724818</v>
      </c>
      <c r="F70" s="91" t="s">
        <v>576</v>
      </c>
      <c r="G70" s="91" t="b">
        <v>0</v>
      </c>
      <c r="H70" s="91" t="b">
        <v>0</v>
      </c>
      <c r="I70" s="91" t="b">
        <v>0</v>
      </c>
      <c r="J70" s="91" t="b">
        <v>0</v>
      </c>
      <c r="K70" s="91" t="b">
        <v>0</v>
      </c>
      <c r="L70" s="91" t="b">
        <v>0</v>
      </c>
    </row>
    <row r="71" spans="1:12" ht="15">
      <c r="A71" s="91" t="s">
        <v>767</v>
      </c>
      <c r="B71" s="91" t="s">
        <v>768</v>
      </c>
      <c r="C71" s="91">
        <v>2</v>
      </c>
      <c r="D71" s="133">
        <v>0.010060690952550676</v>
      </c>
      <c r="E71" s="133">
        <v>1.8864907251724818</v>
      </c>
      <c r="F71" s="91" t="s">
        <v>576</v>
      </c>
      <c r="G71" s="91" t="b">
        <v>0</v>
      </c>
      <c r="H71" s="91" t="b">
        <v>0</v>
      </c>
      <c r="I71" s="91" t="b">
        <v>0</v>
      </c>
      <c r="J71" s="91" t="b">
        <v>0</v>
      </c>
      <c r="K71" s="91" t="b">
        <v>0</v>
      </c>
      <c r="L71" s="91" t="b">
        <v>0</v>
      </c>
    </row>
    <row r="72" spans="1:12" ht="15">
      <c r="A72" s="91" t="s">
        <v>768</v>
      </c>
      <c r="B72" s="91" t="s">
        <v>769</v>
      </c>
      <c r="C72" s="91">
        <v>2</v>
      </c>
      <c r="D72" s="133">
        <v>0.010060690952550676</v>
      </c>
      <c r="E72" s="133">
        <v>1.8864907251724818</v>
      </c>
      <c r="F72" s="91" t="s">
        <v>576</v>
      </c>
      <c r="G72" s="91" t="b">
        <v>0</v>
      </c>
      <c r="H72" s="91" t="b">
        <v>0</v>
      </c>
      <c r="I72" s="91" t="b">
        <v>0</v>
      </c>
      <c r="J72" s="91" t="b">
        <v>1</v>
      </c>
      <c r="K72" s="91" t="b">
        <v>0</v>
      </c>
      <c r="L72" s="91" t="b">
        <v>0</v>
      </c>
    </row>
    <row r="73" spans="1:12" ht="15">
      <c r="A73" s="91" t="s">
        <v>769</v>
      </c>
      <c r="B73" s="91" t="s">
        <v>746</v>
      </c>
      <c r="C73" s="91">
        <v>2</v>
      </c>
      <c r="D73" s="133">
        <v>0.010060690952550676</v>
      </c>
      <c r="E73" s="133">
        <v>1.7103994661168005</v>
      </c>
      <c r="F73" s="91" t="s">
        <v>576</v>
      </c>
      <c r="G73" s="91" t="b">
        <v>1</v>
      </c>
      <c r="H73" s="91" t="b">
        <v>0</v>
      </c>
      <c r="I73" s="91" t="b">
        <v>0</v>
      </c>
      <c r="J73" s="91" t="b">
        <v>0</v>
      </c>
      <c r="K73" s="91" t="b">
        <v>0</v>
      </c>
      <c r="L73" s="91" t="b">
        <v>0</v>
      </c>
    </row>
    <row r="74" spans="1:12" ht="15">
      <c r="A74" s="91" t="s">
        <v>746</v>
      </c>
      <c r="B74" s="91" t="s">
        <v>770</v>
      </c>
      <c r="C74" s="91">
        <v>2</v>
      </c>
      <c r="D74" s="133">
        <v>0.010060690952550676</v>
      </c>
      <c r="E74" s="133">
        <v>1.7103994661168005</v>
      </c>
      <c r="F74" s="91" t="s">
        <v>576</v>
      </c>
      <c r="G74" s="91" t="b">
        <v>0</v>
      </c>
      <c r="H74" s="91" t="b">
        <v>0</v>
      </c>
      <c r="I74" s="91" t="b">
        <v>0</v>
      </c>
      <c r="J74" s="91" t="b">
        <v>0</v>
      </c>
      <c r="K74" s="91" t="b">
        <v>0</v>
      </c>
      <c r="L74" s="91" t="b">
        <v>0</v>
      </c>
    </row>
    <row r="75" spans="1:12" ht="15">
      <c r="A75" s="91" t="s">
        <v>770</v>
      </c>
      <c r="B75" s="91" t="s">
        <v>742</v>
      </c>
      <c r="C75" s="91">
        <v>2</v>
      </c>
      <c r="D75" s="133">
        <v>0.010060690952550676</v>
      </c>
      <c r="E75" s="133">
        <v>1.5854607295085006</v>
      </c>
      <c r="F75" s="91" t="s">
        <v>576</v>
      </c>
      <c r="G75" s="91" t="b">
        <v>0</v>
      </c>
      <c r="H75" s="91" t="b">
        <v>0</v>
      </c>
      <c r="I75" s="91" t="b">
        <v>0</v>
      </c>
      <c r="J75" s="91" t="b">
        <v>0</v>
      </c>
      <c r="K75" s="91" t="b">
        <v>0</v>
      </c>
      <c r="L75" s="91" t="b">
        <v>0</v>
      </c>
    </row>
    <row r="76" spans="1:12" ht="15">
      <c r="A76" s="91" t="s">
        <v>742</v>
      </c>
      <c r="B76" s="91" t="s">
        <v>771</v>
      </c>
      <c r="C76" s="91">
        <v>2</v>
      </c>
      <c r="D76" s="133">
        <v>0.010060690952550676</v>
      </c>
      <c r="E76" s="133">
        <v>1.5854607295085006</v>
      </c>
      <c r="F76" s="91" t="s">
        <v>576</v>
      </c>
      <c r="G76" s="91" t="b">
        <v>0</v>
      </c>
      <c r="H76" s="91" t="b">
        <v>0</v>
      </c>
      <c r="I76" s="91" t="b">
        <v>0</v>
      </c>
      <c r="J76" s="91" t="b">
        <v>0</v>
      </c>
      <c r="K76" s="91" t="b">
        <v>0</v>
      </c>
      <c r="L76" s="91" t="b">
        <v>0</v>
      </c>
    </row>
    <row r="77" spans="1:12" ht="15">
      <c r="A77" s="91" t="s">
        <v>771</v>
      </c>
      <c r="B77" s="91" t="s">
        <v>745</v>
      </c>
      <c r="C77" s="91">
        <v>2</v>
      </c>
      <c r="D77" s="133">
        <v>0.010060690952550676</v>
      </c>
      <c r="E77" s="133">
        <v>1.7103994661168005</v>
      </c>
      <c r="F77" s="91" t="s">
        <v>576</v>
      </c>
      <c r="G77" s="91" t="b">
        <v>0</v>
      </c>
      <c r="H77" s="91" t="b">
        <v>0</v>
      </c>
      <c r="I77" s="91" t="b">
        <v>0</v>
      </c>
      <c r="J77" s="91" t="b">
        <v>0</v>
      </c>
      <c r="K77" s="91" t="b">
        <v>0</v>
      </c>
      <c r="L77" s="91" t="b">
        <v>0</v>
      </c>
    </row>
    <row r="78" spans="1:12" ht="15">
      <c r="A78" s="91" t="s">
        <v>745</v>
      </c>
      <c r="B78" s="91" t="s">
        <v>741</v>
      </c>
      <c r="C78" s="91">
        <v>2</v>
      </c>
      <c r="D78" s="133">
        <v>0.010060690952550676</v>
      </c>
      <c r="E78" s="133">
        <v>1.4093694704528195</v>
      </c>
      <c r="F78" s="91" t="s">
        <v>576</v>
      </c>
      <c r="G78" s="91" t="b">
        <v>0</v>
      </c>
      <c r="H78" s="91" t="b">
        <v>0</v>
      </c>
      <c r="I78" s="91" t="b">
        <v>0</v>
      </c>
      <c r="J78" s="91" t="b">
        <v>0</v>
      </c>
      <c r="K78" s="91" t="b">
        <v>0</v>
      </c>
      <c r="L78" s="91" t="b">
        <v>0</v>
      </c>
    </row>
    <row r="79" spans="1:12" ht="15">
      <c r="A79" s="91" t="s">
        <v>741</v>
      </c>
      <c r="B79" s="91" t="s">
        <v>772</v>
      </c>
      <c r="C79" s="91">
        <v>2</v>
      </c>
      <c r="D79" s="133">
        <v>0.010060690952550676</v>
      </c>
      <c r="E79" s="133">
        <v>1.5854607295085006</v>
      </c>
      <c r="F79" s="91" t="s">
        <v>576</v>
      </c>
      <c r="G79" s="91" t="b">
        <v>0</v>
      </c>
      <c r="H79" s="91" t="b">
        <v>0</v>
      </c>
      <c r="I79" s="91" t="b">
        <v>0</v>
      </c>
      <c r="J79" s="91" t="b">
        <v>0</v>
      </c>
      <c r="K79" s="91" t="b">
        <v>0</v>
      </c>
      <c r="L79" s="91" t="b">
        <v>0</v>
      </c>
    </row>
    <row r="80" spans="1:12" ht="15">
      <c r="A80" s="91" t="s">
        <v>757</v>
      </c>
      <c r="B80" s="91" t="s">
        <v>758</v>
      </c>
      <c r="C80" s="91">
        <v>2</v>
      </c>
      <c r="D80" s="133">
        <v>0.010060690952550676</v>
      </c>
      <c r="E80" s="133">
        <v>1.8864907251724818</v>
      </c>
      <c r="F80" s="91" t="s">
        <v>576</v>
      </c>
      <c r="G80" s="91" t="b">
        <v>0</v>
      </c>
      <c r="H80" s="91" t="b">
        <v>0</v>
      </c>
      <c r="I80" s="91" t="b">
        <v>0</v>
      </c>
      <c r="J80" s="91" t="b">
        <v>0</v>
      </c>
      <c r="K80" s="91" t="b">
        <v>0</v>
      </c>
      <c r="L80" s="91" t="b">
        <v>0</v>
      </c>
    </row>
    <row r="81" spans="1:12" ht="15">
      <c r="A81" s="91" t="s">
        <v>758</v>
      </c>
      <c r="B81" s="91" t="s">
        <v>759</v>
      </c>
      <c r="C81" s="91">
        <v>2</v>
      </c>
      <c r="D81" s="133">
        <v>0.010060690952550676</v>
      </c>
      <c r="E81" s="133">
        <v>1.8864907251724818</v>
      </c>
      <c r="F81" s="91" t="s">
        <v>576</v>
      </c>
      <c r="G81" s="91" t="b">
        <v>0</v>
      </c>
      <c r="H81" s="91" t="b">
        <v>0</v>
      </c>
      <c r="I81" s="91" t="b">
        <v>0</v>
      </c>
      <c r="J81" s="91" t="b">
        <v>0</v>
      </c>
      <c r="K81" s="91" t="b">
        <v>0</v>
      </c>
      <c r="L81" s="91" t="b">
        <v>0</v>
      </c>
    </row>
    <row r="82" spans="1:12" ht="15">
      <c r="A82" s="91" t="s">
        <v>759</v>
      </c>
      <c r="B82" s="91" t="s">
        <v>760</v>
      </c>
      <c r="C82" s="91">
        <v>2</v>
      </c>
      <c r="D82" s="133">
        <v>0.010060690952550676</v>
      </c>
      <c r="E82" s="133">
        <v>1.8864907251724818</v>
      </c>
      <c r="F82" s="91" t="s">
        <v>576</v>
      </c>
      <c r="G82" s="91" t="b">
        <v>0</v>
      </c>
      <c r="H82" s="91" t="b">
        <v>0</v>
      </c>
      <c r="I82" s="91" t="b">
        <v>0</v>
      </c>
      <c r="J82" s="91" t="b">
        <v>0</v>
      </c>
      <c r="K82" s="91" t="b">
        <v>0</v>
      </c>
      <c r="L82" s="91" t="b">
        <v>0</v>
      </c>
    </row>
    <row r="83" spans="1:12" ht="15">
      <c r="A83" s="91" t="s">
        <v>760</v>
      </c>
      <c r="B83" s="91" t="s">
        <v>761</v>
      </c>
      <c r="C83" s="91">
        <v>2</v>
      </c>
      <c r="D83" s="133">
        <v>0.010060690952550676</v>
      </c>
      <c r="E83" s="133">
        <v>1.8864907251724818</v>
      </c>
      <c r="F83" s="91" t="s">
        <v>576</v>
      </c>
      <c r="G83" s="91" t="b">
        <v>0</v>
      </c>
      <c r="H83" s="91" t="b">
        <v>0</v>
      </c>
      <c r="I83" s="91" t="b">
        <v>0</v>
      </c>
      <c r="J83" s="91" t="b">
        <v>0</v>
      </c>
      <c r="K83" s="91" t="b">
        <v>0</v>
      </c>
      <c r="L83" s="91" t="b">
        <v>0</v>
      </c>
    </row>
    <row r="84" spans="1:12" ht="15">
      <c r="A84" s="91" t="s">
        <v>761</v>
      </c>
      <c r="B84" s="91" t="s">
        <v>762</v>
      </c>
      <c r="C84" s="91">
        <v>2</v>
      </c>
      <c r="D84" s="133">
        <v>0.010060690952550676</v>
      </c>
      <c r="E84" s="133">
        <v>1.8864907251724818</v>
      </c>
      <c r="F84" s="91" t="s">
        <v>576</v>
      </c>
      <c r="G84" s="91" t="b">
        <v>0</v>
      </c>
      <c r="H84" s="91" t="b">
        <v>0</v>
      </c>
      <c r="I84" s="91" t="b">
        <v>0</v>
      </c>
      <c r="J84" s="91" t="b">
        <v>0</v>
      </c>
      <c r="K84" s="91" t="b">
        <v>0</v>
      </c>
      <c r="L84" s="91" t="b">
        <v>0</v>
      </c>
    </row>
    <row r="85" spans="1:12" ht="15">
      <c r="A85" s="91" t="s">
        <v>762</v>
      </c>
      <c r="B85" s="91" t="s">
        <v>763</v>
      </c>
      <c r="C85" s="91">
        <v>2</v>
      </c>
      <c r="D85" s="133">
        <v>0.010060690952550676</v>
      </c>
      <c r="E85" s="133">
        <v>1.8864907251724818</v>
      </c>
      <c r="F85" s="91" t="s">
        <v>576</v>
      </c>
      <c r="G85" s="91" t="b">
        <v>0</v>
      </c>
      <c r="H85" s="91" t="b">
        <v>0</v>
      </c>
      <c r="I85" s="91" t="b">
        <v>0</v>
      </c>
      <c r="J85" s="91" t="b">
        <v>0</v>
      </c>
      <c r="K85" s="91" t="b">
        <v>0</v>
      </c>
      <c r="L85" s="91" t="b">
        <v>0</v>
      </c>
    </row>
    <row r="86" spans="1:12" ht="15">
      <c r="A86" s="91" t="s">
        <v>763</v>
      </c>
      <c r="B86" s="91" t="s">
        <v>741</v>
      </c>
      <c r="C86" s="91">
        <v>2</v>
      </c>
      <c r="D86" s="133">
        <v>0.010060690952550676</v>
      </c>
      <c r="E86" s="133">
        <v>1.5854607295085006</v>
      </c>
      <c r="F86" s="91" t="s">
        <v>576</v>
      </c>
      <c r="G86" s="91" t="b">
        <v>0</v>
      </c>
      <c r="H86" s="91" t="b">
        <v>0</v>
      </c>
      <c r="I86" s="91" t="b">
        <v>0</v>
      </c>
      <c r="J86" s="91" t="b">
        <v>0</v>
      </c>
      <c r="K86" s="91" t="b">
        <v>0</v>
      </c>
      <c r="L86" s="91" t="b">
        <v>0</v>
      </c>
    </row>
    <row r="87" spans="1:12" ht="15">
      <c r="A87" s="91" t="s">
        <v>741</v>
      </c>
      <c r="B87" s="91" t="s">
        <v>764</v>
      </c>
      <c r="C87" s="91">
        <v>2</v>
      </c>
      <c r="D87" s="133">
        <v>0.010060690952550676</v>
      </c>
      <c r="E87" s="133">
        <v>1.5854607295085006</v>
      </c>
      <c r="F87" s="91" t="s">
        <v>576</v>
      </c>
      <c r="G87" s="91" t="b">
        <v>0</v>
      </c>
      <c r="H87" s="91" t="b">
        <v>0</v>
      </c>
      <c r="I87" s="91" t="b">
        <v>0</v>
      </c>
      <c r="J87" s="91" t="b">
        <v>0</v>
      </c>
      <c r="K87" s="91" t="b">
        <v>0</v>
      </c>
      <c r="L87" s="91" t="b">
        <v>0</v>
      </c>
    </row>
    <row r="88" spans="1:12" ht="15">
      <c r="A88" s="91" t="s">
        <v>764</v>
      </c>
      <c r="B88" s="91" t="s">
        <v>742</v>
      </c>
      <c r="C88" s="91">
        <v>2</v>
      </c>
      <c r="D88" s="133">
        <v>0.010060690952550676</v>
      </c>
      <c r="E88" s="133">
        <v>1.5854607295085006</v>
      </c>
      <c r="F88" s="91" t="s">
        <v>576</v>
      </c>
      <c r="G88" s="91" t="b">
        <v>0</v>
      </c>
      <c r="H88" s="91" t="b">
        <v>0</v>
      </c>
      <c r="I88" s="91" t="b">
        <v>0</v>
      </c>
      <c r="J88" s="91" t="b">
        <v>0</v>
      </c>
      <c r="K88" s="91" t="b">
        <v>0</v>
      </c>
      <c r="L88" s="91" t="b">
        <v>0</v>
      </c>
    </row>
    <row r="89" spans="1:12" ht="15">
      <c r="A89" s="91" t="s">
        <v>742</v>
      </c>
      <c r="B89" s="91" t="s">
        <v>765</v>
      </c>
      <c r="C89" s="91">
        <v>2</v>
      </c>
      <c r="D89" s="133">
        <v>0.010060690952550676</v>
      </c>
      <c r="E89" s="133">
        <v>1.5854607295085006</v>
      </c>
      <c r="F89" s="91" t="s">
        <v>576</v>
      </c>
      <c r="G89" s="91" t="b">
        <v>0</v>
      </c>
      <c r="H89" s="91" t="b">
        <v>0</v>
      </c>
      <c r="I89" s="91" t="b">
        <v>0</v>
      </c>
      <c r="J89" s="91" t="b">
        <v>1</v>
      </c>
      <c r="K89" s="91" t="b">
        <v>0</v>
      </c>
      <c r="L89" s="91" t="b">
        <v>0</v>
      </c>
    </row>
    <row r="90" spans="1:12" ht="15">
      <c r="A90" s="91" t="s">
        <v>765</v>
      </c>
      <c r="B90" s="91" t="s">
        <v>766</v>
      </c>
      <c r="C90" s="91">
        <v>2</v>
      </c>
      <c r="D90" s="133">
        <v>0.010060690952550676</v>
      </c>
      <c r="E90" s="133">
        <v>1.8864907251724818</v>
      </c>
      <c r="F90" s="91" t="s">
        <v>576</v>
      </c>
      <c r="G90" s="91" t="b">
        <v>1</v>
      </c>
      <c r="H90" s="91" t="b">
        <v>0</v>
      </c>
      <c r="I90" s="91" t="b">
        <v>0</v>
      </c>
      <c r="J90" s="91" t="b">
        <v>0</v>
      </c>
      <c r="K90" s="91" t="b">
        <v>0</v>
      </c>
      <c r="L90" s="91" t="b">
        <v>0</v>
      </c>
    </row>
    <row r="91" spans="1:12" ht="15">
      <c r="A91" s="91" t="s">
        <v>216</v>
      </c>
      <c r="B91" s="91" t="s">
        <v>630</v>
      </c>
      <c r="C91" s="91">
        <v>6</v>
      </c>
      <c r="D91" s="133">
        <v>0.009031715899395176</v>
      </c>
      <c r="E91" s="133">
        <v>0.8470325397914564</v>
      </c>
      <c r="F91" s="91" t="s">
        <v>577</v>
      </c>
      <c r="G91" s="91" t="b">
        <v>0</v>
      </c>
      <c r="H91" s="91" t="b">
        <v>0</v>
      </c>
      <c r="I91" s="91" t="b">
        <v>0</v>
      </c>
      <c r="J91" s="91" t="b">
        <v>1</v>
      </c>
      <c r="K91" s="91" t="b">
        <v>0</v>
      </c>
      <c r="L91" s="91" t="b">
        <v>0</v>
      </c>
    </row>
    <row r="92" spans="1:12" ht="15">
      <c r="A92" s="91" t="s">
        <v>640</v>
      </c>
      <c r="B92" s="91" t="s">
        <v>216</v>
      </c>
      <c r="C92" s="91">
        <v>4</v>
      </c>
      <c r="D92" s="133">
        <v>0.014507469670553311</v>
      </c>
      <c r="E92" s="133">
        <v>0.9719712763997563</v>
      </c>
      <c r="F92" s="91" t="s">
        <v>577</v>
      </c>
      <c r="G92" s="91" t="b">
        <v>1</v>
      </c>
      <c r="H92" s="91" t="b">
        <v>0</v>
      </c>
      <c r="I92" s="91" t="b">
        <v>0</v>
      </c>
      <c r="J92" s="91" t="b">
        <v>0</v>
      </c>
      <c r="K92" s="91" t="b">
        <v>0</v>
      </c>
      <c r="L92" s="91" t="b">
        <v>0</v>
      </c>
    </row>
    <row r="93" spans="1:12" ht="15">
      <c r="A93" s="91" t="s">
        <v>630</v>
      </c>
      <c r="B93" s="91" t="s">
        <v>233</v>
      </c>
      <c r="C93" s="91">
        <v>4</v>
      </c>
      <c r="D93" s="133">
        <v>0.014507469670553311</v>
      </c>
      <c r="E93" s="133">
        <v>0.9719712763997563</v>
      </c>
      <c r="F93" s="91" t="s">
        <v>577</v>
      </c>
      <c r="G93" s="91" t="b">
        <v>1</v>
      </c>
      <c r="H93" s="91" t="b">
        <v>0</v>
      </c>
      <c r="I93" s="91" t="b">
        <v>0</v>
      </c>
      <c r="J93" s="91" t="b">
        <v>0</v>
      </c>
      <c r="K93" s="91" t="b">
        <v>0</v>
      </c>
      <c r="L93" s="91" t="b">
        <v>0</v>
      </c>
    </row>
    <row r="94" spans="1:12" ht="15">
      <c r="A94" s="91" t="s">
        <v>233</v>
      </c>
      <c r="B94" s="91" t="s">
        <v>222</v>
      </c>
      <c r="C94" s="91">
        <v>4</v>
      </c>
      <c r="D94" s="133">
        <v>0.014507469670553311</v>
      </c>
      <c r="E94" s="133">
        <v>1.0969100130080565</v>
      </c>
      <c r="F94" s="91" t="s">
        <v>577</v>
      </c>
      <c r="G94" s="91" t="b">
        <v>0</v>
      </c>
      <c r="H94" s="91" t="b">
        <v>0</v>
      </c>
      <c r="I94" s="91" t="b">
        <v>0</v>
      </c>
      <c r="J94" s="91" t="b">
        <v>0</v>
      </c>
      <c r="K94" s="91" t="b">
        <v>0</v>
      </c>
      <c r="L94" s="91" t="b">
        <v>0</v>
      </c>
    </row>
    <row r="95" spans="1:12" ht="15">
      <c r="A95" s="91" t="s">
        <v>222</v>
      </c>
      <c r="B95" s="91" t="s">
        <v>641</v>
      </c>
      <c r="C95" s="91">
        <v>4</v>
      </c>
      <c r="D95" s="133">
        <v>0.014507469670553311</v>
      </c>
      <c r="E95" s="133">
        <v>0.9719712763997563</v>
      </c>
      <c r="F95" s="91" t="s">
        <v>577</v>
      </c>
      <c r="G95" s="91" t="b">
        <v>0</v>
      </c>
      <c r="H95" s="91" t="b">
        <v>0</v>
      </c>
      <c r="I95" s="91" t="b">
        <v>0</v>
      </c>
      <c r="J95" s="91" t="b">
        <v>1</v>
      </c>
      <c r="K95" s="91" t="b">
        <v>0</v>
      </c>
      <c r="L95" s="91" t="b">
        <v>0</v>
      </c>
    </row>
    <row r="96" spans="1:12" ht="15">
      <c r="A96" s="91" t="s">
        <v>641</v>
      </c>
      <c r="B96" s="91" t="s">
        <v>642</v>
      </c>
      <c r="C96" s="91">
        <v>4</v>
      </c>
      <c r="D96" s="133">
        <v>0.014507469670553311</v>
      </c>
      <c r="E96" s="133">
        <v>1.2730012720637376</v>
      </c>
      <c r="F96" s="91" t="s">
        <v>577</v>
      </c>
      <c r="G96" s="91" t="b">
        <v>1</v>
      </c>
      <c r="H96" s="91" t="b">
        <v>0</v>
      </c>
      <c r="I96" s="91" t="b">
        <v>0</v>
      </c>
      <c r="J96" s="91" t="b">
        <v>0</v>
      </c>
      <c r="K96" s="91" t="b">
        <v>0</v>
      </c>
      <c r="L96" s="91" t="b">
        <v>0</v>
      </c>
    </row>
    <row r="97" spans="1:12" ht="15">
      <c r="A97" s="91" t="s">
        <v>642</v>
      </c>
      <c r="B97" s="91" t="s">
        <v>643</v>
      </c>
      <c r="C97" s="91">
        <v>4</v>
      </c>
      <c r="D97" s="133">
        <v>0.014507469670553311</v>
      </c>
      <c r="E97" s="133">
        <v>1.2730012720637376</v>
      </c>
      <c r="F97" s="91" t="s">
        <v>577</v>
      </c>
      <c r="G97" s="91" t="b">
        <v>0</v>
      </c>
      <c r="H97" s="91" t="b">
        <v>0</v>
      </c>
      <c r="I97" s="91" t="b">
        <v>0</v>
      </c>
      <c r="J97" s="91" t="b">
        <v>0</v>
      </c>
      <c r="K97" s="91" t="b">
        <v>0</v>
      </c>
      <c r="L97" s="91" t="b">
        <v>0</v>
      </c>
    </row>
    <row r="98" spans="1:12" ht="15">
      <c r="A98" s="91" t="s">
        <v>643</v>
      </c>
      <c r="B98" s="91" t="s">
        <v>644</v>
      </c>
      <c r="C98" s="91">
        <v>4</v>
      </c>
      <c r="D98" s="133">
        <v>0.014507469670553311</v>
      </c>
      <c r="E98" s="133">
        <v>1.2730012720637376</v>
      </c>
      <c r="F98" s="91" t="s">
        <v>577</v>
      </c>
      <c r="G98" s="91" t="b">
        <v>0</v>
      </c>
      <c r="H98" s="91" t="b">
        <v>0</v>
      </c>
      <c r="I98" s="91" t="b">
        <v>0</v>
      </c>
      <c r="J98" s="91" t="b">
        <v>0</v>
      </c>
      <c r="K98" s="91" t="b">
        <v>0</v>
      </c>
      <c r="L98" s="91" t="b">
        <v>0</v>
      </c>
    </row>
    <row r="99" spans="1:12" ht="15">
      <c r="A99" s="91" t="s">
        <v>644</v>
      </c>
      <c r="B99" s="91" t="s">
        <v>645</v>
      </c>
      <c r="C99" s="91">
        <v>4</v>
      </c>
      <c r="D99" s="133">
        <v>0.014507469670553311</v>
      </c>
      <c r="E99" s="133">
        <v>1.2730012720637376</v>
      </c>
      <c r="F99" s="91" t="s">
        <v>577</v>
      </c>
      <c r="G99" s="91" t="b">
        <v>0</v>
      </c>
      <c r="H99" s="91" t="b">
        <v>0</v>
      </c>
      <c r="I99" s="91" t="b">
        <v>0</v>
      </c>
      <c r="J99" s="91" t="b">
        <v>0</v>
      </c>
      <c r="K99" s="91" t="b">
        <v>0</v>
      </c>
      <c r="L99" s="91" t="b">
        <v>0</v>
      </c>
    </row>
    <row r="100" spans="1:12" ht="15">
      <c r="A100" s="91" t="s">
        <v>225</v>
      </c>
      <c r="B100" s="91" t="s">
        <v>640</v>
      </c>
      <c r="C100" s="91">
        <v>3</v>
      </c>
      <c r="D100" s="133">
        <v>0.01539646020261257</v>
      </c>
      <c r="E100" s="133">
        <v>1.3979400086720377</v>
      </c>
      <c r="F100" s="91" t="s">
        <v>577</v>
      </c>
      <c r="G100" s="91" t="b">
        <v>0</v>
      </c>
      <c r="H100" s="91" t="b">
        <v>0</v>
      </c>
      <c r="I100" s="91" t="b">
        <v>0</v>
      </c>
      <c r="J100" s="91" t="b">
        <v>1</v>
      </c>
      <c r="K100" s="91" t="b">
        <v>0</v>
      </c>
      <c r="L100" s="91" t="b">
        <v>0</v>
      </c>
    </row>
    <row r="101" spans="1:12" ht="15">
      <c r="A101" s="91" t="s">
        <v>222</v>
      </c>
      <c r="B101" s="91" t="s">
        <v>216</v>
      </c>
      <c r="C101" s="91">
        <v>2</v>
      </c>
      <c r="D101" s="133">
        <v>0.014507469670553311</v>
      </c>
      <c r="E101" s="133">
        <v>0.369911285071794</v>
      </c>
      <c r="F101" s="91" t="s">
        <v>577</v>
      </c>
      <c r="G101" s="91" t="b">
        <v>0</v>
      </c>
      <c r="H101" s="91" t="b">
        <v>0</v>
      </c>
      <c r="I101" s="91" t="b">
        <v>0</v>
      </c>
      <c r="J101" s="91" t="b">
        <v>0</v>
      </c>
      <c r="K101" s="91" t="b">
        <v>0</v>
      </c>
      <c r="L101" s="91" t="b">
        <v>0</v>
      </c>
    </row>
    <row r="102" spans="1:12" ht="15">
      <c r="A102" s="91" t="s">
        <v>216</v>
      </c>
      <c r="B102" s="91" t="s">
        <v>753</v>
      </c>
      <c r="C102" s="91">
        <v>2</v>
      </c>
      <c r="D102" s="133">
        <v>0.014507469670553311</v>
      </c>
      <c r="E102" s="133">
        <v>0.9719712763997563</v>
      </c>
      <c r="F102" s="91" t="s">
        <v>577</v>
      </c>
      <c r="G102" s="91" t="b">
        <v>0</v>
      </c>
      <c r="H102" s="91" t="b">
        <v>0</v>
      </c>
      <c r="I102" s="91" t="b">
        <v>0</v>
      </c>
      <c r="J102" s="91" t="b">
        <v>0</v>
      </c>
      <c r="K102" s="91" t="b">
        <v>0</v>
      </c>
      <c r="L102" s="91" t="b">
        <v>0</v>
      </c>
    </row>
    <row r="103" spans="1:12" ht="15">
      <c r="A103" s="91" t="s">
        <v>753</v>
      </c>
      <c r="B103" s="91" t="s">
        <v>754</v>
      </c>
      <c r="C103" s="91">
        <v>2</v>
      </c>
      <c r="D103" s="133">
        <v>0.014507469670553311</v>
      </c>
      <c r="E103" s="133">
        <v>1.5740312677277188</v>
      </c>
      <c r="F103" s="91" t="s">
        <v>577</v>
      </c>
      <c r="G103" s="91" t="b">
        <v>0</v>
      </c>
      <c r="H103" s="91" t="b">
        <v>0</v>
      </c>
      <c r="I103" s="91" t="b">
        <v>0</v>
      </c>
      <c r="J103" s="91" t="b">
        <v>1</v>
      </c>
      <c r="K103" s="91" t="b">
        <v>0</v>
      </c>
      <c r="L103" s="91" t="b">
        <v>0</v>
      </c>
    </row>
    <row r="104" spans="1:12" ht="15">
      <c r="A104" s="91" t="s">
        <v>754</v>
      </c>
      <c r="B104" s="91" t="s">
        <v>630</v>
      </c>
      <c r="C104" s="91">
        <v>2</v>
      </c>
      <c r="D104" s="133">
        <v>0.014507469670553311</v>
      </c>
      <c r="E104" s="133">
        <v>0.9719712763997563</v>
      </c>
      <c r="F104" s="91" t="s">
        <v>577</v>
      </c>
      <c r="G104" s="91" t="b">
        <v>1</v>
      </c>
      <c r="H104" s="91" t="b">
        <v>0</v>
      </c>
      <c r="I104" s="91" t="b">
        <v>0</v>
      </c>
      <c r="J104" s="91" t="b">
        <v>1</v>
      </c>
      <c r="K104" s="91" t="b">
        <v>0</v>
      </c>
      <c r="L104" s="91" t="b">
        <v>0</v>
      </c>
    </row>
    <row r="105" spans="1:12" ht="15">
      <c r="A105" s="91" t="s">
        <v>630</v>
      </c>
      <c r="B105" s="91" t="s">
        <v>755</v>
      </c>
      <c r="C105" s="91">
        <v>2</v>
      </c>
      <c r="D105" s="133">
        <v>0.014507469670553311</v>
      </c>
      <c r="E105" s="133">
        <v>0.9719712763997563</v>
      </c>
      <c r="F105" s="91" t="s">
        <v>577</v>
      </c>
      <c r="G105" s="91" t="b">
        <v>1</v>
      </c>
      <c r="H105" s="91" t="b">
        <v>0</v>
      </c>
      <c r="I105" s="91" t="b">
        <v>0</v>
      </c>
      <c r="J105" s="91" t="b">
        <v>0</v>
      </c>
      <c r="K105" s="91" t="b">
        <v>0</v>
      </c>
      <c r="L105" s="91" t="b">
        <v>0</v>
      </c>
    </row>
    <row r="106" spans="1:12" ht="15">
      <c r="A106" s="91" t="s">
        <v>755</v>
      </c>
      <c r="B106" s="91" t="s">
        <v>744</v>
      </c>
      <c r="C106" s="91">
        <v>2</v>
      </c>
      <c r="D106" s="133">
        <v>0.014507469670553311</v>
      </c>
      <c r="E106" s="133">
        <v>1.5740312677277188</v>
      </c>
      <c r="F106" s="91" t="s">
        <v>577</v>
      </c>
      <c r="G106" s="91" t="b">
        <v>0</v>
      </c>
      <c r="H106" s="91" t="b">
        <v>0</v>
      </c>
      <c r="I106" s="91" t="b">
        <v>0</v>
      </c>
      <c r="J106" s="91" t="b">
        <v>0</v>
      </c>
      <c r="K106" s="91" t="b">
        <v>0</v>
      </c>
      <c r="L106" s="91" t="b">
        <v>0</v>
      </c>
    </row>
    <row r="107" spans="1:12" ht="15">
      <c r="A107" s="91" t="s">
        <v>222</v>
      </c>
      <c r="B107" s="91" t="s">
        <v>232</v>
      </c>
      <c r="C107" s="91">
        <v>2</v>
      </c>
      <c r="D107" s="133">
        <v>0.014507469670553311</v>
      </c>
      <c r="E107" s="133">
        <v>0.9719712763997563</v>
      </c>
      <c r="F107" s="91" t="s">
        <v>577</v>
      </c>
      <c r="G107" s="91" t="b">
        <v>0</v>
      </c>
      <c r="H107" s="91" t="b">
        <v>0</v>
      </c>
      <c r="I107" s="91" t="b">
        <v>0</v>
      </c>
      <c r="J107" s="91" t="b">
        <v>0</v>
      </c>
      <c r="K107" s="91" t="b">
        <v>0</v>
      </c>
      <c r="L107" s="91" t="b">
        <v>0</v>
      </c>
    </row>
    <row r="108" spans="1:12" ht="15">
      <c r="A108" s="91" t="s">
        <v>232</v>
      </c>
      <c r="B108" s="91" t="s">
        <v>216</v>
      </c>
      <c r="C108" s="91">
        <v>2</v>
      </c>
      <c r="D108" s="133">
        <v>0.014507469670553311</v>
      </c>
      <c r="E108" s="133">
        <v>0.9719712763997563</v>
      </c>
      <c r="F108" s="91" t="s">
        <v>577</v>
      </c>
      <c r="G108" s="91" t="b">
        <v>0</v>
      </c>
      <c r="H108" s="91" t="b">
        <v>0</v>
      </c>
      <c r="I108" s="91" t="b">
        <v>0</v>
      </c>
      <c r="J108" s="91" t="b">
        <v>0</v>
      </c>
      <c r="K108" s="91" t="b">
        <v>0</v>
      </c>
      <c r="L108" s="91" t="b">
        <v>0</v>
      </c>
    </row>
    <row r="109" spans="1:12" ht="15">
      <c r="A109" s="91" t="s">
        <v>630</v>
      </c>
      <c r="B109" s="91" t="s">
        <v>747</v>
      </c>
      <c r="C109" s="91">
        <v>2</v>
      </c>
      <c r="D109" s="133">
        <v>0.014507469670553311</v>
      </c>
      <c r="E109" s="133">
        <v>0.9719712763997563</v>
      </c>
      <c r="F109" s="91" t="s">
        <v>577</v>
      </c>
      <c r="G109" s="91" t="b">
        <v>1</v>
      </c>
      <c r="H109" s="91" t="b">
        <v>0</v>
      </c>
      <c r="I109" s="91" t="b">
        <v>0</v>
      </c>
      <c r="J109" s="91" t="b">
        <v>0</v>
      </c>
      <c r="K109" s="91" t="b">
        <v>0</v>
      </c>
      <c r="L109" s="91" t="b">
        <v>0</v>
      </c>
    </row>
    <row r="110" spans="1:12" ht="15">
      <c r="A110" s="91" t="s">
        <v>747</v>
      </c>
      <c r="B110" s="91" t="s">
        <v>743</v>
      </c>
      <c r="C110" s="91">
        <v>2</v>
      </c>
      <c r="D110" s="133">
        <v>0.014507469670553311</v>
      </c>
      <c r="E110" s="133">
        <v>1.5740312677277188</v>
      </c>
      <c r="F110" s="91" t="s">
        <v>577</v>
      </c>
      <c r="G110" s="91" t="b">
        <v>0</v>
      </c>
      <c r="H110" s="91" t="b">
        <v>0</v>
      </c>
      <c r="I110" s="91" t="b">
        <v>0</v>
      </c>
      <c r="J110" s="91" t="b">
        <v>0</v>
      </c>
      <c r="K110" s="91" t="b">
        <v>0</v>
      </c>
      <c r="L110" s="91" t="b">
        <v>0</v>
      </c>
    </row>
    <row r="111" spans="1:12" ht="15">
      <c r="A111" s="91" t="s">
        <v>743</v>
      </c>
      <c r="B111" s="91" t="s">
        <v>748</v>
      </c>
      <c r="C111" s="91">
        <v>2</v>
      </c>
      <c r="D111" s="133">
        <v>0.014507469670553311</v>
      </c>
      <c r="E111" s="133">
        <v>1.5740312677277188</v>
      </c>
      <c r="F111" s="91" t="s">
        <v>577</v>
      </c>
      <c r="G111" s="91" t="b">
        <v>0</v>
      </c>
      <c r="H111" s="91" t="b">
        <v>0</v>
      </c>
      <c r="I111" s="91" t="b">
        <v>0</v>
      </c>
      <c r="J111" s="91" t="b">
        <v>0</v>
      </c>
      <c r="K111" s="91" t="b">
        <v>0</v>
      </c>
      <c r="L111" s="91" t="b">
        <v>0</v>
      </c>
    </row>
    <row r="112" spans="1:12" ht="15">
      <c r="A112" s="91" t="s">
        <v>748</v>
      </c>
      <c r="B112" s="91" t="s">
        <v>749</v>
      </c>
      <c r="C112" s="91">
        <v>2</v>
      </c>
      <c r="D112" s="133">
        <v>0.014507469670553311</v>
      </c>
      <c r="E112" s="133">
        <v>1.5740312677277188</v>
      </c>
      <c r="F112" s="91" t="s">
        <v>577</v>
      </c>
      <c r="G112" s="91" t="b">
        <v>0</v>
      </c>
      <c r="H112" s="91" t="b">
        <v>0</v>
      </c>
      <c r="I112" s="91" t="b">
        <v>0</v>
      </c>
      <c r="J112" s="91" t="b">
        <v>0</v>
      </c>
      <c r="K112" s="91" t="b">
        <v>0</v>
      </c>
      <c r="L112" s="91" t="b">
        <v>0</v>
      </c>
    </row>
    <row r="113" spans="1:12" ht="15">
      <c r="A113" s="91" t="s">
        <v>749</v>
      </c>
      <c r="B113" s="91" t="s">
        <v>750</v>
      </c>
      <c r="C113" s="91">
        <v>2</v>
      </c>
      <c r="D113" s="133">
        <v>0.014507469670553311</v>
      </c>
      <c r="E113" s="133">
        <v>1.5740312677277188</v>
      </c>
      <c r="F113" s="91" t="s">
        <v>577</v>
      </c>
      <c r="G113" s="91" t="b">
        <v>0</v>
      </c>
      <c r="H113" s="91" t="b">
        <v>0</v>
      </c>
      <c r="I113" s="91" t="b">
        <v>0</v>
      </c>
      <c r="J113" s="91" t="b">
        <v>0</v>
      </c>
      <c r="K113" s="91" t="b">
        <v>0</v>
      </c>
      <c r="L113" s="91" t="b">
        <v>0</v>
      </c>
    </row>
    <row r="114" spans="1:12" ht="15">
      <c r="A114" s="91" t="s">
        <v>750</v>
      </c>
      <c r="B114" s="91" t="s">
        <v>751</v>
      </c>
      <c r="C114" s="91">
        <v>2</v>
      </c>
      <c r="D114" s="133">
        <v>0.014507469670553311</v>
      </c>
      <c r="E114" s="133">
        <v>1.5740312677277188</v>
      </c>
      <c r="F114" s="91" t="s">
        <v>577</v>
      </c>
      <c r="G114" s="91" t="b">
        <v>0</v>
      </c>
      <c r="H114" s="91" t="b">
        <v>0</v>
      </c>
      <c r="I114" s="91" t="b">
        <v>0</v>
      </c>
      <c r="J114" s="91" t="b">
        <v>0</v>
      </c>
      <c r="K114" s="91" t="b">
        <v>0</v>
      </c>
      <c r="L114" s="91" t="b">
        <v>0</v>
      </c>
    </row>
    <row r="115" spans="1:12" ht="15">
      <c r="A115" s="91" t="s">
        <v>751</v>
      </c>
      <c r="B115" s="91" t="s">
        <v>752</v>
      </c>
      <c r="C115" s="91">
        <v>2</v>
      </c>
      <c r="D115" s="133">
        <v>0.014507469670553311</v>
      </c>
      <c r="E115" s="133">
        <v>1.5740312677277188</v>
      </c>
      <c r="F115" s="91" t="s">
        <v>577</v>
      </c>
      <c r="G115" s="91" t="b">
        <v>0</v>
      </c>
      <c r="H115" s="91" t="b">
        <v>0</v>
      </c>
      <c r="I115" s="91" t="b">
        <v>0</v>
      </c>
      <c r="J115" s="91" t="b">
        <v>0</v>
      </c>
      <c r="K115" s="91" t="b">
        <v>0</v>
      </c>
      <c r="L11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575</v>
      </c>
      <c r="BB2" s="13" t="s">
        <v>585</v>
      </c>
      <c r="BC2" s="13" t="s">
        <v>586</v>
      </c>
      <c r="BD2" s="67" t="s">
        <v>788</v>
      </c>
      <c r="BE2" s="67" t="s">
        <v>789</v>
      </c>
      <c r="BF2" s="67" t="s">
        <v>790</v>
      </c>
      <c r="BG2" s="67" t="s">
        <v>791</v>
      </c>
      <c r="BH2" s="67" t="s">
        <v>792</v>
      </c>
      <c r="BI2" s="67" t="s">
        <v>793</v>
      </c>
      <c r="BJ2" s="67" t="s">
        <v>794</v>
      </c>
      <c r="BK2" s="67" t="s">
        <v>795</v>
      </c>
      <c r="BL2" s="67" t="s">
        <v>796</v>
      </c>
    </row>
    <row r="3" spans="1:64" ht="15" customHeight="1">
      <c r="A3" s="84" t="s">
        <v>212</v>
      </c>
      <c r="B3" s="84" t="s">
        <v>227</v>
      </c>
      <c r="C3" s="53"/>
      <c r="D3" s="54"/>
      <c r="E3" s="65"/>
      <c r="F3" s="55"/>
      <c r="G3" s="53"/>
      <c r="H3" s="57"/>
      <c r="I3" s="56"/>
      <c r="J3" s="56"/>
      <c r="K3" s="36" t="s">
        <v>65</v>
      </c>
      <c r="L3" s="62">
        <v>3</v>
      </c>
      <c r="M3" s="62"/>
      <c r="N3" s="63"/>
      <c r="O3" s="85" t="s">
        <v>234</v>
      </c>
      <c r="P3" s="87">
        <v>43620.67251157408</v>
      </c>
      <c r="Q3" s="85" t="s">
        <v>236</v>
      </c>
      <c r="R3" s="85"/>
      <c r="S3" s="85"/>
      <c r="T3" s="85"/>
      <c r="U3" s="85"/>
      <c r="V3" s="90" t="s">
        <v>274</v>
      </c>
      <c r="W3" s="87">
        <v>43620.67251157408</v>
      </c>
      <c r="X3" s="90" t="s">
        <v>289</v>
      </c>
      <c r="Y3" s="85"/>
      <c r="Z3" s="85"/>
      <c r="AA3" s="91" t="s">
        <v>313</v>
      </c>
      <c r="AB3" s="91" t="s">
        <v>337</v>
      </c>
      <c r="AC3" s="85" t="b">
        <v>0</v>
      </c>
      <c r="AD3" s="85">
        <v>1</v>
      </c>
      <c r="AE3" s="91" t="s">
        <v>339</v>
      </c>
      <c r="AF3" s="85" t="b">
        <v>0</v>
      </c>
      <c r="AG3" s="85" t="s">
        <v>342</v>
      </c>
      <c r="AH3" s="85"/>
      <c r="AI3" s="91" t="s">
        <v>340</v>
      </c>
      <c r="AJ3" s="85" t="b">
        <v>0</v>
      </c>
      <c r="AK3" s="85">
        <v>0</v>
      </c>
      <c r="AL3" s="91" t="s">
        <v>340</v>
      </c>
      <c r="AM3" s="85" t="s">
        <v>343</v>
      </c>
      <c r="AN3" s="85" t="b">
        <v>0</v>
      </c>
      <c r="AO3" s="91" t="s">
        <v>337</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c r="BE3" s="52"/>
      <c r="BF3" s="51"/>
      <c r="BG3" s="52"/>
      <c r="BH3" s="51"/>
      <c r="BI3" s="52"/>
      <c r="BJ3" s="51"/>
      <c r="BK3" s="52"/>
      <c r="BL3" s="51"/>
    </row>
    <row r="4" spans="1:64" ht="15" customHeight="1">
      <c r="A4" s="84" t="s">
        <v>213</v>
      </c>
      <c r="B4" s="84" t="s">
        <v>213</v>
      </c>
      <c r="C4" s="53"/>
      <c r="D4" s="54"/>
      <c r="E4" s="65"/>
      <c r="F4" s="55"/>
      <c r="G4" s="53"/>
      <c r="H4" s="57"/>
      <c r="I4" s="56"/>
      <c r="J4" s="56"/>
      <c r="K4" s="36" t="s">
        <v>65</v>
      </c>
      <c r="L4" s="83">
        <v>8</v>
      </c>
      <c r="M4" s="83"/>
      <c r="N4" s="63"/>
      <c r="O4" s="86" t="s">
        <v>176</v>
      </c>
      <c r="P4" s="88">
        <v>43622.793599537035</v>
      </c>
      <c r="Q4" s="86" t="s">
        <v>237</v>
      </c>
      <c r="R4" s="89" t="s">
        <v>253</v>
      </c>
      <c r="S4" s="86" t="s">
        <v>258</v>
      </c>
      <c r="T4" s="86"/>
      <c r="U4" s="86"/>
      <c r="V4" s="89" t="s">
        <v>275</v>
      </c>
      <c r="W4" s="88">
        <v>43622.793599537035</v>
      </c>
      <c r="X4" s="89" t="s">
        <v>290</v>
      </c>
      <c r="Y4" s="86"/>
      <c r="Z4" s="86"/>
      <c r="AA4" s="92" t="s">
        <v>314</v>
      </c>
      <c r="AB4" s="86"/>
      <c r="AC4" s="86" t="b">
        <v>0</v>
      </c>
      <c r="AD4" s="86">
        <v>3</v>
      </c>
      <c r="AE4" s="92" t="s">
        <v>340</v>
      </c>
      <c r="AF4" s="86" t="b">
        <v>1</v>
      </c>
      <c r="AG4" s="86" t="s">
        <v>342</v>
      </c>
      <c r="AH4" s="86"/>
      <c r="AI4" s="92" t="s">
        <v>326</v>
      </c>
      <c r="AJ4" s="86" t="b">
        <v>0</v>
      </c>
      <c r="AK4" s="86">
        <v>0</v>
      </c>
      <c r="AL4" s="92" t="s">
        <v>340</v>
      </c>
      <c r="AM4" s="86" t="s">
        <v>344</v>
      </c>
      <c r="AN4" s="86" t="b">
        <v>0</v>
      </c>
      <c r="AO4" s="92" t="s">
        <v>314</v>
      </c>
      <c r="AP4" s="86" t="s">
        <v>176</v>
      </c>
      <c r="AQ4" s="86">
        <v>0</v>
      </c>
      <c r="AR4" s="86">
        <v>0</v>
      </c>
      <c r="AS4" s="86"/>
      <c r="AT4" s="86"/>
      <c r="AU4" s="86"/>
      <c r="AV4" s="86"/>
      <c r="AW4" s="86"/>
      <c r="AX4" s="86"/>
      <c r="AY4" s="86"/>
      <c r="AZ4" s="86"/>
      <c r="BA4">
        <v>1</v>
      </c>
      <c r="BB4" s="85" t="str">
        <f>REPLACE(INDEX(GroupVertices[Group],MATCH(Edges24[[#This Row],[Vertex 1]],GroupVertices[Vertex],0)),1,1,"")</f>
        <v>4</v>
      </c>
      <c r="BC4" s="85" t="str">
        <f>REPLACE(INDEX(GroupVertices[Group],MATCH(Edges24[[#This Row],[Vertex 2]],GroupVertices[Vertex],0)),1,1,"")</f>
        <v>4</v>
      </c>
      <c r="BD4" s="51">
        <v>1</v>
      </c>
      <c r="BE4" s="52">
        <v>11.11111111111111</v>
      </c>
      <c r="BF4" s="51">
        <v>0</v>
      </c>
      <c r="BG4" s="52">
        <v>0</v>
      </c>
      <c r="BH4" s="51">
        <v>0</v>
      </c>
      <c r="BI4" s="52">
        <v>0</v>
      </c>
      <c r="BJ4" s="51">
        <v>8</v>
      </c>
      <c r="BK4" s="52">
        <v>88.88888888888889</v>
      </c>
      <c r="BL4" s="51">
        <v>9</v>
      </c>
    </row>
    <row r="5" spans="1:64" ht="15">
      <c r="A5" s="84" t="s">
        <v>214</v>
      </c>
      <c r="B5" s="84" t="s">
        <v>230</v>
      </c>
      <c r="C5" s="53"/>
      <c r="D5" s="54"/>
      <c r="E5" s="65"/>
      <c r="F5" s="55"/>
      <c r="G5" s="53"/>
      <c r="H5" s="57"/>
      <c r="I5" s="56"/>
      <c r="J5" s="56"/>
      <c r="K5" s="36" t="s">
        <v>65</v>
      </c>
      <c r="L5" s="83">
        <v>9</v>
      </c>
      <c r="M5" s="83"/>
      <c r="N5" s="63"/>
      <c r="O5" s="86" t="s">
        <v>234</v>
      </c>
      <c r="P5" s="88">
        <v>43622.79824074074</v>
      </c>
      <c r="Q5" s="86" t="s">
        <v>238</v>
      </c>
      <c r="R5" s="86"/>
      <c r="S5" s="86"/>
      <c r="T5" s="86" t="s">
        <v>262</v>
      </c>
      <c r="U5" s="86"/>
      <c r="V5" s="89" t="s">
        <v>276</v>
      </c>
      <c r="W5" s="88">
        <v>43622.79824074074</v>
      </c>
      <c r="X5" s="89" t="s">
        <v>291</v>
      </c>
      <c r="Y5" s="86"/>
      <c r="Z5" s="86"/>
      <c r="AA5" s="92" t="s">
        <v>315</v>
      </c>
      <c r="AB5" s="86"/>
      <c r="AC5" s="86" t="b">
        <v>0</v>
      </c>
      <c r="AD5" s="86">
        <v>0</v>
      </c>
      <c r="AE5" s="92" t="s">
        <v>340</v>
      </c>
      <c r="AF5" s="86" t="b">
        <v>0</v>
      </c>
      <c r="AG5" s="86" t="s">
        <v>342</v>
      </c>
      <c r="AH5" s="86"/>
      <c r="AI5" s="92" t="s">
        <v>340</v>
      </c>
      <c r="AJ5" s="86" t="b">
        <v>0</v>
      </c>
      <c r="AK5" s="86">
        <v>6</v>
      </c>
      <c r="AL5" s="92" t="s">
        <v>326</v>
      </c>
      <c r="AM5" s="86" t="s">
        <v>343</v>
      </c>
      <c r="AN5" s="86" t="b">
        <v>0</v>
      </c>
      <c r="AO5" s="92" t="s">
        <v>326</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215</v>
      </c>
      <c r="B6" s="84" t="s">
        <v>230</v>
      </c>
      <c r="C6" s="53"/>
      <c r="D6" s="54"/>
      <c r="E6" s="65"/>
      <c r="F6" s="55"/>
      <c r="G6" s="53"/>
      <c r="H6" s="57"/>
      <c r="I6" s="56"/>
      <c r="J6" s="56"/>
      <c r="K6" s="36" t="s">
        <v>65</v>
      </c>
      <c r="L6" s="83">
        <v>12</v>
      </c>
      <c r="M6" s="83"/>
      <c r="N6" s="63"/>
      <c r="O6" s="86" t="s">
        <v>234</v>
      </c>
      <c r="P6" s="88">
        <v>43622.81144675926</v>
      </c>
      <c r="Q6" s="86" t="s">
        <v>238</v>
      </c>
      <c r="R6" s="86"/>
      <c r="S6" s="86"/>
      <c r="T6" s="86" t="s">
        <v>262</v>
      </c>
      <c r="U6" s="86"/>
      <c r="V6" s="89" t="s">
        <v>277</v>
      </c>
      <c r="W6" s="88">
        <v>43622.81144675926</v>
      </c>
      <c r="X6" s="89" t="s">
        <v>292</v>
      </c>
      <c r="Y6" s="86"/>
      <c r="Z6" s="86"/>
      <c r="AA6" s="92" t="s">
        <v>316</v>
      </c>
      <c r="AB6" s="86"/>
      <c r="AC6" s="86" t="b">
        <v>0</v>
      </c>
      <c r="AD6" s="86">
        <v>0</v>
      </c>
      <c r="AE6" s="92" t="s">
        <v>340</v>
      </c>
      <c r="AF6" s="86" t="b">
        <v>0</v>
      </c>
      <c r="AG6" s="86" t="s">
        <v>342</v>
      </c>
      <c r="AH6" s="86"/>
      <c r="AI6" s="92" t="s">
        <v>340</v>
      </c>
      <c r="AJ6" s="86" t="b">
        <v>0</v>
      </c>
      <c r="AK6" s="86">
        <v>6</v>
      </c>
      <c r="AL6" s="92" t="s">
        <v>326</v>
      </c>
      <c r="AM6" s="86" t="s">
        <v>345</v>
      </c>
      <c r="AN6" s="86" t="b">
        <v>0</v>
      </c>
      <c r="AO6" s="92" t="s">
        <v>326</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c r="BE6" s="52"/>
      <c r="BF6" s="51"/>
      <c r="BG6" s="52"/>
      <c r="BH6" s="51"/>
      <c r="BI6" s="52"/>
      <c r="BJ6" s="51"/>
      <c r="BK6" s="52"/>
      <c r="BL6" s="51"/>
    </row>
    <row r="7" spans="1:64" ht="15">
      <c r="A7" s="84" t="s">
        <v>216</v>
      </c>
      <c r="B7" s="84" t="s">
        <v>217</v>
      </c>
      <c r="C7" s="53"/>
      <c r="D7" s="54"/>
      <c r="E7" s="65"/>
      <c r="F7" s="55"/>
      <c r="G7" s="53"/>
      <c r="H7" s="57"/>
      <c r="I7" s="56"/>
      <c r="J7" s="56"/>
      <c r="K7" s="36" t="s">
        <v>66</v>
      </c>
      <c r="L7" s="83">
        <v>15</v>
      </c>
      <c r="M7" s="83"/>
      <c r="N7" s="63"/>
      <c r="O7" s="86" t="s">
        <v>234</v>
      </c>
      <c r="P7" s="88">
        <v>43579.9246412037</v>
      </c>
      <c r="Q7" s="86" t="s">
        <v>239</v>
      </c>
      <c r="R7" s="86"/>
      <c r="S7" s="86"/>
      <c r="T7" s="86" t="s">
        <v>263</v>
      </c>
      <c r="U7" s="86"/>
      <c r="V7" s="89" t="s">
        <v>278</v>
      </c>
      <c r="W7" s="88">
        <v>43579.9246412037</v>
      </c>
      <c r="X7" s="89" t="s">
        <v>293</v>
      </c>
      <c r="Y7" s="86"/>
      <c r="Z7" s="86"/>
      <c r="AA7" s="92" t="s">
        <v>317</v>
      </c>
      <c r="AB7" s="86"/>
      <c r="AC7" s="86" t="b">
        <v>0</v>
      </c>
      <c r="AD7" s="86">
        <v>0</v>
      </c>
      <c r="AE7" s="92" t="s">
        <v>340</v>
      </c>
      <c r="AF7" s="86" t="b">
        <v>0</v>
      </c>
      <c r="AG7" s="86" t="s">
        <v>342</v>
      </c>
      <c r="AH7" s="86"/>
      <c r="AI7" s="92" t="s">
        <v>340</v>
      </c>
      <c r="AJ7" s="86" t="b">
        <v>0</v>
      </c>
      <c r="AK7" s="86">
        <v>1</v>
      </c>
      <c r="AL7" s="92" t="s">
        <v>320</v>
      </c>
      <c r="AM7" s="86" t="s">
        <v>345</v>
      </c>
      <c r="AN7" s="86" t="b">
        <v>0</v>
      </c>
      <c r="AO7" s="92" t="s">
        <v>320</v>
      </c>
      <c r="AP7" s="86" t="s">
        <v>176</v>
      </c>
      <c r="AQ7" s="86">
        <v>0</v>
      </c>
      <c r="AR7" s="86">
        <v>0</v>
      </c>
      <c r="AS7" s="86"/>
      <c r="AT7" s="86"/>
      <c r="AU7" s="86"/>
      <c r="AV7" s="86"/>
      <c r="AW7" s="86"/>
      <c r="AX7" s="86"/>
      <c r="AY7" s="86"/>
      <c r="AZ7" s="86"/>
      <c r="BA7">
        <v>3</v>
      </c>
      <c r="BB7" s="85" t="str">
        <f>REPLACE(INDEX(GroupVertices[Group],MATCH(Edges24[[#This Row],[Vertex 1]],GroupVertices[Vertex],0)),1,1,"")</f>
        <v>1</v>
      </c>
      <c r="BC7" s="85" t="str">
        <f>REPLACE(INDEX(GroupVertices[Group],MATCH(Edges24[[#This Row],[Vertex 2]],GroupVertices[Vertex],0)),1,1,"")</f>
        <v>1</v>
      </c>
      <c r="BD7" s="51">
        <v>2</v>
      </c>
      <c r="BE7" s="52">
        <v>10.526315789473685</v>
      </c>
      <c r="BF7" s="51">
        <v>0</v>
      </c>
      <c r="BG7" s="52">
        <v>0</v>
      </c>
      <c r="BH7" s="51">
        <v>0</v>
      </c>
      <c r="BI7" s="52">
        <v>0</v>
      </c>
      <c r="BJ7" s="51">
        <v>17</v>
      </c>
      <c r="BK7" s="52">
        <v>89.47368421052632</v>
      </c>
      <c r="BL7" s="51">
        <v>19</v>
      </c>
    </row>
    <row r="8" spans="1:64" ht="15">
      <c r="A8" s="84" t="s">
        <v>216</v>
      </c>
      <c r="B8" s="84" t="s">
        <v>217</v>
      </c>
      <c r="C8" s="53"/>
      <c r="D8" s="54"/>
      <c r="E8" s="65"/>
      <c r="F8" s="55"/>
      <c r="G8" s="53"/>
      <c r="H8" s="57"/>
      <c r="I8" s="56"/>
      <c r="J8" s="56"/>
      <c r="K8" s="36" t="s">
        <v>66</v>
      </c>
      <c r="L8" s="83">
        <v>16</v>
      </c>
      <c r="M8" s="83"/>
      <c r="N8" s="63"/>
      <c r="O8" s="86" t="s">
        <v>234</v>
      </c>
      <c r="P8" s="88">
        <v>43579.9246875</v>
      </c>
      <c r="Q8" s="86" t="s">
        <v>240</v>
      </c>
      <c r="R8" s="86"/>
      <c r="S8" s="86"/>
      <c r="T8" s="86" t="s">
        <v>264</v>
      </c>
      <c r="U8" s="86"/>
      <c r="V8" s="89" t="s">
        <v>278</v>
      </c>
      <c r="W8" s="88">
        <v>43579.9246875</v>
      </c>
      <c r="X8" s="89" t="s">
        <v>294</v>
      </c>
      <c r="Y8" s="86"/>
      <c r="Z8" s="86"/>
      <c r="AA8" s="92" t="s">
        <v>318</v>
      </c>
      <c r="AB8" s="86"/>
      <c r="AC8" s="86" t="b">
        <v>0</v>
      </c>
      <c r="AD8" s="86">
        <v>0</v>
      </c>
      <c r="AE8" s="92" t="s">
        <v>340</v>
      </c>
      <c r="AF8" s="86" t="b">
        <v>0</v>
      </c>
      <c r="AG8" s="86" t="s">
        <v>342</v>
      </c>
      <c r="AH8" s="86"/>
      <c r="AI8" s="92" t="s">
        <v>340</v>
      </c>
      <c r="AJ8" s="86" t="b">
        <v>0</v>
      </c>
      <c r="AK8" s="86">
        <v>2</v>
      </c>
      <c r="AL8" s="92" t="s">
        <v>321</v>
      </c>
      <c r="AM8" s="86" t="s">
        <v>345</v>
      </c>
      <c r="AN8" s="86" t="b">
        <v>0</v>
      </c>
      <c r="AO8" s="92" t="s">
        <v>321</v>
      </c>
      <c r="AP8" s="86" t="s">
        <v>176</v>
      </c>
      <c r="AQ8" s="86">
        <v>0</v>
      </c>
      <c r="AR8" s="86">
        <v>0</v>
      </c>
      <c r="AS8" s="86"/>
      <c r="AT8" s="86"/>
      <c r="AU8" s="86"/>
      <c r="AV8" s="86"/>
      <c r="AW8" s="86"/>
      <c r="AX8" s="86"/>
      <c r="AY8" s="86"/>
      <c r="AZ8" s="86"/>
      <c r="BA8">
        <v>3</v>
      </c>
      <c r="BB8" s="85" t="str">
        <f>REPLACE(INDEX(GroupVertices[Group],MATCH(Edges24[[#This Row],[Vertex 1]],GroupVertices[Vertex],0)),1,1,"")</f>
        <v>1</v>
      </c>
      <c r="BC8" s="85" t="str">
        <f>REPLACE(INDEX(GroupVertices[Group],MATCH(Edges24[[#This Row],[Vertex 2]],GroupVertices[Vertex],0)),1,1,"")</f>
        <v>1</v>
      </c>
      <c r="BD8" s="51">
        <v>1</v>
      </c>
      <c r="BE8" s="52">
        <v>3.7037037037037037</v>
      </c>
      <c r="BF8" s="51">
        <v>0</v>
      </c>
      <c r="BG8" s="52">
        <v>0</v>
      </c>
      <c r="BH8" s="51">
        <v>0</v>
      </c>
      <c r="BI8" s="52">
        <v>0</v>
      </c>
      <c r="BJ8" s="51">
        <v>26</v>
      </c>
      <c r="BK8" s="52">
        <v>96.29629629629629</v>
      </c>
      <c r="BL8" s="51">
        <v>27</v>
      </c>
    </row>
    <row r="9" spans="1:64" ht="15">
      <c r="A9" s="84" t="s">
        <v>216</v>
      </c>
      <c r="B9" s="84" t="s">
        <v>217</v>
      </c>
      <c r="C9" s="53"/>
      <c r="D9" s="54"/>
      <c r="E9" s="65"/>
      <c r="F9" s="55"/>
      <c r="G9" s="53"/>
      <c r="H9" s="57"/>
      <c r="I9" s="56"/>
      <c r="J9" s="56"/>
      <c r="K9" s="36" t="s">
        <v>66</v>
      </c>
      <c r="L9" s="83">
        <v>17</v>
      </c>
      <c r="M9" s="83"/>
      <c r="N9" s="63"/>
      <c r="O9" s="86" t="s">
        <v>234</v>
      </c>
      <c r="P9" s="88">
        <v>43587.93540509259</v>
      </c>
      <c r="Q9" s="86" t="s">
        <v>241</v>
      </c>
      <c r="R9" s="89" t="s">
        <v>254</v>
      </c>
      <c r="S9" s="86" t="s">
        <v>259</v>
      </c>
      <c r="T9" s="86"/>
      <c r="U9" s="86"/>
      <c r="V9" s="89" t="s">
        <v>278</v>
      </c>
      <c r="W9" s="88">
        <v>43587.93540509259</v>
      </c>
      <c r="X9" s="89" t="s">
        <v>295</v>
      </c>
      <c r="Y9" s="86"/>
      <c r="Z9" s="86"/>
      <c r="AA9" s="92" t="s">
        <v>319</v>
      </c>
      <c r="AB9" s="86"/>
      <c r="AC9" s="86" t="b">
        <v>0</v>
      </c>
      <c r="AD9" s="86">
        <v>10</v>
      </c>
      <c r="AE9" s="92" t="s">
        <v>340</v>
      </c>
      <c r="AF9" s="86" t="b">
        <v>0</v>
      </c>
      <c r="AG9" s="86" t="s">
        <v>342</v>
      </c>
      <c r="AH9" s="86"/>
      <c r="AI9" s="92" t="s">
        <v>340</v>
      </c>
      <c r="AJ9" s="86" t="b">
        <v>0</v>
      </c>
      <c r="AK9" s="86">
        <v>1</v>
      </c>
      <c r="AL9" s="92" t="s">
        <v>340</v>
      </c>
      <c r="AM9" s="86" t="s">
        <v>344</v>
      </c>
      <c r="AN9" s="86" t="b">
        <v>0</v>
      </c>
      <c r="AO9" s="92" t="s">
        <v>319</v>
      </c>
      <c r="AP9" s="86" t="s">
        <v>176</v>
      </c>
      <c r="AQ9" s="86">
        <v>0</v>
      </c>
      <c r="AR9" s="86">
        <v>0</v>
      </c>
      <c r="AS9" s="86"/>
      <c r="AT9" s="86"/>
      <c r="AU9" s="86"/>
      <c r="AV9" s="86"/>
      <c r="AW9" s="86"/>
      <c r="AX9" s="86"/>
      <c r="AY9" s="86"/>
      <c r="AZ9" s="86"/>
      <c r="BA9">
        <v>3</v>
      </c>
      <c r="BB9" s="85" t="str">
        <f>REPLACE(INDEX(GroupVertices[Group],MATCH(Edges24[[#This Row],[Vertex 1]],GroupVertices[Vertex],0)),1,1,"")</f>
        <v>1</v>
      </c>
      <c r="BC9" s="85" t="str">
        <f>REPLACE(INDEX(GroupVertices[Group],MATCH(Edges24[[#This Row],[Vertex 2]],GroupVertices[Vertex],0)),1,1,"")</f>
        <v>1</v>
      </c>
      <c r="BD9" s="51">
        <v>1</v>
      </c>
      <c r="BE9" s="52">
        <v>5.555555555555555</v>
      </c>
      <c r="BF9" s="51">
        <v>1</v>
      </c>
      <c r="BG9" s="52">
        <v>5.555555555555555</v>
      </c>
      <c r="BH9" s="51">
        <v>0</v>
      </c>
      <c r="BI9" s="52">
        <v>0</v>
      </c>
      <c r="BJ9" s="51">
        <v>16</v>
      </c>
      <c r="BK9" s="52">
        <v>88.88888888888889</v>
      </c>
      <c r="BL9" s="51">
        <v>18</v>
      </c>
    </row>
    <row r="10" spans="1:64" ht="15">
      <c r="A10" s="84" t="s">
        <v>217</v>
      </c>
      <c r="B10" s="84" t="s">
        <v>217</v>
      </c>
      <c r="C10" s="53"/>
      <c r="D10" s="54"/>
      <c r="E10" s="65"/>
      <c r="F10" s="55"/>
      <c r="G10" s="53"/>
      <c r="H10" s="57"/>
      <c r="I10" s="56"/>
      <c r="J10" s="56"/>
      <c r="K10" s="36" t="s">
        <v>65</v>
      </c>
      <c r="L10" s="83">
        <v>18</v>
      </c>
      <c r="M10" s="83"/>
      <c r="N10" s="63"/>
      <c r="O10" s="86" t="s">
        <v>176</v>
      </c>
      <c r="P10" s="88">
        <v>43579.92395833333</v>
      </c>
      <c r="Q10" s="86" t="s">
        <v>242</v>
      </c>
      <c r="R10" s="86"/>
      <c r="S10" s="86"/>
      <c r="T10" s="86" t="s">
        <v>263</v>
      </c>
      <c r="U10" s="89" t="s">
        <v>270</v>
      </c>
      <c r="V10" s="89" t="s">
        <v>270</v>
      </c>
      <c r="W10" s="88">
        <v>43579.92395833333</v>
      </c>
      <c r="X10" s="89" t="s">
        <v>296</v>
      </c>
      <c r="Y10" s="86"/>
      <c r="Z10" s="86"/>
      <c r="AA10" s="92" t="s">
        <v>320</v>
      </c>
      <c r="AB10" s="86"/>
      <c r="AC10" s="86" t="b">
        <v>0</v>
      </c>
      <c r="AD10" s="86">
        <v>1</v>
      </c>
      <c r="AE10" s="92" t="s">
        <v>340</v>
      </c>
      <c r="AF10" s="86" t="b">
        <v>0</v>
      </c>
      <c r="AG10" s="86" t="s">
        <v>342</v>
      </c>
      <c r="AH10" s="86"/>
      <c r="AI10" s="92" t="s">
        <v>340</v>
      </c>
      <c r="AJ10" s="86" t="b">
        <v>0</v>
      </c>
      <c r="AK10" s="86">
        <v>1</v>
      </c>
      <c r="AL10" s="92" t="s">
        <v>340</v>
      </c>
      <c r="AM10" s="86" t="s">
        <v>345</v>
      </c>
      <c r="AN10" s="86" t="b">
        <v>0</v>
      </c>
      <c r="AO10" s="92" t="s">
        <v>320</v>
      </c>
      <c r="AP10" s="86" t="s">
        <v>349</v>
      </c>
      <c r="AQ10" s="86">
        <v>0</v>
      </c>
      <c r="AR10" s="86">
        <v>0</v>
      </c>
      <c r="AS10" s="86" t="s">
        <v>350</v>
      </c>
      <c r="AT10" s="86" t="s">
        <v>353</v>
      </c>
      <c r="AU10" s="86" t="s">
        <v>354</v>
      </c>
      <c r="AV10" s="86" t="s">
        <v>355</v>
      </c>
      <c r="AW10" s="86" t="s">
        <v>358</v>
      </c>
      <c r="AX10" s="86" t="s">
        <v>355</v>
      </c>
      <c r="AY10" s="86" t="s">
        <v>362</v>
      </c>
      <c r="AZ10" s="89" t="s">
        <v>364</v>
      </c>
      <c r="BA10">
        <v>2</v>
      </c>
      <c r="BB10" s="85" t="str">
        <f>REPLACE(INDEX(GroupVertices[Group],MATCH(Edges24[[#This Row],[Vertex 1]],GroupVertices[Vertex],0)),1,1,"")</f>
        <v>1</v>
      </c>
      <c r="BC10" s="85" t="str">
        <f>REPLACE(INDEX(GroupVertices[Group],MATCH(Edges24[[#This Row],[Vertex 2]],GroupVertices[Vertex],0)),1,1,"")</f>
        <v>1</v>
      </c>
      <c r="BD10" s="51">
        <v>2</v>
      </c>
      <c r="BE10" s="52">
        <v>11.764705882352942</v>
      </c>
      <c r="BF10" s="51">
        <v>0</v>
      </c>
      <c r="BG10" s="52">
        <v>0</v>
      </c>
      <c r="BH10" s="51">
        <v>0</v>
      </c>
      <c r="BI10" s="52">
        <v>0</v>
      </c>
      <c r="BJ10" s="51">
        <v>15</v>
      </c>
      <c r="BK10" s="52">
        <v>88.23529411764706</v>
      </c>
      <c r="BL10" s="51">
        <v>17</v>
      </c>
    </row>
    <row r="11" spans="1:64" ht="15">
      <c r="A11" s="84" t="s">
        <v>217</v>
      </c>
      <c r="B11" s="84" t="s">
        <v>217</v>
      </c>
      <c r="C11" s="53"/>
      <c r="D11" s="54"/>
      <c r="E11" s="65"/>
      <c r="F11" s="55"/>
      <c r="G11" s="53"/>
      <c r="H11" s="57"/>
      <c r="I11" s="56"/>
      <c r="J11" s="56"/>
      <c r="K11" s="36" t="s">
        <v>65</v>
      </c>
      <c r="L11" s="83">
        <v>19</v>
      </c>
      <c r="M11" s="83"/>
      <c r="N11" s="63"/>
      <c r="O11" s="86" t="s">
        <v>176</v>
      </c>
      <c r="P11" s="88">
        <v>43579.90284722222</v>
      </c>
      <c r="Q11" s="86" t="s">
        <v>243</v>
      </c>
      <c r="R11" s="89" t="s">
        <v>255</v>
      </c>
      <c r="S11" s="86" t="s">
        <v>260</v>
      </c>
      <c r="T11" s="86" t="s">
        <v>265</v>
      </c>
      <c r="U11" s="89" t="s">
        <v>271</v>
      </c>
      <c r="V11" s="89" t="s">
        <v>271</v>
      </c>
      <c r="W11" s="88">
        <v>43579.90284722222</v>
      </c>
      <c r="X11" s="89" t="s">
        <v>297</v>
      </c>
      <c r="Y11" s="86"/>
      <c r="Z11" s="86"/>
      <c r="AA11" s="92" t="s">
        <v>321</v>
      </c>
      <c r="AB11" s="86"/>
      <c r="AC11" s="86" t="b">
        <v>0</v>
      </c>
      <c r="AD11" s="86">
        <v>1</v>
      </c>
      <c r="AE11" s="92" t="s">
        <v>340</v>
      </c>
      <c r="AF11" s="86" t="b">
        <v>0</v>
      </c>
      <c r="AG11" s="86" t="s">
        <v>342</v>
      </c>
      <c r="AH11" s="86"/>
      <c r="AI11" s="92" t="s">
        <v>340</v>
      </c>
      <c r="AJ11" s="86" t="b">
        <v>0</v>
      </c>
      <c r="AK11" s="86">
        <v>2</v>
      </c>
      <c r="AL11" s="92" t="s">
        <v>340</v>
      </c>
      <c r="AM11" s="86" t="s">
        <v>344</v>
      </c>
      <c r="AN11" s="86" t="b">
        <v>0</v>
      </c>
      <c r="AO11" s="92" t="s">
        <v>321</v>
      </c>
      <c r="AP11" s="86" t="s">
        <v>349</v>
      </c>
      <c r="AQ11" s="86">
        <v>0</v>
      </c>
      <c r="AR11" s="86">
        <v>0</v>
      </c>
      <c r="AS11" s="86"/>
      <c r="AT11" s="86"/>
      <c r="AU11" s="86"/>
      <c r="AV11" s="86"/>
      <c r="AW11" s="86"/>
      <c r="AX11" s="86"/>
      <c r="AY11" s="86"/>
      <c r="AZ11" s="86"/>
      <c r="BA11">
        <v>2</v>
      </c>
      <c r="BB11" s="85" t="str">
        <f>REPLACE(INDEX(GroupVertices[Group],MATCH(Edges24[[#This Row],[Vertex 1]],GroupVertices[Vertex],0)),1,1,"")</f>
        <v>1</v>
      </c>
      <c r="BC11" s="85" t="str">
        <f>REPLACE(INDEX(GroupVertices[Group],MATCH(Edges24[[#This Row],[Vertex 2]],GroupVertices[Vertex],0)),1,1,"")</f>
        <v>1</v>
      </c>
      <c r="BD11" s="51">
        <v>1</v>
      </c>
      <c r="BE11" s="52">
        <v>3.225806451612903</v>
      </c>
      <c r="BF11" s="51">
        <v>0</v>
      </c>
      <c r="BG11" s="52">
        <v>0</v>
      </c>
      <c r="BH11" s="51">
        <v>0</v>
      </c>
      <c r="BI11" s="52">
        <v>0</v>
      </c>
      <c r="BJ11" s="51">
        <v>30</v>
      </c>
      <c r="BK11" s="52">
        <v>96.7741935483871</v>
      </c>
      <c r="BL11" s="51">
        <v>31</v>
      </c>
    </row>
    <row r="12" spans="1:64" ht="15">
      <c r="A12" s="84" t="s">
        <v>217</v>
      </c>
      <c r="B12" s="84" t="s">
        <v>216</v>
      </c>
      <c r="C12" s="53"/>
      <c r="D12" s="54"/>
      <c r="E12" s="65"/>
      <c r="F12" s="55"/>
      <c r="G12" s="53"/>
      <c r="H12" s="57"/>
      <c r="I12" s="56"/>
      <c r="J12" s="56"/>
      <c r="K12" s="36" t="s">
        <v>66</v>
      </c>
      <c r="L12" s="83">
        <v>20</v>
      </c>
      <c r="M12" s="83"/>
      <c r="N12" s="63"/>
      <c r="O12" s="86" t="s">
        <v>234</v>
      </c>
      <c r="P12" s="88">
        <v>43616.69831018519</v>
      </c>
      <c r="Q12" s="86" t="s">
        <v>244</v>
      </c>
      <c r="R12" s="86"/>
      <c r="S12" s="86"/>
      <c r="T12" s="86" t="s">
        <v>266</v>
      </c>
      <c r="U12" s="89" t="s">
        <v>272</v>
      </c>
      <c r="V12" s="89" t="s">
        <v>272</v>
      </c>
      <c r="W12" s="88">
        <v>43616.69831018519</v>
      </c>
      <c r="X12" s="89" t="s">
        <v>298</v>
      </c>
      <c r="Y12" s="86"/>
      <c r="Z12" s="86"/>
      <c r="AA12" s="92" t="s">
        <v>322</v>
      </c>
      <c r="AB12" s="86"/>
      <c r="AC12" s="86" t="b">
        <v>0</v>
      </c>
      <c r="AD12" s="86">
        <v>2</v>
      </c>
      <c r="AE12" s="92" t="s">
        <v>340</v>
      </c>
      <c r="AF12" s="86" t="b">
        <v>0</v>
      </c>
      <c r="AG12" s="86" t="s">
        <v>342</v>
      </c>
      <c r="AH12" s="86"/>
      <c r="AI12" s="92" t="s">
        <v>340</v>
      </c>
      <c r="AJ12" s="86" t="b">
        <v>0</v>
      </c>
      <c r="AK12" s="86">
        <v>0</v>
      </c>
      <c r="AL12" s="92" t="s">
        <v>340</v>
      </c>
      <c r="AM12" s="86" t="s">
        <v>345</v>
      </c>
      <c r="AN12" s="86" t="b">
        <v>0</v>
      </c>
      <c r="AO12" s="92" t="s">
        <v>322</v>
      </c>
      <c r="AP12" s="86" t="s">
        <v>176</v>
      </c>
      <c r="AQ12" s="86">
        <v>0</v>
      </c>
      <c r="AR12" s="86">
        <v>0</v>
      </c>
      <c r="AS12" s="86" t="s">
        <v>351</v>
      </c>
      <c r="AT12" s="86" t="s">
        <v>353</v>
      </c>
      <c r="AU12" s="86" t="s">
        <v>354</v>
      </c>
      <c r="AV12" s="86" t="s">
        <v>356</v>
      </c>
      <c r="AW12" s="86" t="s">
        <v>359</v>
      </c>
      <c r="AX12" s="86" t="s">
        <v>356</v>
      </c>
      <c r="AY12" s="86" t="s">
        <v>362</v>
      </c>
      <c r="AZ12" s="89" t="s">
        <v>365</v>
      </c>
      <c r="BA12">
        <v>2</v>
      </c>
      <c r="BB12" s="85" t="str">
        <f>REPLACE(INDEX(GroupVertices[Group],MATCH(Edges24[[#This Row],[Vertex 1]],GroupVertices[Vertex],0)),1,1,"")</f>
        <v>1</v>
      </c>
      <c r="BC12" s="85" t="str">
        <f>REPLACE(INDEX(GroupVertices[Group],MATCH(Edges24[[#This Row],[Vertex 2]],GroupVertices[Vertex],0)),1,1,"")</f>
        <v>1</v>
      </c>
      <c r="BD12" s="51">
        <v>5</v>
      </c>
      <c r="BE12" s="52">
        <v>20.833333333333332</v>
      </c>
      <c r="BF12" s="51">
        <v>1</v>
      </c>
      <c r="BG12" s="52">
        <v>4.166666666666667</v>
      </c>
      <c r="BH12" s="51">
        <v>0</v>
      </c>
      <c r="BI12" s="52">
        <v>0</v>
      </c>
      <c r="BJ12" s="51">
        <v>18</v>
      </c>
      <c r="BK12" s="52">
        <v>75</v>
      </c>
      <c r="BL12" s="51">
        <v>24</v>
      </c>
    </row>
    <row r="13" spans="1:64" ht="15">
      <c r="A13" s="84" t="s">
        <v>217</v>
      </c>
      <c r="B13" s="84" t="s">
        <v>230</v>
      </c>
      <c r="C13" s="53"/>
      <c r="D13" s="54"/>
      <c r="E13" s="65"/>
      <c r="F13" s="55"/>
      <c r="G13" s="53"/>
      <c r="H13" s="57"/>
      <c r="I13" s="56"/>
      <c r="J13" s="56"/>
      <c r="K13" s="36" t="s">
        <v>65</v>
      </c>
      <c r="L13" s="83">
        <v>21</v>
      </c>
      <c r="M13" s="83"/>
      <c r="N13" s="63"/>
      <c r="O13" s="86" t="s">
        <v>234</v>
      </c>
      <c r="P13" s="88">
        <v>43622.849652777775</v>
      </c>
      <c r="Q13" s="86" t="s">
        <v>238</v>
      </c>
      <c r="R13" s="86"/>
      <c r="S13" s="86"/>
      <c r="T13" s="86" t="s">
        <v>262</v>
      </c>
      <c r="U13" s="86"/>
      <c r="V13" s="89" t="s">
        <v>279</v>
      </c>
      <c r="W13" s="88">
        <v>43622.849652777775</v>
      </c>
      <c r="X13" s="89" t="s">
        <v>299</v>
      </c>
      <c r="Y13" s="86"/>
      <c r="Z13" s="86"/>
      <c r="AA13" s="92" t="s">
        <v>323</v>
      </c>
      <c r="AB13" s="86"/>
      <c r="AC13" s="86" t="b">
        <v>0</v>
      </c>
      <c r="AD13" s="86">
        <v>0</v>
      </c>
      <c r="AE13" s="92" t="s">
        <v>340</v>
      </c>
      <c r="AF13" s="86" t="b">
        <v>0</v>
      </c>
      <c r="AG13" s="86" t="s">
        <v>342</v>
      </c>
      <c r="AH13" s="86"/>
      <c r="AI13" s="92" t="s">
        <v>340</v>
      </c>
      <c r="AJ13" s="86" t="b">
        <v>0</v>
      </c>
      <c r="AK13" s="86">
        <v>6</v>
      </c>
      <c r="AL13" s="92" t="s">
        <v>326</v>
      </c>
      <c r="AM13" s="86" t="s">
        <v>345</v>
      </c>
      <c r="AN13" s="86" t="b">
        <v>0</v>
      </c>
      <c r="AO13" s="92" t="s">
        <v>326</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c r="BE13" s="52"/>
      <c r="BF13" s="51"/>
      <c r="BG13" s="52"/>
      <c r="BH13" s="51"/>
      <c r="BI13" s="52"/>
      <c r="BJ13" s="51"/>
      <c r="BK13" s="52"/>
      <c r="BL13" s="51"/>
    </row>
    <row r="14" spans="1:64" ht="15">
      <c r="A14" s="84" t="s">
        <v>218</v>
      </c>
      <c r="B14" s="84" t="s">
        <v>230</v>
      </c>
      <c r="C14" s="53"/>
      <c r="D14" s="54"/>
      <c r="E14" s="65"/>
      <c r="F14" s="55"/>
      <c r="G14" s="53"/>
      <c r="H14" s="57"/>
      <c r="I14" s="56"/>
      <c r="J14" s="56"/>
      <c r="K14" s="36" t="s">
        <v>65</v>
      </c>
      <c r="L14" s="83">
        <v>24</v>
      </c>
      <c r="M14" s="83"/>
      <c r="N14" s="63"/>
      <c r="O14" s="86" t="s">
        <v>234</v>
      </c>
      <c r="P14" s="88">
        <v>43622.906689814816</v>
      </c>
      <c r="Q14" s="86" t="s">
        <v>238</v>
      </c>
      <c r="R14" s="86"/>
      <c r="S14" s="86"/>
      <c r="T14" s="86" t="s">
        <v>262</v>
      </c>
      <c r="U14" s="86"/>
      <c r="V14" s="89" t="s">
        <v>280</v>
      </c>
      <c r="W14" s="88">
        <v>43622.906689814816</v>
      </c>
      <c r="X14" s="89" t="s">
        <v>300</v>
      </c>
      <c r="Y14" s="86"/>
      <c r="Z14" s="86"/>
      <c r="AA14" s="92" t="s">
        <v>324</v>
      </c>
      <c r="AB14" s="86"/>
      <c r="AC14" s="86" t="b">
        <v>0</v>
      </c>
      <c r="AD14" s="86">
        <v>0</v>
      </c>
      <c r="AE14" s="92" t="s">
        <v>340</v>
      </c>
      <c r="AF14" s="86" t="b">
        <v>0</v>
      </c>
      <c r="AG14" s="86" t="s">
        <v>342</v>
      </c>
      <c r="AH14" s="86"/>
      <c r="AI14" s="92" t="s">
        <v>340</v>
      </c>
      <c r="AJ14" s="86" t="b">
        <v>0</v>
      </c>
      <c r="AK14" s="86">
        <v>6</v>
      </c>
      <c r="AL14" s="92" t="s">
        <v>326</v>
      </c>
      <c r="AM14" s="86" t="s">
        <v>346</v>
      </c>
      <c r="AN14" s="86" t="b">
        <v>0</v>
      </c>
      <c r="AO14" s="92" t="s">
        <v>326</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c r="BE14" s="52"/>
      <c r="BF14" s="51"/>
      <c r="BG14" s="52"/>
      <c r="BH14" s="51"/>
      <c r="BI14" s="52"/>
      <c r="BJ14" s="51"/>
      <c r="BK14" s="52"/>
      <c r="BL14" s="51"/>
    </row>
    <row r="15" spans="1:64" ht="15">
      <c r="A15" s="84" t="s">
        <v>219</v>
      </c>
      <c r="B15" s="84" t="s">
        <v>230</v>
      </c>
      <c r="C15" s="53"/>
      <c r="D15" s="54"/>
      <c r="E15" s="65"/>
      <c r="F15" s="55"/>
      <c r="G15" s="53"/>
      <c r="H15" s="57"/>
      <c r="I15" s="56"/>
      <c r="J15" s="56"/>
      <c r="K15" s="36" t="s">
        <v>65</v>
      </c>
      <c r="L15" s="83">
        <v>27</v>
      </c>
      <c r="M15" s="83"/>
      <c r="N15" s="63"/>
      <c r="O15" s="86" t="s">
        <v>234</v>
      </c>
      <c r="P15" s="88">
        <v>43623.01605324074</v>
      </c>
      <c r="Q15" s="86" t="s">
        <v>238</v>
      </c>
      <c r="R15" s="86"/>
      <c r="S15" s="86"/>
      <c r="T15" s="86" t="s">
        <v>262</v>
      </c>
      <c r="U15" s="86"/>
      <c r="V15" s="89" t="s">
        <v>281</v>
      </c>
      <c r="W15" s="88">
        <v>43623.01605324074</v>
      </c>
      <c r="X15" s="89" t="s">
        <v>301</v>
      </c>
      <c r="Y15" s="86"/>
      <c r="Z15" s="86"/>
      <c r="AA15" s="92" t="s">
        <v>325</v>
      </c>
      <c r="AB15" s="86"/>
      <c r="AC15" s="86" t="b">
        <v>0</v>
      </c>
      <c r="AD15" s="86">
        <v>0</v>
      </c>
      <c r="AE15" s="92" t="s">
        <v>340</v>
      </c>
      <c r="AF15" s="86" t="b">
        <v>0</v>
      </c>
      <c r="AG15" s="86" t="s">
        <v>342</v>
      </c>
      <c r="AH15" s="86"/>
      <c r="AI15" s="92" t="s">
        <v>340</v>
      </c>
      <c r="AJ15" s="86" t="b">
        <v>0</v>
      </c>
      <c r="AK15" s="86">
        <v>6</v>
      </c>
      <c r="AL15" s="92" t="s">
        <v>326</v>
      </c>
      <c r="AM15" s="86" t="s">
        <v>347</v>
      </c>
      <c r="AN15" s="86" t="b">
        <v>0</v>
      </c>
      <c r="AO15" s="92" t="s">
        <v>326</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c r="BE15" s="52"/>
      <c r="BF15" s="51"/>
      <c r="BG15" s="52"/>
      <c r="BH15" s="51"/>
      <c r="BI15" s="52"/>
      <c r="BJ15" s="51"/>
      <c r="BK15" s="52"/>
      <c r="BL15" s="51"/>
    </row>
    <row r="16" spans="1:64" ht="15">
      <c r="A16" s="84" t="s">
        <v>216</v>
      </c>
      <c r="B16" s="84" t="s">
        <v>230</v>
      </c>
      <c r="C16" s="53"/>
      <c r="D16" s="54"/>
      <c r="E16" s="65"/>
      <c r="F16" s="55"/>
      <c r="G16" s="53"/>
      <c r="H16" s="57"/>
      <c r="I16" s="56"/>
      <c r="J16" s="56"/>
      <c r="K16" s="36" t="s">
        <v>65</v>
      </c>
      <c r="L16" s="83">
        <v>30</v>
      </c>
      <c r="M16" s="83"/>
      <c r="N16" s="63"/>
      <c r="O16" s="86" t="s">
        <v>234</v>
      </c>
      <c r="P16" s="88">
        <v>43622.78042824074</v>
      </c>
      <c r="Q16" s="86" t="s">
        <v>245</v>
      </c>
      <c r="R16" s="89" t="s">
        <v>256</v>
      </c>
      <c r="S16" s="86" t="s">
        <v>261</v>
      </c>
      <c r="T16" s="86" t="s">
        <v>262</v>
      </c>
      <c r="U16" s="89" t="s">
        <v>273</v>
      </c>
      <c r="V16" s="89" t="s">
        <v>273</v>
      </c>
      <c r="W16" s="88">
        <v>43622.78042824074</v>
      </c>
      <c r="X16" s="89" t="s">
        <v>302</v>
      </c>
      <c r="Y16" s="86"/>
      <c r="Z16" s="86"/>
      <c r="AA16" s="92" t="s">
        <v>326</v>
      </c>
      <c r="AB16" s="86"/>
      <c r="AC16" s="86" t="b">
        <v>0</v>
      </c>
      <c r="AD16" s="86">
        <v>10</v>
      </c>
      <c r="AE16" s="92" t="s">
        <v>340</v>
      </c>
      <c r="AF16" s="86" t="b">
        <v>0</v>
      </c>
      <c r="AG16" s="86" t="s">
        <v>342</v>
      </c>
      <c r="AH16" s="86"/>
      <c r="AI16" s="92" t="s">
        <v>340</v>
      </c>
      <c r="AJ16" s="86" t="b">
        <v>0</v>
      </c>
      <c r="AK16" s="86">
        <v>6</v>
      </c>
      <c r="AL16" s="92" t="s">
        <v>340</v>
      </c>
      <c r="AM16" s="86" t="s">
        <v>345</v>
      </c>
      <c r="AN16" s="86" t="b">
        <v>0</v>
      </c>
      <c r="AO16" s="92" t="s">
        <v>326</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c r="BE16" s="52"/>
      <c r="BF16" s="51"/>
      <c r="BG16" s="52"/>
      <c r="BH16" s="51"/>
      <c r="BI16" s="52"/>
      <c r="BJ16" s="51"/>
      <c r="BK16" s="52"/>
      <c r="BL16" s="51"/>
    </row>
    <row r="17" spans="1:64" ht="15">
      <c r="A17" s="84" t="s">
        <v>220</v>
      </c>
      <c r="B17" s="84" t="s">
        <v>230</v>
      </c>
      <c r="C17" s="53"/>
      <c r="D17" s="54"/>
      <c r="E17" s="65"/>
      <c r="F17" s="55"/>
      <c r="G17" s="53"/>
      <c r="H17" s="57"/>
      <c r="I17" s="56"/>
      <c r="J17" s="56"/>
      <c r="K17" s="36" t="s">
        <v>65</v>
      </c>
      <c r="L17" s="83">
        <v>31</v>
      </c>
      <c r="M17" s="83"/>
      <c r="N17" s="63"/>
      <c r="O17" s="86" t="s">
        <v>234</v>
      </c>
      <c r="P17" s="88">
        <v>43623.72025462963</v>
      </c>
      <c r="Q17" s="86" t="s">
        <v>238</v>
      </c>
      <c r="R17" s="86"/>
      <c r="S17" s="86"/>
      <c r="T17" s="86" t="s">
        <v>262</v>
      </c>
      <c r="U17" s="86"/>
      <c r="V17" s="89" t="s">
        <v>282</v>
      </c>
      <c r="W17" s="88">
        <v>43623.72025462963</v>
      </c>
      <c r="X17" s="89" t="s">
        <v>303</v>
      </c>
      <c r="Y17" s="86"/>
      <c r="Z17" s="86"/>
      <c r="AA17" s="92" t="s">
        <v>327</v>
      </c>
      <c r="AB17" s="86"/>
      <c r="AC17" s="86" t="b">
        <v>0</v>
      </c>
      <c r="AD17" s="86">
        <v>0</v>
      </c>
      <c r="AE17" s="92" t="s">
        <v>340</v>
      </c>
      <c r="AF17" s="86" t="b">
        <v>0</v>
      </c>
      <c r="AG17" s="86" t="s">
        <v>342</v>
      </c>
      <c r="AH17" s="86"/>
      <c r="AI17" s="92" t="s">
        <v>340</v>
      </c>
      <c r="AJ17" s="86" t="b">
        <v>0</v>
      </c>
      <c r="AK17" s="86">
        <v>6</v>
      </c>
      <c r="AL17" s="92" t="s">
        <v>326</v>
      </c>
      <c r="AM17" s="86" t="s">
        <v>343</v>
      </c>
      <c r="AN17" s="86" t="b">
        <v>0</v>
      </c>
      <c r="AO17" s="92" t="s">
        <v>326</v>
      </c>
      <c r="AP17" s="86" t="s">
        <v>176</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c r="BE17" s="52"/>
      <c r="BF17" s="51"/>
      <c r="BG17" s="52"/>
      <c r="BH17" s="51"/>
      <c r="BI17" s="52"/>
      <c r="BJ17" s="51"/>
      <c r="BK17" s="52"/>
      <c r="BL17" s="51"/>
    </row>
    <row r="18" spans="1:64" ht="15">
      <c r="A18" s="84" t="s">
        <v>221</v>
      </c>
      <c r="B18" s="84" t="s">
        <v>216</v>
      </c>
      <c r="C18" s="53"/>
      <c r="D18" s="54"/>
      <c r="E18" s="65"/>
      <c r="F18" s="55"/>
      <c r="G18" s="53"/>
      <c r="H18" s="57"/>
      <c r="I18" s="56"/>
      <c r="J18" s="56"/>
      <c r="K18" s="36" t="s">
        <v>65</v>
      </c>
      <c r="L18" s="83">
        <v>35</v>
      </c>
      <c r="M18" s="83"/>
      <c r="N18" s="63"/>
      <c r="O18" s="86" t="s">
        <v>234</v>
      </c>
      <c r="P18" s="88">
        <v>43634.905752314815</v>
      </c>
      <c r="Q18" s="86" t="s">
        <v>246</v>
      </c>
      <c r="R18" s="86"/>
      <c r="S18" s="86"/>
      <c r="T18" s="86"/>
      <c r="U18" s="86"/>
      <c r="V18" s="89" t="s">
        <v>283</v>
      </c>
      <c r="W18" s="88">
        <v>43634.905752314815</v>
      </c>
      <c r="X18" s="89" t="s">
        <v>304</v>
      </c>
      <c r="Y18" s="86"/>
      <c r="Z18" s="86"/>
      <c r="AA18" s="92" t="s">
        <v>328</v>
      </c>
      <c r="AB18" s="92" t="s">
        <v>338</v>
      </c>
      <c r="AC18" s="86" t="b">
        <v>0</v>
      </c>
      <c r="AD18" s="86">
        <v>3</v>
      </c>
      <c r="AE18" s="92" t="s">
        <v>341</v>
      </c>
      <c r="AF18" s="86" t="b">
        <v>0</v>
      </c>
      <c r="AG18" s="86" t="s">
        <v>342</v>
      </c>
      <c r="AH18" s="86"/>
      <c r="AI18" s="92" t="s">
        <v>340</v>
      </c>
      <c r="AJ18" s="86" t="b">
        <v>0</v>
      </c>
      <c r="AK18" s="86">
        <v>1</v>
      </c>
      <c r="AL18" s="92" t="s">
        <v>340</v>
      </c>
      <c r="AM18" s="86" t="s">
        <v>347</v>
      </c>
      <c r="AN18" s="86" t="b">
        <v>0</v>
      </c>
      <c r="AO18" s="92" t="s">
        <v>338</v>
      </c>
      <c r="AP18" s="86" t="s">
        <v>176</v>
      </c>
      <c r="AQ18" s="86">
        <v>0</v>
      </c>
      <c r="AR18" s="86">
        <v>0</v>
      </c>
      <c r="AS18" s="86"/>
      <c r="AT18" s="86"/>
      <c r="AU18" s="86"/>
      <c r="AV18" s="86"/>
      <c r="AW18" s="86"/>
      <c r="AX18" s="86"/>
      <c r="AY18" s="86"/>
      <c r="AZ18" s="86"/>
      <c r="BA18">
        <v>1</v>
      </c>
      <c r="BB18" s="85" t="str">
        <f>REPLACE(INDEX(GroupVertices[Group],MATCH(Edges24[[#This Row],[Vertex 1]],GroupVertices[Vertex],0)),1,1,"")</f>
        <v>2</v>
      </c>
      <c r="BC18" s="85" t="str">
        <f>REPLACE(INDEX(GroupVertices[Group],MATCH(Edges24[[#This Row],[Vertex 2]],GroupVertices[Vertex],0)),1,1,"")</f>
        <v>1</v>
      </c>
      <c r="BD18" s="51"/>
      <c r="BE18" s="52"/>
      <c r="BF18" s="51"/>
      <c r="BG18" s="52"/>
      <c r="BH18" s="51"/>
      <c r="BI18" s="52"/>
      <c r="BJ18" s="51"/>
      <c r="BK18" s="52"/>
      <c r="BL18" s="51"/>
    </row>
    <row r="19" spans="1:64" ht="15">
      <c r="A19" s="84" t="s">
        <v>222</v>
      </c>
      <c r="B19" s="84" t="s">
        <v>221</v>
      </c>
      <c r="C19" s="53"/>
      <c r="D19" s="54"/>
      <c r="E19" s="65"/>
      <c r="F19" s="55"/>
      <c r="G19" s="53"/>
      <c r="H19" s="57"/>
      <c r="I19" s="56"/>
      <c r="J19" s="56"/>
      <c r="K19" s="36" t="s">
        <v>66</v>
      </c>
      <c r="L19" s="83">
        <v>37</v>
      </c>
      <c r="M19" s="83"/>
      <c r="N19" s="63"/>
      <c r="O19" s="86" t="s">
        <v>234</v>
      </c>
      <c r="P19" s="88">
        <v>43634.90856481482</v>
      </c>
      <c r="Q19" s="86" t="s">
        <v>247</v>
      </c>
      <c r="R19" s="86"/>
      <c r="S19" s="86"/>
      <c r="T19" s="86"/>
      <c r="U19" s="86"/>
      <c r="V19" s="89" t="s">
        <v>284</v>
      </c>
      <c r="W19" s="88">
        <v>43634.90856481482</v>
      </c>
      <c r="X19" s="89" t="s">
        <v>305</v>
      </c>
      <c r="Y19" s="86"/>
      <c r="Z19" s="86"/>
      <c r="AA19" s="92" t="s">
        <v>329</v>
      </c>
      <c r="AB19" s="86"/>
      <c r="AC19" s="86" t="b">
        <v>0</v>
      </c>
      <c r="AD19" s="86">
        <v>0</v>
      </c>
      <c r="AE19" s="92" t="s">
        <v>340</v>
      </c>
      <c r="AF19" s="86" t="b">
        <v>0</v>
      </c>
      <c r="AG19" s="86" t="s">
        <v>342</v>
      </c>
      <c r="AH19" s="86"/>
      <c r="AI19" s="92" t="s">
        <v>340</v>
      </c>
      <c r="AJ19" s="86" t="b">
        <v>0</v>
      </c>
      <c r="AK19" s="86">
        <v>1</v>
      </c>
      <c r="AL19" s="92" t="s">
        <v>328</v>
      </c>
      <c r="AM19" s="86" t="s">
        <v>343</v>
      </c>
      <c r="AN19" s="86" t="b">
        <v>0</v>
      </c>
      <c r="AO19" s="92" t="s">
        <v>328</v>
      </c>
      <c r="AP19" s="86" t="s">
        <v>176</v>
      </c>
      <c r="AQ19" s="86">
        <v>0</v>
      </c>
      <c r="AR19" s="86">
        <v>0</v>
      </c>
      <c r="AS19" s="86"/>
      <c r="AT19" s="86"/>
      <c r="AU19" s="86"/>
      <c r="AV19" s="86"/>
      <c r="AW19" s="86"/>
      <c r="AX19" s="86"/>
      <c r="AY19" s="86"/>
      <c r="AZ19" s="86"/>
      <c r="BA19">
        <v>1</v>
      </c>
      <c r="BB19" s="85" t="str">
        <f>REPLACE(INDEX(GroupVertices[Group],MATCH(Edges24[[#This Row],[Vertex 1]],GroupVertices[Vertex],0)),1,1,"")</f>
        <v>2</v>
      </c>
      <c r="BC19" s="85" t="str">
        <f>REPLACE(INDEX(GroupVertices[Group],MATCH(Edges24[[#This Row],[Vertex 2]],GroupVertices[Vertex],0)),1,1,"")</f>
        <v>2</v>
      </c>
      <c r="BD19" s="51"/>
      <c r="BE19" s="52"/>
      <c r="BF19" s="51"/>
      <c r="BG19" s="52"/>
      <c r="BH19" s="51"/>
      <c r="BI19" s="52"/>
      <c r="BJ19" s="51"/>
      <c r="BK19" s="52"/>
      <c r="BL19" s="51"/>
    </row>
    <row r="20" spans="1:64" ht="15">
      <c r="A20" s="84" t="s">
        <v>223</v>
      </c>
      <c r="B20" s="84" t="s">
        <v>232</v>
      </c>
      <c r="C20" s="53"/>
      <c r="D20" s="54"/>
      <c r="E20" s="65"/>
      <c r="F20" s="55"/>
      <c r="G20" s="53"/>
      <c r="H20" s="57"/>
      <c r="I20" s="56"/>
      <c r="J20" s="56"/>
      <c r="K20" s="36" t="s">
        <v>65</v>
      </c>
      <c r="L20" s="83">
        <v>38</v>
      </c>
      <c r="M20" s="83"/>
      <c r="N20" s="63"/>
      <c r="O20" s="86" t="s">
        <v>234</v>
      </c>
      <c r="P20" s="88">
        <v>43635.027037037034</v>
      </c>
      <c r="Q20" s="86" t="s">
        <v>248</v>
      </c>
      <c r="R20" s="86"/>
      <c r="S20" s="86"/>
      <c r="T20" s="86" t="s">
        <v>267</v>
      </c>
      <c r="U20" s="86"/>
      <c r="V20" s="89" t="s">
        <v>285</v>
      </c>
      <c r="W20" s="88">
        <v>43635.027037037034</v>
      </c>
      <c r="X20" s="89" t="s">
        <v>306</v>
      </c>
      <c r="Y20" s="86"/>
      <c r="Z20" s="86"/>
      <c r="AA20" s="92" t="s">
        <v>330</v>
      </c>
      <c r="AB20" s="92" t="s">
        <v>338</v>
      </c>
      <c r="AC20" s="86" t="b">
        <v>0</v>
      </c>
      <c r="AD20" s="86">
        <v>1</v>
      </c>
      <c r="AE20" s="92" t="s">
        <v>341</v>
      </c>
      <c r="AF20" s="86" t="b">
        <v>0</v>
      </c>
      <c r="AG20" s="86" t="s">
        <v>342</v>
      </c>
      <c r="AH20" s="86"/>
      <c r="AI20" s="92" t="s">
        <v>340</v>
      </c>
      <c r="AJ20" s="86" t="b">
        <v>0</v>
      </c>
      <c r="AK20" s="86">
        <v>0</v>
      </c>
      <c r="AL20" s="92" t="s">
        <v>340</v>
      </c>
      <c r="AM20" s="86" t="s">
        <v>345</v>
      </c>
      <c r="AN20" s="86" t="b">
        <v>0</v>
      </c>
      <c r="AO20" s="92" t="s">
        <v>338</v>
      </c>
      <c r="AP20" s="86" t="s">
        <v>176</v>
      </c>
      <c r="AQ20" s="86">
        <v>0</v>
      </c>
      <c r="AR20" s="86">
        <v>0</v>
      </c>
      <c r="AS20" s="86" t="s">
        <v>352</v>
      </c>
      <c r="AT20" s="86" t="s">
        <v>353</v>
      </c>
      <c r="AU20" s="86" t="s">
        <v>354</v>
      </c>
      <c r="AV20" s="86" t="s">
        <v>357</v>
      </c>
      <c r="AW20" s="86" t="s">
        <v>360</v>
      </c>
      <c r="AX20" s="86" t="s">
        <v>361</v>
      </c>
      <c r="AY20" s="86" t="s">
        <v>363</v>
      </c>
      <c r="AZ20" s="89" t="s">
        <v>366</v>
      </c>
      <c r="BA20">
        <v>1</v>
      </c>
      <c r="BB20" s="85" t="str">
        <f>REPLACE(INDEX(GroupVertices[Group],MATCH(Edges24[[#This Row],[Vertex 1]],GroupVertices[Vertex],0)),1,1,"")</f>
        <v>2</v>
      </c>
      <c r="BC20" s="85" t="str">
        <f>REPLACE(INDEX(GroupVertices[Group],MATCH(Edges24[[#This Row],[Vertex 2]],GroupVertices[Vertex],0)),1,1,"")</f>
        <v>2</v>
      </c>
      <c r="BD20" s="51">
        <v>1</v>
      </c>
      <c r="BE20" s="52">
        <v>6.25</v>
      </c>
      <c r="BF20" s="51">
        <v>0</v>
      </c>
      <c r="BG20" s="52">
        <v>0</v>
      </c>
      <c r="BH20" s="51">
        <v>0</v>
      </c>
      <c r="BI20" s="52">
        <v>0</v>
      </c>
      <c r="BJ20" s="51">
        <v>15</v>
      </c>
      <c r="BK20" s="52">
        <v>93.75</v>
      </c>
      <c r="BL20" s="51">
        <v>16</v>
      </c>
    </row>
    <row r="21" spans="1:64" ht="15">
      <c r="A21" s="84" t="s">
        <v>222</v>
      </c>
      <c r="B21" s="84" t="s">
        <v>232</v>
      </c>
      <c r="C21" s="53"/>
      <c r="D21" s="54"/>
      <c r="E21" s="65"/>
      <c r="F21" s="55"/>
      <c r="G21" s="53"/>
      <c r="H21" s="57"/>
      <c r="I21" s="56"/>
      <c r="J21" s="56"/>
      <c r="K21" s="36" t="s">
        <v>65</v>
      </c>
      <c r="L21" s="83">
        <v>39</v>
      </c>
      <c r="M21" s="83"/>
      <c r="N21" s="63"/>
      <c r="O21" s="86" t="s">
        <v>234</v>
      </c>
      <c r="P21" s="88">
        <v>43635.62091435185</v>
      </c>
      <c r="Q21" s="86" t="s">
        <v>249</v>
      </c>
      <c r="R21" s="86"/>
      <c r="S21" s="86"/>
      <c r="T21" s="86" t="s">
        <v>267</v>
      </c>
      <c r="U21" s="86"/>
      <c r="V21" s="89" t="s">
        <v>284</v>
      </c>
      <c r="W21" s="88">
        <v>43635.62091435185</v>
      </c>
      <c r="X21" s="89" t="s">
        <v>307</v>
      </c>
      <c r="Y21" s="86"/>
      <c r="Z21" s="86"/>
      <c r="AA21" s="92" t="s">
        <v>331</v>
      </c>
      <c r="AB21" s="86"/>
      <c r="AC21" s="86" t="b">
        <v>0</v>
      </c>
      <c r="AD21" s="86">
        <v>0</v>
      </c>
      <c r="AE21" s="92" t="s">
        <v>340</v>
      </c>
      <c r="AF21" s="86" t="b">
        <v>0</v>
      </c>
      <c r="AG21" s="86" t="s">
        <v>342</v>
      </c>
      <c r="AH21" s="86"/>
      <c r="AI21" s="92" t="s">
        <v>340</v>
      </c>
      <c r="AJ21" s="86" t="b">
        <v>0</v>
      </c>
      <c r="AK21" s="86">
        <v>1</v>
      </c>
      <c r="AL21" s="92" t="s">
        <v>330</v>
      </c>
      <c r="AM21" s="86" t="s">
        <v>343</v>
      </c>
      <c r="AN21" s="86" t="b">
        <v>0</v>
      </c>
      <c r="AO21" s="92" t="s">
        <v>330</v>
      </c>
      <c r="AP21" s="86" t="s">
        <v>176</v>
      </c>
      <c r="AQ21" s="86">
        <v>0</v>
      </c>
      <c r="AR21" s="86">
        <v>0</v>
      </c>
      <c r="AS21" s="86"/>
      <c r="AT21" s="86"/>
      <c r="AU21" s="86"/>
      <c r="AV21" s="86"/>
      <c r="AW21" s="86"/>
      <c r="AX21" s="86"/>
      <c r="AY21" s="86"/>
      <c r="AZ21" s="86"/>
      <c r="BA21">
        <v>1</v>
      </c>
      <c r="BB21" s="85" t="str">
        <f>REPLACE(INDEX(GroupVertices[Group],MATCH(Edges24[[#This Row],[Vertex 1]],GroupVertices[Vertex],0)),1,1,"")</f>
        <v>2</v>
      </c>
      <c r="BC21" s="85" t="str">
        <f>REPLACE(INDEX(GroupVertices[Group],MATCH(Edges24[[#This Row],[Vertex 2]],GroupVertices[Vertex],0)),1,1,"")</f>
        <v>2</v>
      </c>
      <c r="BD21" s="51">
        <v>1</v>
      </c>
      <c r="BE21" s="52">
        <v>5.882352941176471</v>
      </c>
      <c r="BF21" s="51">
        <v>0</v>
      </c>
      <c r="BG21" s="52">
        <v>0</v>
      </c>
      <c r="BH21" s="51">
        <v>0</v>
      </c>
      <c r="BI21" s="52">
        <v>0</v>
      </c>
      <c r="BJ21" s="51">
        <v>16</v>
      </c>
      <c r="BK21" s="52">
        <v>94.11764705882354</v>
      </c>
      <c r="BL21" s="51">
        <v>17</v>
      </c>
    </row>
    <row r="22" spans="1:64" ht="15">
      <c r="A22" s="84" t="s">
        <v>224</v>
      </c>
      <c r="B22" s="84" t="s">
        <v>222</v>
      </c>
      <c r="C22" s="53"/>
      <c r="D22" s="54"/>
      <c r="E22" s="65"/>
      <c r="F22" s="55"/>
      <c r="G22" s="53"/>
      <c r="H22" s="57"/>
      <c r="I22" s="56"/>
      <c r="J22" s="56"/>
      <c r="K22" s="36" t="s">
        <v>65</v>
      </c>
      <c r="L22" s="83">
        <v>43</v>
      </c>
      <c r="M22" s="83"/>
      <c r="N22" s="63"/>
      <c r="O22" s="86" t="s">
        <v>234</v>
      </c>
      <c r="P22" s="88">
        <v>43635.87908564815</v>
      </c>
      <c r="Q22" s="86" t="s">
        <v>250</v>
      </c>
      <c r="R22" s="86"/>
      <c r="S22" s="86"/>
      <c r="T22" s="86" t="s">
        <v>268</v>
      </c>
      <c r="U22" s="86"/>
      <c r="V22" s="89" t="s">
        <v>286</v>
      </c>
      <c r="W22" s="88">
        <v>43635.87908564815</v>
      </c>
      <c r="X22" s="89" t="s">
        <v>308</v>
      </c>
      <c r="Y22" s="86"/>
      <c r="Z22" s="86"/>
      <c r="AA22" s="92" t="s">
        <v>332</v>
      </c>
      <c r="AB22" s="86"/>
      <c r="AC22" s="86" t="b">
        <v>0</v>
      </c>
      <c r="AD22" s="86">
        <v>0</v>
      </c>
      <c r="AE22" s="92" t="s">
        <v>340</v>
      </c>
      <c r="AF22" s="86" t="b">
        <v>1</v>
      </c>
      <c r="AG22" s="86" t="s">
        <v>342</v>
      </c>
      <c r="AH22" s="86"/>
      <c r="AI22" s="92" t="s">
        <v>338</v>
      </c>
      <c r="AJ22" s="86" t="b">
        <v>0</v>
      </c>
      <c r="AK22" s="86">
        <v>2</v>
      </c>
      <c r="AL22" s="92" t="s">
        <v>333</v>
      </c>
      <c r="AM22" s="86" t="s">
        <v>345</v>
      </c>
      <c r="AN22" s="86" t="b">
        <v>0</v>
      </c>
      <c r="AO22" s="92" t="s">
        <v>333</v>
      </c>
      <c r="AP22" s="86" t="s">
        <v>176</v>
      </c>
      <c r="AQ22" s="86">
        <v>0</v>
      </c>
      <c r="AR22" s="86">
        <v>0</v>
      </c>
      <c r="AS22" s="86"/>
      <c r="AT22" s="86"/>
      <c r="AU22" s="86"/>
      <c r="AV22" s="86"/>
      <c r="AW22" s="86"/>
      <c r="AX22" s="86"/>
      <c r="AY22" s="86"/>
      <c r="AZ22" s="86"/>
      <c r="BA22">
        <v>1</v>
      </c>
      <c r="BB22" s="85" t="str">
        <f>REPLACE(INDEX(GroupVertices[Group],MATCH(Edges24[[#This Row],[Vertex 1]],GroupVertices[Vertex],0)),1,1,"")</f>
        <v>2</v>
      </c>
      <c r="BC22" s="85" t="str">
        <f>REPLACE(INDEX(GroupVertices[Group],MATCH(Edges24[[#This Row],[Vertex 2]],GroupVertices[Vertex],0)),1,1,"")</f>
        <v>2</v>
      </c>
      <c r="BD22" s="51"/>
      <c r="BE22" s="52"/>
      <c r="BF22" s="51"/>
      <c r="BG22" s="52"/>
      <c r="BH22" s="51"/>
      <c r="BI22" s="52"/>
      <c r="BJ22" s="51"/>
      <c r="BK22" s="52"/>
      <c r="BL22" s="51"/>
    </row>
    <row r="23" spans="1:64" ht="15">
      <c r="A23" s="84" t="s">
        <v>225</v>
      </c>
      <c r="B23" s="84" t="s">
        <v>222</v>
      </c>
      <c r="C23" s="53"/>
      <c r="D23" s="54"/>
      <c r="E23" s="65"/>
      <c r="F23" s="55"/>
      <c r="G23" s="53"/>
      <c r="H23" s="57"/>
      <c r="I23" s="56"/>
      <c r="J23" s="56"/>
      <c r="K23" s="36" t="s">
        <v>66</v>
      </c>
      <c r="L23" s="83">
        <v>47</v>
      </c>
      <c r="M23" s="83"/>
      <c r="N23" s="63"/>
      <c r="O23" s="86" t="s">
        <v>234</v>
      </c>
      <c r="P23" s="88">
        <v>43635.00314814815</v>
      </c>
      <c r="Q23" s="86" t="s">
        <v>251</v>
      </c>
      <c r="R23" s="89" t="s">
        <v>257</v>
      </c>
      <c r="S23" s="86" t="s">
        <v>258</v>
      </c>
      <c r="T23" s="86" t="s">
        <v>268</v>
      </c>
      <c r="U23" s="86"/>
      <c r="V23" s="89" t="s">
        <v>287</v>
      </c>
      <c r="W23" s="88">
        <v>43635.00314814815</v>
      </c>
      <c r="X23" s="89" t="s">
        <v>309</v>
      </c>
      <c r="Y23" s="86"/>
      <c r="Z23" s="86"/>
      <c r="AA23" s="92" t="s">
        <v>333</v>
      </c>
      <c r="AB23" s="86"/>
      <c r="AC23" s="86" t="b">
        <v>0</v>
      </c>
      <c r="AD23" s="86">
        <v>1</v>
      </c>
      <c r="AE23" s="92" t="s">
        <v>340</v>
      </c>
      <c r="AF23" s="86" t="b">
        <v>1</v>
      </c>
      <c r="AG23" s="86" t="s">
        <v>342</v>
      </c>
      <c r="AH23" s="86"/>
      <c r="AI23" s="92" t="s">
        <v>338</v>
      </c>
      <c r="AJ23" s="86" t="b">
        <v>0</v>
      </c>
      <c r="AK23" s="86">
        <v>0</v>
      </c>
      <c r="AL23" s="92" t="s">
        <v>340</v>
      </c>
      <c r="AM23" s="86" t="s">
        <v>347</v>
      </c>
      <c r="AN23" s="86" t="b">
        <v>0</v>
      </c>
      <c r="AO23" s="92" t="s">
        <v>333</v>
      </c>
      <c r="AP23" s="86" t="s">
        <v>176</v>
      </c>
      <c r="AQ23" s="86">
        <v>0</v>
      </c>
      <c r="AR23" s="86">
        <v>0</v>
      </c>
      <c r="AS23" s="86"/>
      <c r="AT23" s="86"/>
      <c r="AU23" s="86"/>
      <c r="AV23" s="86"/>
      <c r="AW23" s="86"/>
      <c r="AX23" s="86"/>
      <c r="AY23" s="86"/>
      <c r="AZ23" s="86"/>
      <c r="BA23">
        <v>1</v>
      </c>
      <c r="BB23" s="85" t="str">
        <f>REPLACE(INDEX(GroupVertices[Group],MATCH(Edges24[[#This Row],[Vertex 1]],GroupVertices[Vertex],0)),1,1,"")</f>
        <v>2</v>
      </c>
      <c r="BC23" s="85" t="str">
        <f>REPLACE(INDEX(GroupVertices[Group],MATCH(Edges24[[#This Row],[Vertex 2]],GroupVertices[Vertex],0)),1,1,"")</f>
        <v>2</v>
      </c>
      <c r="BD23" s="51"/>
      <c r="BE23" s="52"/>
      <c r="BF23" s="51"/>
      <c r="BG23" s="52"/>
      <c r="BH23" s="51"/>
      <c r="BI23" s="52"/>
      <c r="BJ23" s="51"/>
      <c r="BK23" s="52"/>
      <c r="BL23" s="51"/>
    </row>
    <row r="24" spans="1:64" ht="15">
      <c r="A24" s="84" t="s">
        <v>222</v>
      </c>
      <c r="B24" s="84" t="s">
        <v>233</v>
      </c>
      <c r="C24" s="53"/>
      <c r="D24" s="54"/>
      <c r="E24" s="65"/>
      <c r="F24" s="55"/>
      <c r="G24" s="53"/>
      <c r="H24" s="57"/>
      <c r="I24" s="56"/>
      <c r="J24" s="56"/>
      <c r="K24" s="36" t="s">
        <v>65</v>
      </c>
      <c r="L24" s="83">
        <v>49</v>
      </c>
      <c r="M24" s="83"/>
      <c r="N24" s="63"/>
      <c r="O24" s="86" t="s">
        <v>234</v>
      </c>
      <c r="P24" s="88">
        <v>43635.620844907404</v>
      </c>
      <c r="Q24" s="86" t="s">
        <v>250</v>
      </c>
      <c r="R24" s="86"/>
      <c r="S24" s="86"/>
      <c r="T24" s="86" t="s">
        <v>268</v>
      </c>
      <c r="U24" s="86"/>
      <c r="V24" s="89" t="s">
        <v>284</v>
      </c>
      <c r="W24" s="88">
        <v>43635.620844907404</v>
      </c>
      <c r="X24" s="89" t="s">
        <v>310</v>
      </c>
      <c r="Y24" s="86"/>
      <c r="Z24" s="86"/>
      <c r="AA24" s="92" t="s">
        <v>334</v>
      </c>
      <c r="AB24" s="86"/>
      <c r="AC24" s="86" t="b">
        <v>0</v>
      </c>
      <c r="AD24" s="86">
        <v>0</v>
      </c>
      <c r="AE24" s="92" t="s">
        <v>340</v>
      </c>
      <c r="AF24" s="86" t="b">
        <v>1</v>
      </c>
      <c r="AG24" s="86" t="s">
        <v>342</v>
      </c>
      <c r="AH24" s="86"/>
      <c r="AI24" s="92" t="s">
        <v>338</v>
      </c>
      <c r="AJ24" s="86" t="b">
        <v>0</v>
      </c>
      <c r="AK24" s="86">
        <v>2</v>
      </c>
      <c r="AL24" s="92" t="s">
        <v>333</v>
      </c>
      <c r="AM24" s="86" t="s">
        <v>343</v>
      </c>
      <c r="AN24" s="86" t="b">
        <v>0</v>
      </c>
      <c r="AO24" s="92" t="s">
        <v>333</v>
      </c>
      <c r="AP24" s="86" t="s">
        <v>176</v>
      </c>
      <c r="AQ24" s="86">
        <v>0</v>
      </c>
      <c r="AR24" s="86">
        <v>0</v>
      </c>
      <c r="AS24" s="86"/>
      <c r="AT24" s="86"/>
      <c r="AU24" s="86"/>
      <c r="AV24" s="86"/>
      <c r="AW24" s="86"/>
      <c r="AX24" s="86"/>
      <c r="AY24" s="86"/>
      <c r="AZ24" s="86"/>
      <c r="BA24">
        <v>1</v>
      </c>
      <c r="BB24" s="85" t="str">
        <f>REPLACE(INDEX(GroupVertices[Group],MATCH(Edges24[[#This Row],[Vertex 1]],GroupVertices[Vertex],0)),1,1,"")</f>
        <v>2</v>
      </c>
      <c r="BC24" s="85" t="str">
        <f>REPLACE(INDEX(GroupVertices[Group],MATCH(Edges24[[#This Row],[Vertex 2]],GroupVertices[Vertex],0)),1,1,"")</f>
        <v>2</v>
      </c>
      <c r="BD24" s="51"/>
      <c r="BE24" s="52"/>
      <c r="BF24" s="51"/>
      <c r="BG24" s="52"/>
      <c r="BH24" s="51"/>
      <c r="BI24" s="52"/>
      <c r="BJ24" s="51"/>
      <c r="BK24" s="52"/>
      <c r="BL24" s="51"/>
    </row>
    <row r="25" spans="1:64" ht="15">
      <c r="A25" s="84" t="s">
        <v>226</v>
      </c>
      <c r="B25" s="84" t="s">
        <v>222</v>
      </c>
      <c r="C25" s="53"/>
      <c r="D25" s="54"/>
      <c r="E25" s="65"/>
      <c r="F25" s="55"/>
      <c r="G25" s="53"/>
      <c r="H25" s="57"/>
      <c r="I25" s="56"/>
      <c r="J25" s="56"/>
      <c r="K25" s="36" t="s">
        <v>65</v>
      </c>
      <c r="L25" s="83">
        <v>53</v>
      </c>
      <c r="M25" s="83"/>
      <c r="N25" s="63"/>
      <c r="O25" s="86" t="s">
        <v>234</v>
      </c>
      <c r="P25" s="88">
        <v>43637.12168981481</v>
      </c>
      <c r="Q25" s="86" t="s">
        <v>250</v>
      </c>
      <c r="R25" s="86"/>
      <c r="S25" s="86"/>
      <c r="T25" s="86" t="s">
        <v>268</v>
      </c>
      <c r="U25" s="86"/>
      <c r="V25" s="89" t="s">
        <v>288</v>
      </c>
      <c r="W25" s="88">
        <v>43637.12168981481</v>
      </c>
      <c r="X25" s="89" t="s">
        <v>311</v>
      </c>
      <c r="Y25" s="86"/>
      <c r="Z25" s="86"/>
      <c r="AA25" s="92" t="s">
        <v>335</v>
      </c>
      <c r="AB25" s="86"/>
      <c r="AC25" s="86" t="b">
        <v>0</v>
      </c>
      <c r="AD25" s="86">
        <v>0</v>
      </c>
      <c r="AE25" s="92" t="s">
        <v>340</v>
      </c>
      <c r="AF25" s="86" t="b">
        <v>1</v>
      </c>
      <c r="AG25" s="86" t="s">
        <v>342</v>
      </c>
      <c r="AH25" s="86"/>
      <c r="AI25" s="92" t="s">
        <v>338</v>
      </c>
      <c r="AJ25" s="86" t="b">
        <v>0</v>
      </c>
      <c r="AK25" s="86">
        <v>3</v>
      </c>
      <c r="AL25" s="92" t="s">
        <v>333</v>
      </c>
      <c r="AM25" s="86" t="s">
        <v>348</v>
      </c>
      <c r="AN25" s="86" t="b">
        <v>0</v>
      </c>
      <c r="AO25" s="92" t="s">
        <v>333</v>
      </c>
      <c r="AP25" s="86" t="s">
        <v>176</v>
      </c>
      <c r="AQ25" s="86">
        <v>0</v>
      </c>
      <c r="AR25" s="86">
        <v>0</v>
      </c>
      <c r="AS25" s="86"/>
      <c r="AT25" s="86"/>
      <c r="AU25" s="86"/>
      <c r="AV25" s="86"/>
      <c r="AW25" s="86"/>
      <c r="AX25" s="86"/>
      <c r="AY25" s="86"/>
      <c r="AZ25" s="86"/>
      <c r="BA25">
        <v>1</v>
      </c>
      <c r="BB25" s="85" t="str">
        <f>REPLACE(INDEX(GroupVertices[Group],MATCH(Edges24[[#This Row],[Vertex 1]],GroupVertices[Vertex],0)),1,1,"")</f>
        <v>2</v>
      </c>
      <c r="BC25" s="85" t="str">
        <f>REPLACE(INDEX(GroupVertices[Group],MATCH(Edges24[[#This Row],[Vertex 2]],GroupVertices[Vertex],0)),1,1,"")</f>
        <v>2</v>
      </c>
      <c r="BD25" s="51"/>
      <c r="BE25" s="52"/>
      <c r="BF25" s="51"/>
      <c r="BG25" s="52"/>
      <c r="BH25" s="51"/>
      <c r="BI25" s="52"/>
      <c r="BJ25" s="51"/>
      <c r="BK25" s="52"/>
      <c r="BL25" s="51"/>
    </row>
    <row r="26" spans="1:64" ht="15">
      <c r="A26" s="84" t="s">
        <v>216</v>
      </c>
      <c r="B26" s="84" t="s">
        <v>216</v>
      </c>
      <c r="C26" s="53"/>
      <c r="D26" s="54"/>
      <c r="E26" s="65"/>
      <c r="F26" s="55"/>
      <c r="G26" s="53"/>
      <c r="H26" s="57"/>
      <c r="I26" s="56"/>
      <c r="J26" s="56"/>
      <c r="K26" s="36" t="s">
        <v>65</v>
      </c>
      <c r="L26" s="83">
        <v>56</v>
      </c>
      <c r="M26" s="83"/>
      <c r="N26" s="63"/>
      <c r="O26" s="86" t="s">
        <v>176</v>
      </c>
      <c r="P26" s="88">
        <v>43593.60607638889</v>
      </c>
      <c r="Q26" s="86" t="s">
        <v>252</v>
      </c>
      <c r="R26" s="86"/>
      <c r="S26" s="86"/>
      <c r="T26" s="86" t="s">
        <v>269</v>
      </c>
      <c r="U26" s="86"/>
      <c r="V26" s="89" t="s">
        <v>278</v>
      </c>
      <c r="W26" s="88">
        <v>43593.60607638889</v>
      </c>
      <c r="X26" s="89" t="s">
        <v>312</v>
      </c>
      <c r="Y26" s="86"/>
      <c r="Z26" s="86"/>
      <c r="AA26" s="92" t="s">
        <v>336</v>
      </c>
      <c r="AB26" s="86"/>
      <c r="AC26" s="86" t="b">
        <v>0</v>
      </c>
      <c r="AD26" s="86">
        <v>1</v>
      </c>
      <c r="AE26" s="92" t="s">
        <v>340</v>
      </c>
      <c r="AF26" s="86" t="b">
        <v>0</v>
      </c>
      <c r="AG26" s="86" t="s">
        <v>342</v>
      </c>
      <c r="AH26" s="86"/>
      <c r="AI26" s="92" t="s">
        <v>340</v>
      </c>
      <c r="AJ26" s="86" t="b">
        <v>0</v>
      </c>
      <c r="AK26" s="86">
        <v>1</v>
      </c>
      <c r="AL26" s="92" t="s">
        <v>340</v>
      </c>
      <c r="AM26" s="86" t="s">
        <v>345</v>
      </c>
      <c r="AN26" s="86" t="b">
        <v>0</v>
      </c>
      <c r="AO26" s="92" t="s">
        <v>336</v>
      </c>
      <c r="AP26" s="86" t="s">
        <v>176</v>
      </c>
      <c r="AQ26" s="86">
        <v>0</v>
      </c>
      <c r="AR26" s="86">
        <v>0</v>
      </c>
      <c r="AS26" s="86"/>
      <c r="AT26" s="86"/>
      <c r="AU26" s="86"/>
      <c r="AV26" s="86"/>
      <c r="AW26" s="86"/>
      <c r="AX26" s="86"/>
      <c r="AY26" s="86"/>
      <c r="AZ26" s="86"/>
      <c r="BA26">
        <v>1</v>
      </c>
      <c r="BB26" s="85" t="str">
        <f>REPLACE(INDEX(GroupVertices[Group],MATCH(Edges24[[#This Row],[Vertex 1]],GroupVertices[Vertex],0)),1,1,"")</f>
        <v>1</v>
      </c>
      <c r="BC26" s="85" t="str">
        <f>REPLACE(INDEX(GroupVertices[Group],MATCH(Edges24[[#This Row],[Vertex 2]],GroupVertices[Vertex],0)),1,1,"")</f>
        <v>1</v>
      </c>
      <c r="BD26" s="51">
        <v>3</v>
      </c>
      <c r="BE26" s="52">
        <v>30</v>
      </c>
      <c r="BF26" s="51">
        <v>0</v>
      </c>
      <c r="BG26" s="52">
        <v>0</v>
      </c>
      <c r="BH26" s="51">
        <v>0</v>
      </c>
      <c r="BI26" s="52">
        <v>0</v>
      </c>
      <c r="BJ26" s="51">
        <v>7</v>
      </c>
      <c r="BK26" s="52">
        <v>70</v>
      </c>
      <c r="BL26" s="51">
        <v>10</v>
      </c>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hyperlinks>
    <hyperlink ref="R4" r:id="rId1" display="https://twitter.com/VCCpresident/status/1136705267188391936"/>
    <hyperlink ref="R9" r:id="rId2" display="https://www.vcc.ca/about/college-information/news/article/new-vice-president-enterprise-and-international-development.html"/>
    <hyperlink ref="R11" r:id="rId3" display="https://www.eventbrite.ca/e/experience-vcc-open-house-registration-58456038585"/>
    <hyperlink ref="R16" r:id="rId4" display="https://news.gov.bc.ca/releases/2019AEST0072-001174"/>
    <hyperlink ref="R23" r:id="rId5" display="https://twitter.com/RedDeerCollege/status/1141055124925607937"/>
    <hyperlink ref="U10" r:id="rId6" display="https://pbs.twimg.com/media/D482WzgVUAAN_va.jpg"/>
    <hyperlink ref="U11" r:id="rId7" display="https://pbs.twimg.com/media/D48vZiWX4AAfrs1.png"/>
    <hyperlink ref="U12" r:id="rId8" display="https://pbs.twimg.com/media/D76OzlmUEAECF-n.jpg"/>
    <hyperlink ref="U16" r:id="rId9" display="https://pbs.twimg.com/media/D8ZjadZUYAAuFo-.jpg"/>
    <hyperlink ref="V3" r:id="rId10" display="http://pbs.twimg.com/profile_images/736214776120934401/ULbOutNS_normal.jpg"/>
    <hyperlink ref="V4" r:id="rId11" display="http://pbs.twimg.com/profile_images/1141458602391040000/0kP7JRtc_normal.png"/>
    <hyperlink ref="V5" r:id="rId12" display="http://pbs.twimg.com/profile_images/968292899346526208/4ffk9syA_normal.jpg"/>
    <hyperlink ref="V6" r:id="rId13" display="http://abs.twimg.com/sticky/default_profile_images/default_profile_normal.png"/>
    <hyperlink ref="V7" r:id="rId14" display="http://pbs.twimg.com/profile_images/643503543161356292/LCHVHyyz_normal.jpg"/>
    <hyperlink ref="V8" r:id="rId15" display="http://pbs.twimg.com/profile_images/643503543161356292/LCHVHyyz_normal.jpg"/>
    <hyperlink ref="V9" r:id="rId16" display="http://pbs.twimg.com/profile_images/643503543161356292/LCHVHyyz_normal.jpg"/>
    <hyperlink ref="V10" r:id="rId17" display="https://pbs.twimg.com/media/D482WzgVUAAN_va.jpg"/>
    <hyperlink ref="V11" r:id="rId18" display="https://pbs.twimg.com/media/D48vZiWX4AAfrs1.png"/>
    <hyperlink ref="V12" r:id="rId19" display="https://pbs.twimg.com/media/D76OzlmUEAECF-n.jpg"/>
    <hyperlink ref="V13" r:id="rId20" display="http://pbs.twimg.com/profile_images/1026881957056008193/R8stfOcm_normal.jpg"/>
    <hyperlink ref="V14" r:id="rId21" display="http://pbs.twimg.com/profile_images/506135635480948736/NuQ8zz4S_normal.jpeg"/>
    <hyperlink ref="V15" r:id="rId22" display="http://pbs.twimg.com/profile_images/609098493395779584/cjPByie-_normal.jpg"/>
    <hyperlink ref="V16" r:id="rId23" display="https://pbs.twimg.com/media/D8ZjadZUYAAuFo-.jpg"/>
    <hyperlink ref="V17" r:id="rId24" display="http://pbs.twimg.com/profile_images/1079608202017165312/c_6WfCZ3_normal.jpg"/>
    <hyperlink ref="V18" r:id="rId25" display="http://pbs.twimg.com/profile_images/1126903804606201856/JjsvmRHg_normal.jpg"/>
    <hyperlink ref="V19" r:id="rId26" display="http://pbs.twimg.com/profile_images/507290673490300928/fD4wHLzq_normal.jpeg"/>
    <hyperlink ref="V20" r:id="rId27" display="http://pbs.twimg.com/profile_images/827384246150930433/rj65zqNk_normal.jpg"/>
    <hyperlink ref="V21" r:id="rId28" display="http://pbs.twimg.com/profile_images/507290673490300928/fD4wHLzq_normal.jpeg"/>
    <hyperlink ref="V22" r:id="rId29" display="http://pbs.twimg.com/profile_images/669248695494283264/E9k3CCUr_normal.jpg"/>
    <hyperlink ref="V23" r:id="rId30" display="http://pbs.twimg.com/profile_images/1058221687806853120/9grBC1lh_normal.jpg"/>
    <hyperlink ref="V24" r:id="rId31" display="http://pbs.twimg.com/profile_images/507290673490300928/fD4wHLzq_normal.jpeg"/>
    <hyperlink ref="V25" r:id="rId32" display="http://pbs.twimg.com/profile_images/1138662877009567744/iHr81Y6X_normal.png"/>
    <hyperlink ref="V26" r:id="rId33" display="http://pbs.twimg.com/profile_images/643503543161356292/LCHVHyyz_normal.jpg"/>
    <hyperlink ref="X3" r:id="rId34" display="https://twitter.com/#!/canadianhospfdn/status/1135941385524264960"/>
    <hyperlink ref="X4" r:id="rId35" display="https://twitter.com/#!/ita_bc/status/1136710040499445760"/>
    <hyperlink ref="X5" r:id="rId36" display="https://twitter.com/#!/builditrightcan/status/1136711724487270400"/>
    <hyperlink ref="X6" r:id="rId37" display="https://twitter.com/#!/vcctrades/status/1136716508644515845"/>
    <hyperlink ref="X7" r:id="rId38" display="https://twitter.com/#!/vccpresident/status/1121174848955228160"/>
    <hyperlink ref="X8" r:id="rId39" display="https://twitter.com/#!/vccpresident/status/1121174866881761280"/>
    <hyperlink ref="X9" r:id="rId40" display="https://twitter.com/#!/vccpresident/status/1124077854361309184"/>
    <hyperlink ref="X10" r:id="rId41" display="https://twitter.com/#!/myvcc/status/1121174604645425153"/>
    <hyperlink ref="X11" r:id="rId42" display="https://twitter.com/#!/myvcc/status/1121166951039082502"/>
    <hyperlink ref="X12" r:id="rId43" display="https://twitter.com/#!/myvcc/status/1134501180246073344"/>
    <hyperlink ref="X13" r:id="rId44" display="https://twitter.com/#!/myvcc/status/1136730353333198848"/>
    <hyperlink ref="X14" r:id="rId45" display="https://twitter.com/#!/shobhamenons/status/1136751021785460736"/>
    <hyperlink ref="X15" r:id="rId46" display="https://twitter.com/#!/brettgri/status/1136790657576591361"/>
    <hyperlink ref="X16" r:id="rId47" display="https://twitter.com/#!/vccpresident/status/1136705267188391936"/>
    <hyperlink ref="X17" r:id="rId48" display="https://twitter.com/#!/suestroud/status/1137045850914340864"/>
    <hyperlink ref="X18" r:id="rId49" display="https://twitter.com/#!/mekkuzz/status/1141099337335758849"/>
    <hyperlink ref="X19" r:id="rId50" display="https://twitter.com/#!/reddeercollege/status/1141100358019645440"/>
    <hyperlink ref="X20" r:id="rId51" display="https://twitter.com/#!/stuartfcullum/status/1141143291779411969"/>
    <hyperlink ref="X21" r:id="rId52" display="https://twitter.com/#!/reddeercollege/status/1141358504961142784"/>
    <hyperlink ref="X22" r:id="rId53" display="https://twitter.com/#!/rdcalumni/status/1141452061487144960"/>
    <hyperlink ref="X23" r:id="rId54" display="https://twitter.com/#!/carlindoeksen/status/1141134633469222912"/>
    <hyperlink ref="X24" r:id="rId55" display="https://twitter.com/#!/reddeercollege/status/1141358477962465282"/>
    <hyperlink ref="X25" r:id="rId56" display="https://twitter.com/#!/tea_with_mike/status/1141902366477651968"/>
    <hyperlink ref="X26" r:id="rId57" display="https://twitter.com/#!/vccpresident/status/1126132838003290114"/>
    <hyperlink ref="AZ10" r:id="rId58" display="https://api.twitter.com/1.1/geo/id/07d9ec8534086000.json"/>
    <hyperlink ref="AZ12" r:id="rId59" display="https://api.twitter.com/1.1/geo/id/07d9c93519085002.json"/>
    <hyperlink ref="AZ20" r:id="rId60" display="https://api.twitter.com/1.1/geo/id/1a9a79944f02a1b4.json"/>
  </hyperlinks>
  <printOptions/>
  <pageMargins left="0.7" right="0.7" top="0.75" bottom="0.75" header="0.3" footer="0.3"/>
  <pageSetup horizontalDpi="600" verticalDpi="600" orientation="portrait" r:id="rId64"/>
  <legacyDrawing r:id="rId62"/>
  <tableParts>
    <tablePart r:id="rId6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v>
      </c>
      <c r="B1" s="13" t="s">
        <v>34</v>
      </c>
    </row>
    <row r="2" spans="1:2" ht="15">
      <c r="A2" s="124" t="s">
        <v>216</v>
      </c>
      <c r="B2" s="85">
        <v>257.785714</v>
      </c>
    </row>
    <row r="3" spans="1:2" ht="15">
      <c r="A3" s="124" t="s">
        <v>212</v>
      </c>
      <c r="B3" s="85">
        <v>108</v>
      </c>
    </row>
    <row r="4" spans="1:2" ht="15">
      <c r="A4" s="124" t="s">
        <v>222</v>
      </c>
      <c r="B4" s="85">
        <v>41</v>
      </c>
    </row>
    <row r="5" spans="1:2" ht="15">
      <c r="A5" s="124" t="s">
        <v>223</v>
      </c>
      <c r="B5" s="85">
        <v>13</v>
      </c>
    </row>
    <row r="6" spans="1:2" ht="15">
      <c r="A6" s="124" t="s">
        <v>231</v>
      </c>
      <c r="B6" s="85">
        <v>10</v>
      </c>
    </row>
    <row r="7" spans="1:2" ht="15">
      <c r="A7" s="124" t="s">
        <v>230</v>
      </c>
      <c r="B7" s="85">
        <v>10</v>
      </c>
    </row>
    <row r="8" spans="1:2" ht="15">
      <c r="A8" s="124" t="s">
        <v>217</v>
      </c>
      <c r="B8" s="85">
        <v>8.285714</v>
      </c>
    </row>
    <row r="9" spans="1:2" ht="15">
      <c r="A9" s="124" t="s">
        <v>225</v>
      </c>
      <c r="B9" s="85">
        <v>7</v>
      </c>
    </row>
    <row r="10" spans="1:2" ht="15">
      <c r="A10" s="124" t="s">
        <v>224</v>
      </c>
      <c r="B10" s="85">
        <v>6.5</v>
      </c>
    </row>
    <row r="11" spans="1:2" ht="15">
      <c r="A11" s="124" t="s">
        <v>226</v>
      </c>
      <c r="B11" s="85">
        <v>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802</v>
      </c>
      <c r="B25" t="s">
        <v>801</v>
      </c>
    </row>
    <row r="26" spans="1:2" ht="15">
      <c r="A26" s="136">
        <v>43579.90284722222</v>
      </c>
      <c r="B26" s="3">
        <v>1</v>
      </c>
    </row>
    <row r="27" spans="1:2" ht="15">
      <c r="A27" s="136">
        <v>43579.92395833333</v>
      </c>
      <c r="B27" s="3">
        <v>1</v>
      </c>
    </row>
    <row r="28" spans="1:2" ht="15">
      <c r="A28" s="136">
        <v>43579.9246412037</v>
      </c>
      <c r="B28" s="3">
        <v>1</v>
      </c>
    </row>
    <row r="29" spans="1:2" ht="15">
      <c r="A29" s="136">
        <v>43579.9246875</v>
      </c>
      <c r="B29" s="3">
        <v>1</v>
      </c>
    </row>
    <row r="30" spans="1:2" ht="15">
      <c r="A30" s="136">
        <v>43587.93540509259</v>
      </c>
      <c r="B30" s="3">
        <v>1</v>
      </c>
    </row>
    <row r="31" spans="1:2" ht="15">
      <c r="A31" s="136">
        <v>43593.60607638889</v>
      </c>
      <c r="B31" s="3">
        <v>1</v>
      </c>
    </row>
    <row r="32" spans="1:2" ht="15">
      <c r="A32" s="136">
        <v>43616.69831018519</v>
      </c>
      <c r="B32" s="3">
        <v>1</v>
      </c>
    </row>
    <row r="33" spans="1:2" ht="15">
      <c r="A33" s="136">
        <v>43620.67251157408</v>
      </c>
      <c r="B33" s="3">
        <v>1</v>
      </c>
    </row>
    <row r="34" spans="1:2" ht="15">
      <c r="A34" s="136">
        <v>43622.78042824074</v>
      </c>
      <c r="B34" s="3">
        <v>1</v>
      </c>
    </row>
    <row r="35" spans="1:2" ht="15">
      <c r="A35" s="136">
        <v>43622.793599537035</v>
      </c>
      <c r="B35" s="3">
        <v>1</v>
      </c>
    </row>
    <row r="36" spans="1:2" ht="15">
      <c r="A36" s="136">
        <v>43622.79824074074</v>
      </c>
      <c r="B36" s="3">
        <v>1</v>
      </c>
    </row>
    <row r="37" spans="1:2" ht="15">
      <c r="A37" s="136">
        <v>43622.81144675926</v>
      </c>
      <c r="B37" s="3">
        <v>1</v>
      </c>
    </row>
    <row r="38" spans="1:2" ht="15">
      <c r="A38" s="136">
        <v>43622.849652777775</v>
      </c>
      <c r="B38" s="3">
        <v>1</v>
      </c>
    </row>
    <row r="39" spans="1:2" ht="15">
      <c r="A39" s="136">
        <v>43622.906689814816</v>
      </c>
      <c r="B39" s="3">
        <v>1</v>
      </c>
    </row>
    <row r="40" spans="1:2" ht="15">
      <c r="A40" s="136">
        <v>43623.01605324074</v>
      </c>
      <c r="B40" s="3">
        <v>1</v>
      </c>
    </row>
    <row r="41" spans="1:2" ht="15">
      <c r="A41" s="136">
        <v>43623.72025462963</v>
      </c>
      <c r="B41" s="3">
        <v>1</v>
      </c>
    </row>
    <row r="42" spans="1:2" ht="15">
      <c r="A42" s="136">
        <v>43634.905752314815</v>
      </c>
      <c r="B42" s="3">
        <v>1</v>
      </c>
    </row>
    <row r="43" spans="1:2" ht="15">
      <c r="A43" s="136">
        <v>43634.90856481482</v>
      </c>
      <c r="B43" s="3">
        <v>1</v>
      </c>
    </row>
    <row r="44" spans="1:2" ht="15">
      <c r="A44" s="136">
        <v>43635.00314814815</v>
      </c>
      <c r="B44" s="3">
        <v>1</v>
      </c>
    </row>
    <row r="45" spans="1:2" ht="15">
      <c r="A45" s="136">
        <v>43635.027037037034</v>
      </c>
      <c r="B45" s="3">
        <v>1</v>
      </c>
    </row>
    <row r="46" spans="1:2" ht="15">
      <c r="A46" s="136">
        <v>43635.620844907404</v>
      </c>
      <c r="B46" s="3">
        <v>1</v>
      </c>
    </row>
    <row r="47" spans="1:2" ht="15">
      <c r="A47" s="136">
        <v>43635.62091435185</v>
      </c>
      <c r="B47" s="3">
        <v>1</v>
      </c>
    </row>
    <row r="48" spans="1:2" ht="15">
      <c r="A48" s="136">
        <v>43635.87908564815</v>
      </c>
      <c r="B48" s="3">
        <v>1</v>
      </c>
    </row>
    <row r="49" spans="1:2" ht="15">
      <c r="A49" s="136">
        <v>43637.12168981481</v>
      </c>
      <c r="B49" s="3">
        <v>1</v>
      </c>
    </row>
    <row r="50" spans="1:2" ht="15">
      <c r="A50" s="136" t="s">
        <v>803</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367</v>
      </c>
      <c r="AE2" s="13" t="s">
        <v>368</v>
      </c>
      <c r="AF2" s="13" t="s">
        <v>369</v>
      </c>
      <c r="AG2" s="13" t="s">
        <v>370</v>
      </c>
      <c r="AH2" s="13" t="s">
        <v>371</v>
      </c>
      <c r="AI2" s="13" t="s">
        <v>372</v>
      </c>
      <c r="AJ2" s="13" t="s">
        <v>373</v>
      </c>
      <c r="AK2" s="13" t="s">
        <v>374</v>
      </c>
      <c r="AL2" s="13" t="s">
        <v>375</v>
      </c>
      <c r="AM2" s="13" t="s">
        <v>376</v>
      </c>
      <c r="AN2" s="13" t="s">
        <v>377</v>
      </c>
      <c r="AO2" s="13" t="s">
        <v>378</v>
      </c>
      <c r="AP2" s="13" t="s">
        <v>379</v>
      </c>
      <c r="AQ2" s="13" t="s">
        <v>380</v>
      </c>
      <c r="AR2" s="13" t="s">
        <v>381</v>
      </c>
      <c r="AS2" s="13" t="s">
        <v>192</v>
      </c>
      <c r="AT2" s="13" t="s">
        <v>382</v>
      </c>
      <c r="AU2" s="13" t="s">
        <v>383</v>
      </c>
      <c r="AV2" s="13" t="s">
        <v>384</v>
      </c>
      <c r="AW2" s="13" t="s">
        <v>385</v>
      </c>
      <c r="AX2" s="13" t="s">
        <v>386</v>
      </c>
      <c r="AY2" s="13" t="s">
        <v>387</v>
      </c>
      <c r="AZ2" s="13" t="s">
        <v>584</v>
      </c>
      <c r="BA2" s="130" t="s">
        <v>703</v>
      </c>
      <c r="BB2" s="130" t="s">
        <v>705</v>
      </c>
      <c r="BC2" s="130" t="s">
        <v>706</v>
      </c>
      <c r="BD2" s="130" t="s">
        <v>708</v>
      </c>
      <c r="BE2" s="130" t="s">
        <v>709</v>
      </c>
      <c r="BF2" s="130" t="s">
        <v>712</v>
      </c>
      <c r="BG2" s="130" t="s">
        <v>713</v>
      </c>
      <c r="BH2" s="130" t="s">
        <v>724</v>
      </c>
      <c r="BI2" s="130" t="s">
        <v>727</v>
      </c>
      <c r="BJ2" s="130" t="s">
        <v>737</v>
      </c>
      <c r="BK2" s="130" t="s">
        <v>788</v>
      </c>
      <c r="BL2" s="130" t="s">
        <v>789</v>
      </c>
      <c r="BM2" s="130" t="s">
        <v>790</v>
      </c>
      <c r="BN2" s="130" t="s">
        <v>791</v>
      </c>
      <c r="BO2" s="130" t="s">
        <v>792</v>
      </c>
      <c r="BP2" s="130" t="s">
        <v>793</v>
      </c>
      <c r="BQ2" s="130" t="s">
        <v>794</v>
      </c>
      <c r="BR2" s="130" t="s">
        <v>795</v>
      </c>
      <c r="BS2" s="130" t="s">
        <v>797</v>
      </c>
      <c r="BT2" s="3"/>
      <c r="BU2" s="3"/>
    </row>
    <row r="3" spans="1:73" ht="15" customHeight="1">
      <c r="A3" s="50" t="s">
        <v>212</v>
      </c>
      <c r="B3" s="53"/>
      <c r="C3" s="53" t="s">
        <v>64</v>
      </c>
      <c r="D3" s="54">
        <v>185.58937007874016</v>
      </c>
      <c r="E3" s="55"/>
      <c r="F3" s="112" t="s">
        <v>274</v>
      </c>
      <c r="G3" s="53"/>
      <c r="H3" s="57" t="s">
        <v>212</v>
      </c>
      <c r="I3" s="56"/>
      <c r="J3" s="56"/>
      <c r="K3" s="114" t="s">
        <v>515</v>
      </c>
      <c r="L3" s="59">
        <v>4189.688283944238</v>
      </c>
      <c r="M3" s="60">
        <v>9295.69140625</v>
      </c>
      <c r="N3" s="60">
        <v>4123.1171875</v>
      </c>
      <c r="O3" s="58"/>
      <c r="P3" s="61"/>
      <c r="Q3" s="61"/>
      <c r="R3" s="51"/>
      <c r="S3" s="51">
        <v>0</v>
      </c>
      <c r="T3" s="51">
        <v>5</v>
      </c>
      <c r="U3" s="52">
        <v>108</v>
      </c>
      <c r="V3" s="52">
        <v>0.027027</v>
      </c>
      <c r="W3" s="52">
        <v>0.036959</v>
      </c>
      <c r="X3" s="52">
        <v>1.596632</v>
      </c>
      <c r="Y3" s="52">
        <v>0.1</v>
      </c>
      <c r="Z3" s="52">
        <v>0</v>
      </c>
      <c r="AA3" s="62">
        <v>3</v>
      </c>
      <c r="AB3" s="62"/>
      <c r="AC3" s="63"/>
      <c r="AD3" s="85" t="s">
        <v>388</v>
      </c>
      <c r="AE3" s="85">
        <v>890</v>
      </c>
      <c r="AF3" s="85">
        <v>159</v>
      </c>
      <c r="AG3" s="85">
        <v>70</v>
      </c>
      <c r="AH3" s="85">
        <v>54</v>
      </c>
      <c r="AI3" s="85"/>
      <c r="AJ3" s="85" t="s">
        <v>410</v>
      </c>
      <c r="AK3" s="85" t="s">
        <v>431</v>
      </c>
      <c r="AL3" s="90" t="s">
        <v>445</v>
      </c>
      <c r="AM3" s="85"/>
      <c r="AN3" s="87">
        <v>42508.88861111111</v>
      </c>
      <c r="AO3" s="90" t="s">
        <v>460</v>
      </c>
      <c r="AP3" s="85" t="b">
        <v>0</v>
      </c>
      <c r="AQ3" s="85" t="b">
        <v>0</v>
      </c>
      <c r="AR3" s="85" t="b">
        <v>0</v>
      </c>
      <c r="AS3" s="85" t="s">
        <v>342</v>
      </c>
      <c r="AT3" s="85">
        <v>0</v>
      </c>
      <c r="AU3" s="90" t="s">
        <v>481</v>
      </c>
      <c r="AV3" s="85" t="b">
        <v>0</v>
      </c>
      <c r="AW3" s="85" t="s">
        <v>492</v>
      </c>
      <c r="AX3" s="90" t="s">
        <v>493</v>
      </c>
      <c r="AY3" s="85" t="s">
        <v>66</v>
      </c>
      <c r="AZ3" s="85" t="str">
        <f>REPLACE(INDEX(GroupVertices[Group],MATCH(Vertices[[#This Row],[Vertex]],GroupVertices[Vertex],0)),1,1,"")</f>
        <v>3</v>
      </c>
      <c r="BA3" s="51"/>
      <c r="BB3" s="51"/>
      <c r="BC3" s="51"/>
      <c r="BD3" s="51"/>
      <c r="BE3" s="51"/>
      <c r="BF3" s="51"/>
      <c r="BG3" s="131" t="s">
        <v>714</v>
      </c>
      <c r="BH3" s="131" t="s">
        <v>714</v>
      </c>
      <c r="BI3" s="131" t="s">
        <v>728</v>
      </c>
      <c r="BJ3" s="131" t="s">
        <v>728</v>
      </c>
      <c r="BK3" s="131">
        <v>2</v>
      </c>
      <c r="BL3" s="134">
        <v>16.666666666666668</v>
      </c>
      <c r="BM3" s="131">
        <v>0</v>
      </c>
      <c r="BN3" s="134">
        <v>0</v>
      </c>
      <c r="BO3" s="131">
        <v>0</v>
      </c>
      <c r="BP3" s="134">
        <v>0</v>
      </c>
      <c r="BQ3" s="131">
        <v>10</v>
      </c>
      <c r="BR3" s="134">
        <v>83.33333333333333</v>
      </c>
      <c r="BS3" s="131">
        <v>12</v>
      </c>
      <c r="BT3" s="3"/>
      <c r="BU3" s="3"/>
    </row>
    <row r="4" spans="1:76" ht="15">
      <c r="A4" s="14" t="s">
        <v>227</v>
      </c>
      <c r="B4" s="15"/>
      <c r="C4" s="15" t="s">
        <v>64</v>
      </c>
      <c r="D4" s="93">
        <v>211.48818897637796</v>
      </c>
      <c r="E4" s="81"/>
      <c r="F4" s="112" t="s">
        <v>485</v>
      </c>
      <c r="G4" s="15"/>
      <c r="H4" s="16" t="s">
        <v>227</v>
      </c>
      <c r="I4" s="66"/>
      <c r="J4" s="66"/>
      <c r="K4" s="114" t="s">
        <v>516</v>
      </c>
      <c r="L4" s="94">
        <v>1</v>
      </c>
      <c r="M4" s="95">
        <v>9295.69140625</v>
      </c>
      <c r="N4" s="95">
        <v>7805.1015625</v>
      </c>
      <c r="O4" s="77"/>
      <c r="P4" s="96"/>
      <c r="Q4" s="96"/>
      <c r="R4" s="97"/>
      <c r="S4" s="51">
        <v>1</v>
      </c>
      <c r="T4" s="51">
        <v>0</v>
      </c>
      <c r="U4" s="52">
        <v>0</v>
      </c>
      <c r="V4" s="52">
        <v>0.017857</v>
      </c>
      <c r="W4" s="52">
        <v>0.005937</v>
      </c>
      <c r="X4" s="52">
        <v>0.421427</v>
      </c>
      <c r="Y4" s="52">
        <v>0</v>
      </c>
      <c r="Z4" s="52">
        <v>0</v>
      </c>
      <c r="AA4" s="82">
        <v>4</v>
      </c>
      <c r="AB4" s="82"/>
      <c r="AC4" s="98"/>
      <c r="AD4" s="85" t="s">
        <v>389</v>
      </c>
      <c r="AE4" s="85">
        <v>125</v>
      </c>
      <c r="AF4" s="85">
        <v>316</v>
      </c>
      <c r="AG4" s="85">
        <v>735</v>
      </c>
      <c r="AH4" s="85">
        <v>125</v>
      </c>
      <c r="AI4" s="85"/>
      <c r="AJ4" s="85" t="s">
        <v>411</v>
      </c>
      <c r="AK4" s="85" t="s">
        <v>432</v>
      </c>
      <c r="AL4" s="90" t="s">
        <v>446</v>
      </c>
      <c r="AM4" s="85"/>
      <c r="AN4" s="87">
        <v>41850.12162037037</v>
      </c>
      <c r="AO4" s="90" t="s">
        <v>461</v>
      </c>
      <c r="AP4" s="85" t="b">
        <v>1</v>
      </c>
      <c r="AQ4" s="85" t="b">
        <v>0</v>
      </c>
      <c r="AR4" s="85" t="b">
        <v>1</v>
      </c>
      <c r="AS4" s="85" t="s">
        <v>342</v>
      </c>
      <c r="AT4" s="85">
        <v>8</v>
      </c>
      <c r="AU4" s="90" t="s">
        <v>481</v>
      </c>
      <c r="AV4" s="85" t="b">
        <v>0</v>
      </c>
      <c r="AW4" s="85" t="s">
        <v>492</v>
      </c>
      <c r="AX4" s="90" t="s">
        <v>494</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228</v>
      </c>
      <c r="B5" s="15"/>
      <c r="C5" s="15" t="s">
        <v>64</v>
      </c>
      <c r="D5" s="93">
        <v>234.41771653543307</v>
      </c>
      <c r="E5" s="81"/>
      <c r="F5" s="112" t="s">
        <v>486</v>
      </c>
      <c r="G5" s="15"/>
      <c r="H5" s="16" t="s">
        <v>228</v>
      </c>
      <c r="I5" s="66"/>
      <c r="J5" s="66"/>
      <c r="K5" s="114" t="s">
        <v>517</v>
      </c>
      <c r="L5" s="94">
        <v>1</v>
      </c>
      <c r="M5" s="95">
        <v>8278.8994140625</v>
      </c>
      <c r="N5" s="95">
        <v>7805.1015625</v>
      </c>
      <c r="O5" s="77"/>
      <c r="P5" s="96"/>
      <c r="Q5" s="96"/>
      <c r="R5" s="97"/>
      <c r="S5" s="51">
        <v>1</v>
      </c>
      <c r="T5" s="51">
        <v>0</v>
      </c>
      <c r="U5" s="52">
        <v>0</v>
      </c>
      <c r="V5" s="52">
        <v>0.017857</v>
      </c>
      <c r="W5" s="52">
        <v>0.005937</v>
      </c>
      <c r="X5" s="52">
        <v>0.421427</v>
      </c>
      <c r="Y5" s="52">
        <v>0</v>
      </c>
      <c r="Z5" s="52">
        <v>0</v>
      </c>
      <c r="AA5" s="82">
        <v>5</v>
      </c>
      <c r="AB5" s="82"/>
      <c r="AC5" s="98"/>
      <c r="AD5" s="85" t="s">
        <v>390</v>
      </c>
      <c r="AE5" s="85">
        <v>1215</v>
      </c>
      <c r="AF5" s="85">
        <v>455</v>
      </c>
      <c r="AG5" s="85">
        <v>1593</v>
      </c>
      <c r="AH5" s="85">
        <v>1228</v>
      </c>
      <c r="AI5" s="85"/>
      <c r="AJ5" s="85" t="s">
        <v>412</v>
      </c>
      <c r="AK5" s="85" t="s">
        <v>432</v>
      </c>
      <c r="AL5" s="90" t="s">
        <v>447</v>
      </c>
      <c r="AM5" s="85"/>
      <c r="AN5" s="87">
        <v>40997.96865740741</v>
      </c>
      <c r="AO5" s="90" t="s">
        <v>462</v>
      </c>
      <c r="AP5" s="85" t="b">
        <v>0</v>
      </c>
      <c r="AQ5" s="85" t="b">
        <v>0</v>
      </c>
      <c r="AR5" s="85" t="b">
        <v>1</v>
      </c>
      <c r="AS5" s="85" t="s">
        <v>342</v>
      </c>
      <c r="AT5" s="85">
        <v>9</v>
      </c>
      <c r="AU5" s="90" t="s">
        <v>481</v>
      </c>
      <c r="AV5" s="85" t="b">
        <v>0</v>
      </c>
      <c r="AW5" s="85" t="s">
        <v>492</v>
      </c>
      <c r="AX5" s="90" t="s">
        <v>495</v>
      </c>
      <c r="AY5" s="85" t="s">
        <v>65</v>
      </c>
      <c r="AZ5" s="85" t="str">
        <f>REPLACE(INDEX(GroupVertices[Group],MATCH(Vertices[[#This Row],[Vertex]],GroupVertices[Vertex],0)),1,1,"")</f>
        <v>3</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229</v>
      </c>
      <c r="B6" s="15"/>
      <c r="C6" s="15" t="s">
        <v>64</v>
      </c>
      <c r="D6" s="93">
        <v>242.00590551181102</v>
      </c>
      <c r="E6" s="81"/>
      <c r="F6" s="112" t="s">
        <v>487</v>
      </c>
      <c r="G6" s="15"/>
      <c r="H6" s="16" t="s">
        <v>229</v>
      </c>
      <c r="I6" s="66"/>
      <c r="J6" s="66"/>
      <c r="K6" s="114" t="s">
        <v>518</v>
      </c>
      <c r="L6" s="94">
        <v>1</v>
      </c>
      <c r="M6" s="95">
        <v>8278.8994140625</v>
      </c>
      <c r="N6" s="95">
        <v>4123.1171875</v>
      </c>
      <c r="O6" s="77"/>
      <c r="P6" s="96"/>
      <c r="Q6" s="96"/>
      <c r="R6" s="97"/>
      <c r="S6" s="51">
        <v>1</v>
      </c>
      <c r="T6" s="51">
        <v>0</v>
      </c>
      <c r="U6" s="52">
        <v>0</v>
      </c>
      <c r="V6" s="52">
        <v>0.017857</v>
      </c>
      <c r="W6" s="52">
        <v>0.005937</v>
      </c>
      <c r="X6" s="52">
        <v>0.421427</v>
      </c>
      <c r="Y6" s="52">
        <v>0</v>
      </c>
      <c r="Z6" s="52">
        <v>0</v>
      </c>
      <c r="AA6" s="82">
        <v>6</v>
      </c>
      <c r="AB6" s="82"/>
      <c r="AC6" s="98"/>
      <c r="AD6" s="85" t="s">
        <v>391</v>
      </c>
      <c r="AE6" s="85">
        <v>735</v>
      </c>
      <c r="AF6" s="85">
        <v>501</v>
      </c>
      <c r="AG6" s="85">
        <v>793</v>
      </c>
      <c r="AH6" s="85">
        <v>235</v>
      </c>
      <c r="AI6" s="85"/>
      <c r="AJ6" s="85" t="s">
        <v>413</v>
      </c>
      <c r="AK6" s="85" t="s">
        <v>433</v>
      </c>
      <c r="AL6" s="90" t="s">
        <v>448</v>
      </c>
      <c r="AM6" s="85"/>
      <c r="AN6" s="87">
        <v>41852.872615740744</v>
      </c>
      <c r="AO6" s="90" t="s">
        <v>463</v>
      </c>
      <c r="AP6" s="85" t="b">
        <v>0</v>
      </c>
      <c r="AQ6" s="85" t="b">
        <v>0</v>
      </c>
      <c r="AR6" s="85" t="b">
        <v>0</v>
      </c>
      <c r="AS6" s="85" t="s">
        <v>342</v>
      </c>
      <c r="AT6" s="85">
        <v>17</v>
      </c>
      <c r="AU6" s="90" t="s">
        <v>481</v>
      </c>
      <c r="AV6" s="85" t="b">
        <v>0</v>
      </c>
      <c r="AW6" s="85" t="s">
        <v>492</v>
      </c>
      <c r="AX6" s="90" t="s">
        <v>496</v>
      </c>
      <c r="AY6" s="85" t="s">
        <v>65</v>
      </c>
      <c r="AZ6" s="85" t="str">
        <f>REPLACE(INDEX(GroupVertices[Group],MATCH(Vertices[[#This Row],[Vertex]],GroupVertices[Vertex],0)),1,1,"")</f>
        <v>3</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216</v>
      </c>
      <c r="B7" s="15"/>
      <c r="C7" s="15" t="s">
        <v>64</v>
      </c>
      <c r="D7" s="93">
        <v>183.93976377952757</v>
      </c>
      <c r="E7" s="81"/>
      <c r="F7" s="112" t="s">
        <v>278</v>
      </c>
      <c r="G7" s="15"/>
      <c r="H7" s="16" t="s">
        <v>216</v>
      </c>
      <c r="I7" s="66"/>
      <c r="J7" s="66"/>
      <c r="K7" s="114" t="s">
        <v>519</v>
      </c>
      <c r="L7" s="94">
        <v>9999</v>
      </c>
      <c r="M7" s="95">
        <v>2325.412841796875</v>
      </c>
      <c r="N7" s="95">
        <v>4191.93603515625</v>
      </c>
      <c r="O7" s="77"/>
      <c r="P7" s="96"/>
      <c r="Q7" s="96"/>
      <c r="R7" s="97"/>
      <c r="S7" s="51">
        <v>14</v>
      </c>
      <c r="T7" s="51">
        <v>4</v>
      </c>
      <c r="U7" s="52">
        <v>257.785714</v>
      </c>
      <c r="V7" s="52">
        <v>0.04</v>
      </c>
      <c r="W7" s="52">
        <v>0.149139</v>
      </c>
      <c r="X7" s="52">
        <v>3.299031</v>
      </c>
      <c r="Y7" s="52">
        <v>0.10952380952380952</v>
      </c>
      <c r="Z7" s="52">
        <v>0.06666666666666667</v>
      </c>
      <c r="AA7" s="82">
        <v>7</v>
      </c>
      <c r="AB7" s="82"/>
      <c r="AC7" s="98"/>
      <c r="AD7" s="85" t="s">
        <v>392</v>
      </c>
      <c r="AE7" s="85">
        <v>40</v>
      </c>
      <c r="AF7" s="85">
        <v>149</v>
      </c>
      <c r="AG7" s="85">
        <v>205</v>
      </c>
      <c r="AH7" s="85">
        <v>214</v>
      </c>
      <c r="AI7" s="85"/>
      <c r="AJ7" s="85" t="s">
        <v>414</v>
      </c>
      <c r="AK7" s="85" t="s">
        <v>434</v>
      </c>
      <c r="AL7" s="90" t="s">
        <v>449</v>
      </c>
      <c r="AM7" s="85"/>
      <c r="AN7" s="87">
        <v>42261.80180555556</v>
      </c>
      <c r="AO7" s="90" t="s">
        <v>464</v>
      </c>
      <c r="AP7" s="85" t="b">
        <v>0</v>
      </c>
      <c r="AQ7" s="85" t="b">
        <v>0</v>
      </c>
      <c r="AR7" s="85" t="b">
        <v>0</v>
      </c>
      <c r="AS7" s="85" t="s">
        <v>342</v>
      </c>
      <c r="AT7" s="85">
        <v>3</v>
      </c>
      <c r="AU7" s="90" t="s">
        <v>481</v>
      </c>
      <c r="AV7" s="85" t="b">
        <v>0</v>
      </c>
      <c r="AW7" s="85" t="s">
        <v>492</v>
      </c>
      <c r="AX7" s="90" t="s">
        <v>497</v>
      </c>
      <c r="AY7" s="85" t="s">
        <v>66</v>
      </c>
      <c r="AZ7" s="85" t="str">
        <f>REPLACE(INDEX(GroupVertices[Group],MATCH(Vertices[[#This Row],[Vertex]],GroupVertices[Vertex],0)),1,1,"")</f>
        <v>1</v>
      </c>
      <c r="BA7" s="51" t="s">
        <v>704</v>
      </c>
      <c r="BB7" s="51" t="s">
        <v>704</v>
      </c>
      <c r="BC7" s="51" t="s">
        <v>707</v>
      </c>
      <c r="BD7" s="51" t="s">
        <v>707</v>
      </c>
      <c r="BE7" s="51" t="s">
        <v>710</v>
      </c>
      <c r="BF7" s="51" t="s">
        <v>710</v>
      </c>
      <c r="BG7" s="131" t="s">
        <v>715</v>
      </c>
      <c r="BH7" s="131" t="s">
        <v>725</v>
      </c>
      <c r="BI7" s="131" t="s">
        <v>729</v>
      </c>
      <c r="BJ7" s="131" t="s">
        <v>729</v>
      </c>
      <c r="BK7" s="131">
        <v>7</v>
      </c>
      <c r="BL7" s="134">
        <v>7.526881720430108</v>
      </c>
      <c r="BM7" s="131">
        <v>1</v>
      </c>
      <c r="BN7" s="134">
        <v>1.075268817204301</v>
      </c>
      <c r="BO7" s="131">
        <v>0</v>
      </c>
      <c r="BP7" s="134">
        <v>0</v>
      </c>
      <c r="BQ7" s="131">
        <v>85</v>
      </c>
      <c r="BR7" s="134">
        <v>91.39784946236558</v>
      </c>
      <c r="BS7" s="131">
        <v>93</v>
      </c>
      <c r="BT7" s="2"/>
      <c r="BU7" s="3"/>
      <c r="BV7" s="3"/>
      <c r="BW7" s="3"/>
      <c r="BX7" s="3"/>
    </row>
    <row r="8" spans="1:76" ht="15">
      <c r="A8" s="14" t="s">
        <v>217</v>
      </c>
      <c r="B8" s="15"/>
      <c r="C8" s="15" t="s">
        <v>64</v>
      </c>
      <c r="D8" s="93">
        <v>928.4070866141732</v>
      </c>
      <c r="E8" s="81"/>
      <c r="F8" s="112" t="s">
        <v>279</v>
      </c>
      <c r="G8" s="15"/>
      <c r="H8" s="16" t="s">
        <v>217</v>
      </c>
      <c r="I8" s="66"/>
      <c r="J8" s="66"/>
      <c r="K8" s="114" t="s">
        <v>520</v>
      </c>
      <c r="L8" s="94">
        <v>322.35438107326615</v>
      </c>
      <c r="M8" s="95">
        <v>418.4117126464844</v>
      </c>
      <c r="N8" s="95">
        <v>7034.5908203125</v>
      </c>
      <c r="O8" s="77"/>
      <c r="P8" s="96"/>
      <c r="Q8" s="96"/>
      <c r="R8" s="97"/>
      <c r="S8" s="51">
        <v>3</v>
      </c>
      <c r="T8" s="51">
        <v>4</v>
      </c>
      <c r="U8" s="52">
        <v>8.285714</v>
      </c>
      <c r="V8" s="52">
        <v>0.026316</v>
      </c>
      <c r="W8" s="52">
        <v>0.063132</v>
      </c>
      <c r="X8" s="52">
        <v>1.157281</v>
      </c>
      <c r="Y8" s="52">
        <v>0.25</v>
      </c>
      <c r="Z8" s="52">
        <v>0.25</v>
      </c>
      <c r="AA8" s="82">
        <v>8</v>
      </c>
      <c r="AB8" s="82"/>
      <c r="AC8" s="98"/>
      <c r="AD8" s="85" t="s">
        <v>393</v>
      </c>
      <c r="AE8" s="85">
        <v>1145</v>
      </c>
      <c r="AF8" s="85">
        <v>4662</v>
      </c>
      <c r="AG8" s="85">
        <v>13863</v>
      </c>
      <c r="AH8" s="85">
        <v>3785</v>
      </c>
      <c r="AI8" s="85"/>
      <c r="AJ8" s="85" t="s">
        <v>415</v>
      </c>
      <c r="AK8" s="85" t="s">
        <v>435</v>
      </c>
      <c r="AL8" s="90" t="s">
        <v>450</v>
      </c>
      <c r="AM8" s="85"/>
      <c r="AN8" s="87">
        <v>39806.02952546296</v>
      </c>
      <c r="AO8" s="90" t="s">
        <v>465</v>
      </c>
      <c r="AP8" s="85" t="b">
        <v>0</v>
      </c>
      <c r="AQ8" s="85" t="b">
        <v>0</v>
      </c>
      <c r="AR8" s="85" t="b">
        <v>1</v>
      </c>
      <c r="AS8" s="85" t="s">
        <v>342</v>
      </c>
      <c r="AT8" s="85">
        <v>216</v>
      </c>
      <c r="AU8" s="90" t="s">
        <v>481</v>
      </c>
      <c r="AV8" s="85" t="b">
        <v>0</v>
      </c>
      <c r="AW8" s="85" t="s">
        <v>492</v>
      </c>
      <c r="AX8" s="90" t="s">
        <v>498</v>
      </c>
      <c r="AY8" s="85" t="s">
        <v>66</v>
      </c>
      <c r="AZ8" s="85" t="str">
        <f>REPLACE(INDEX(GroupVertices[Group],MATCH(Vertices[[#This Row],[Vertex]],GroupVertices[Vertex],0)),1,1,"")</f>
        <v>1</v>
      </c>
      <c r="BA8" s="51" t="s">
        <v>255</v>
      </c>
      <c r="BB8" s="51" t="s">
        <v>255</v>
      </c>
      <c r="BC8" s="51" t="s">
        <v>260</v>
      </c>
      <c r="BD8" s="51" t="s">
        <v>260</v>
      </c>
      <c r="BE8" s="51" t="s">
        <v>711</v>
      </c>
      <c r="BF8" s="51" t="s">
        <v>711</v>
      </c>
      <c r="BG8" s="131" t="s">
        <v>716</v>
      </c>
      <c r="BH8" s="131" t="s">
        <v>716</v>
      </c>
      <c r="BI8" s="131" t="s">
        <v>730</v>
      </c>
      <c r="BJ8" s="131" t="s">
        <v>730</v>
      </c>
      <c r="BK8" s="131">
        <v>8</v>
      </c>
      <c r="BL8" s="134">
        <v>8.695652173913043</v>
      </c>
      <c r="BM8" s="131">
        <v>1</v>
      </c>
      <c r="BN8" s="134">
        <v>1.0869565217391304</v>
      </c>
      <c r="BO8" s="131">
        <v>0</v>
      </c>
      <c r="BP8" s="134">
        <v>0</v>
      </c>
      <c r="BQ8" s="131">
        <v>83</v>
      </c>
      <c r="BR8" s="134">
        <v>90.21739130434783</v>
      </c>
      <c r="BS8" s="131">
        <v>92</v>
      </c>
      <c r="BT8" s="2"/>
      <c r="BU8" s="3"/>
      <c r="BV8" s="3"/>
      <c r="BW8" s="3"/>
      <c r="BX8" s="3"/>
    </row>
    <row r="9" spans="1:76" ht="15">
      <c r="A9" s="14" t="s">
        <v>213</v>
      </c>
      <c r="B9" s="15"/>
      <c r="C9" s="15" t="s">
        <v>64</v>
      </c>
      <c r="D9" s="93">
        <v>632.7976377952756</v>
      </c>
      <c r="E9" s="81"/>
      <c r="F9" s="112" t="s">
        <v>275</v>
      </c>
      <c r="G9" s="15"/>
      <c r="H9" s="16" t="s">
        <v>213</v>
      </c>
      <c r="I9" s="66"/>
      <c r="J9" s="66"/>
      <c r="K9" s="114" t="s">
        <v>521</v>
      </c>
      <c r="L9" s="94">
        <v>1</v>
      </c>
      <c r="M9" s="95">
        <v>8787.2958984375</v>
      </c>
      <c r="N9" s="95">
        <v>1141.0623779296875</v>
      </c>
      <c r="O9" s="77"/>
      <c r="P9" s="96"/>
      <c r="Q9" s="96"/>
      <c r="R9" s="97"/>
      <c r="S9" s="51">
        <v>1</v>
      </c>
      <c r="T9" s="51">
        <v>1</v>
      </c>
      <c r="U9" s="52">
        <v>0</v>
      </c>
      <c r="V9" s="52">
        <v>0</v>
      </c>
      <c r="W9" s="52">
        <v>0</v>
      </c>
      <c r="X9" s="52">
        <v>0.999975</v>
      </c>
      <c r="Y9" s="52">
        <v>0</v>
      </c>
      <c r="Z9" s="52" t="s">
        <v>799</v>
      </c>
      <c r="AA9" s="82">
        <v>9</v>
      </c>
      <c r="AB9" s="82"/>
      <c r="AC9" s="98"/>
      <c r="AD9" s="85" t="s">
        <v>394</v>
      </c>
      <c r="AE9" s="85">
        <v>576</v>
      </c>
      <c r="AF9" s="85">
        <v>2870</v>
      </c>
      <c r="AG9" s="85">
        <v>3808</v>
      </c>
      <c r="AH9" s="85">
        <v>964</v>
      </c>
      <c r="AI9" s="85"/>
      <c r="AJ9" s="85" t="s">
        <v>416</v>
      </c>
      <c r="AK9" s="85" t="s">
        <v>436</v>
      </c>
      <c r="AL9" s="90" t="s">
        <v>451</v>
      </c>
      <c r="AM9" s="85"/>
      <c r="AN9" s="87">
        <v>41198.70726851852</v>
      </c>
      <c r="AO9" s="90" t="s">
        <v>466</v>
      </c>
      <c r="AP9" s="85" t="b">
        <v>0</v>
      </c>
      <c r="AQ9" s="85" t="b">
        <v>0</v>
      </c>
      <c r="AR9" s="85" t="b">
        <v>1</v>
      </c>
      <c r="AS9" s="85" t="s">
        <v>342</v>
      </c>
      <c r="AT9" s="85">
        <v>70</v>
      </c>
      <c r="AU9" s="90" t="s">
        <v>481</v>
      </c>
      <c r="AV9" s="85" t="b">
        <v>0</v>
      </c>
      <c r="AW9" s="85" t="s">
        <v>492</v>
      </c>
      <c r="AX9" s="90" t="s">
        <v>499</v>
      </c>
      <c r="AY9" s="85" t="s">
        <v>66</v>
      </c>
      <c r="AZ9" s="85" t="str">
        <f>REPLACE(INDEX(GroupVertices[Group],MATCH(Vertices[[#This Row],[Vertex]],GroupVertices[Vertex],0)),1,1,"")</f>
        <v>4</v>
      </c>
      <c r="BA9" s="51" t="s">
        <v>253</v>
      </c>
      <c r="BB9" s="51" t="s">
        <v>253</v>
      </c>
      <c r="BC9" s="51" t="s">
        <v>258</v>
      </c>
      <c r="BD9" s="51" t="s">
        <v>258</v>
      </c>
      <c r="BE9" s="51"/>
      <c r="BF9" s="51"/>
      <c r="BG9" s="131" t="s">
        <v>717</v>
      </c>
      <c r="BH9" s="131" t="s">
        <v>717</v>
      </c>
      <c r="BI9" s="131" t="s">
        <v>731</v>
      </c>
      <c r="BJ9" s="131" t="s">
        <v>731</v>
      </c>
      <c r="BK9" s="131">
        <v>1</v>
      </c>
      <c r="BL9" s="134">
        <v>11.11111111111111</v>
      </c>
      <c r="BM9" s="131">
        <v>0</v>
      </c>
      <c r="BN9" s="134">
        <v>0</v>
      </c>
      <c r="BO9" s="131">
        <v>0</v>
      </c>
      <c r="BP9" s="134">
        <v>0</v>
      </c>
      <c r="BQ9" s="131">
        <v>8</v>
      </c>
      <c r="BR9" s="134">
        <v>88.88888888888889</v>
      </c>
      <c r="BS9" s="131">
        <v>9</v>
      </c>
      <c r="BT9" s="2"/>
      <c r="BU9" s="3"/>
      <c r="BV9" s="3"/>
      <c r="BW9" s="3"/>
      <c r="BX9" s="3"/>
    </row>
    <row r="10" spans="1:76" ht="15">
      <c r="A10" s="14" t="s">
        <v>214</v>
      </c>
      <c r="B10" s="15"/>
      <c r="C10" s="15" t="s">
        <v>64</v>
      </c>
      <c r="D10" s="93">
        <v>400.53307086614177</v>
      </c>
      <c r="E10" s="81"/>
      <c r="F10" s="112" t="s">
        <v>276</v>
      </c>
      <c r="G10" s="15"/>
      <c r="H10" s="16" t="s">
        <v>214</v>
      </c>
      <c r="I10" s="66"/>
      <c r="J10" s="66"/>
      <c r="K10" s="114" t="s">
        <v>522</v>
      </c>
      <c r="L10" s="94">
        <v>12.081174855174481</v>
      </c>
      <c r="M10" s="95">
        <v>3811.708984375</v>
      </c>
      <c r="N10" s="95">
        <v>7819.5810546875</v>
      </c>
      <c r="O10" s="77"/>
      <c r="P10" s="96"/>
      <c r="Q10" s="96"/>
      <c r="R10" s="97"/>
      <c r="S10" s="51">
        <v>0</v>
      </c>
      <c r="T10" s="51">
        <v>3</v>
      </c>
      <c r="U10" s="52">
        <v>0.285714</v>
      </c>
      <c r="V10" s="52">
        <v>0.02381</v>
      </c>
      <c r="W10" s="52">
        <v>0.047053</v>
      </c>
      <c r="X10" s="52">
        <v>0.689117</v>
      </c>
      <c r="Y10" s="52">
        <v>0.3333333333333333</v>
      </c>
      <c r="Z10" s="52">
        <v>0</v>
      </c>
      <c r="AA10" s="82">
        <v>10</v>
      </c>
      <c r="AB10" s="82"/>
      <c r="AC10" s="98"/>
      <c r="AD10" s="85" t="s">
        <v>395</v>
      </c>
      <c r="AE10" s="85">
        <v>818</v>
      </c>
      <c r="AF10" s="85">
        <v>1462</v>
      </c>
      <c r="AG10" s="85">
        <v>362</v>
      </c>
      <c r="AH10" s="85">
        <v>82</v>
      </c>
      <c r="AI10" s="85"/>
      <c r="AJ10" s="85" t="s">
        <v>417</v>
      </c>
      <c r="AK10" s="85" t="s">
        <v>437</v>
      </c>
      <c r="AL10" s="90" t="s">
        <v>452</v>
      </c>
      <c r="AM10" s="85"/>
      <c r="AN10" s="87">
        <v>43146.04114583333</v>
      </c>
      <c r="AO10" s="90" t="s">
        <v>467</v>
      </c>
      <c r="AP10" s="85" t="b">
        <v>1</v>
      </c>
      <c r="AQ10" s="85" t="b">
        <v>0</v>
      </c>
      <c r="AR10" s="85" t="b">
        <v>0</v>
      </c>
      <c r="AS10" s="85" t="s">
        <v>342</v>
      </c>
      <c r="AT10" s="85">
        <v>1</v>
      </c>
      <c r="AU10" s="85"/>
      <c r="AV10" s="85" t="b">
        <v>0</v>
      </c>
      <c r="AW10" s="85" t="s">
        <v>492</v>
      </c>
      <c r="AX10" s="90" t="s">
        <v>500</v>
      </c>
      <c r="AY10" s="85" t="s">
        <v>66</v>
      </c>
      <c r="AZ10" s="85" t="str">
        <f>REPLACE(INDEX(GroupVertices[Group],MATCH(Vertices[[#This Row],[Vertex]],GroupVertices[Vertex],0)),1,1,"")</f>
        <v>1</v>
      </c>
      <c r="BA10" s="51"/>
      <c r="BB10" s="51"/>
      <c r="BC10" s="51"/>
      <c r="BD10" s="51"/>
      <c r="BE10" s="51" t="s">
        <v>262</v>
      </c>
      <c r="BF10" s="51" t="s">
        <v>262</v>
      </c>
      <c r="BG10" s="131" t="s">
        <v>718</v>
      </c>
      <c r="BH10" s="131" t="s">
        <v>718</v>
      </c>
      <c r="BI10" s="131" t="s">
        <v>730</v>
      </c>
      <c r="BJ10" s="131" t="s">
        <v>730</v>
      </c>
      <c r="BK10" s="131">
        <v>0</v>
      </c>
      <c r="BL10" s="134">
        <v>0</v>
      </c>
      <c r="BM10" s="131">
        <v>0</v>
      </c>
      <c r="BN10" s="134">
        <v>0</v>
      </c>
      <c r="BO10" s="131">
        <v>0</v>
      </c>
      <c r="BP10" s="134">
        <v>0</v>
      </c>
      <c r="BQ10" s="131">
        <v>20</v>
      </c>
      <c r="BR10" s="134">
        <v>100</v>
      </c>
      <c r="BS10" s="131">
        <v>20</v>
      </c>
      <c r="BT10" s="2"/>
      <c r="BU10" s="3"/>
      <c r="BV10" s="3"/>
      <c r="BW10" s="3"/>
      <c r="BX10" s="3"/>
    </row>
    <row r="11" spans="1:76" ht="15">
      <c r="A11" s="14" t="s">
        <v>230</v>
      </c>
      <c r="B11" s="15"/>
      <c r="C11" s="15" t="s">
        <v>64</v>
      </c>
      <c r="D11" s="93">
        <v>407.29645669291335</v>
      </c>
      <c r="E11" s="81"/>
      <c r="F11" s="112" t="s">
        <v>488</v>
      </c>
      <c r="G11" s="15"/>
      <c r="H11" s="16" t="s">
        <v>230</v>
      </c>
      <c r="I11" s="66"/>
      <c r="J11" s="66"/>
      <c r="K11" s="114" t="s">
        <v>523</v>
      </c>
      <c r="L11" s="94">
        <v>388.8415077726146</v>
      </c>
      <c r="M11" s="95">
        <v>2496.269287109375</v>
      </c>
      <c r="N11" s="95">
        <v>6162.287109375</v>
      </c>
      <c r="O11" s="77"/>
      <c r="P11" s="96"/>
      <c r="Q11" s="96"/>
      <c r="R11" s="97"/>
      <c r="S11" s="51">
        <v>7</v>
      </c>
      <c r="T11" s="51">
        <v>0</v>
      </c>
      <c r="U11" s="52">
        <v>10</v>
      </c>
      <c r="V11" s="52">
        <v>0.026316</v>
      </c>
      <c r="W11" s="52">
        <v>0.07189</v>
      </c>
      <c r="X11" s="52">
        <v>1.498242</v>
      </c>
      <c r="Y11" s="52">
        <v>0.16666666666666666</v>
      </c>
      <c r="Z11" s="52">
        <v>0</v>
      </c>
      <c r="AA11" s="82">
        <v>11</v>
      </c>
      <c r="AB11" s="82"/>
      <c r="AC11" s="98"/>
      <c r="AD11" s="85" t="s">
        <v>396</v>
      </c>
      <c r="AE11" s="85">
        <v>748</v>
      </c>
      <c r="AF11" s="85">
        <v>1503</v>
      </c>
      <c r="AG11" s="85">
        <v>1176</v>
      </c>
      <c r="AH11" s="85">
        <v>461</v>
      </c>
      <c r="AI11" s="85"/>
      <c r="AJ11" s="85" t="s">
        <v>418</v>
      </c>
      <c r="AK11" s="85" t="s">
        <v>434</v>
      </c>
      <c r="AL11" s="85"/>
      <c r="AM11" s="85"/>
      <c r="AN11" s="87">
        <v>42789.98333333333</v>
      </c>
      <c r="AO11" s="90" t="s">
        <v>468</v>
      </c>
      <c r="AP11" s="85" t="b">
        <v>0</v>
      </c>
      <c r="AQ11" s="85" t="b">
        <v>0</v>
      </c>
      <c r="AR11" s="85" t="b">
        <v>0</v>
      </c>
      <c r="AS11" s="85" t="s">
        <v>342</v>
      </c>
      <c r="AT11" s="85">
        <v>24</v>
      </c>
      <c r="AU11" s="90" t="s">
        <v>481</v>
      </c>
      <c r="AV11" s="85" t="b">
        <v>0</v>
      </c>
      <c r="AW11" s="85" t="s">
        <v>492</v>
      </c>
      <c r="AX11" s="90" t="s">
        <v>501</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231</v>
      </c>
      <c r="B12" s="15"/>
      <c r="C12" s="15" t="s">
        <v>64</v>
      </c>
      <c r="D12" s="93">
        <v>1000</v>
      </c>
      <c r="E12" s="81"/>
      <c r="F12" s="112" t="s">
        <v>489</v>
      </c>
      <c r="G12" s="15"/>
      <c r="H12" s="16" t="s">
        <v>231</v>
      </c>
      <c r="I12" s="66"/>
      <c r="J12" s="66"/>
      <c r="K12" s="114" t="s">
        <v>524</v>
      </c>
      <c r="L12" s="94">
        <v>388.8415077726146</v>
      </c>
      <c r="M12" s="95">
        <v>1451.59619140625</v>
      </c>
      <c r="N12" s="95">
        <v>4693.1708984375</v>
      </c>
      <c r="O12" s="77"/>
      <c r="P12" s="96"/>
      <c r="Q12" s="96"/>
      <c r="R12" s="97"/>
      <c r="S12" s="51">
        <v>7</v>
      </c>
      <c r="T12" s="51">
        <v>0</v>
      </c>
      <c r="U12" s="52">
        <v>10</v>
      </c>
      <c r="V12" s="52">
        <v>0.026316</v>
      </c>
      <c r="W12" s="52">
        <v>0.07189</v>
      </c>
      <c r="X12" s="52">
        <v>1.498242</v>
      </c>
      <c r="Y12" s="52">
        <v>0.16666666666666666</v>
      </c>
      <c r="Z12" s="52">
        <v>0</v>
      </c>
      <c r="AA12" s="82">
        <v>12</v>
      </c>
      <c r="AB12" s="82"/>
      <c r="AC12" s="98"/>
      <c r="AD12" s="85" t="s">
        <v>397</v>
      </c>
      <c r="AE12" s="85">
        <v>2818</v>
      </c>
      <c r="AF12" s="85">
        <v>7202</v>
      </c>
      <c r="AG12" s="85">
        <v>3979</v>
      </c>
      <c r="AH12" s="85">
        <v>8679</v>
      </c>
      <c r="AI12" s="85"/>
      <c r="AJ12" s="85" t="s">
        <v>419</v>
      </c>
      <c r="AK12" s="85" t="s">
        <v>434</v>
      </c>
      <c r="AL12" s="90" t="s">
        <v>453</v>
      </c>
      <c r="AM12" s="85"/>
      <c r="AN12" s="87">
        <v>42114.19195601852</v>
      </c>
      <c r="AO12" s="90" t="s">
        <v>469</v>
      </c>
      <c r="AP12" s="85" t="b">
        <v>0</v>
      </c>
      <c r="AQ12" s="85" t="b">
        <v>0</v>
      </c>
      <c r="AR12" s="85" t="b">
        <v>1</v>
      </c>
      <c r="AS12" s="85" t="s">
        <v>342</v>
      </c>
      <c r="AT12" s="85">
        <v>110</v>
      </c>
      <c r="AU12" s="90" t="s">
        <v>481</v>
      </c>
      <c r="AV12" s="85" t="b">
        <v>1</v>
      </c>
      <c r="AW12" s="85" t="s">
        <v>492</v>
      </c>
      <c r="AX12" s="90" t="s">
        <v>502</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215</v>
      </c>
      <c r="B13" s="15"/>
      <c r="C13" s="15" t="s">
        <v>64</v>
      </c>
      <c r="D13" s="93">
        <v>162.65984251968504</v>
      </c>
      <c r="E13" s="81"/>
      <c r="F13" s="112" t="s">
        <v>277</v>
      </c>
      <c r="G13" s="15"/>
      <c r="H13" s="16" t="s">
        <v>215</v>
      </c>
      <c r="I13" s="66"/>
      <c r="J13" s="66"/>
      <c r="K13" s="114" t="s">
        <v>525</v>
      </c>
      <c r="L13" s="94">
        <v>12.081174855174481</v>
      </c>
      <c r="M13" s="95">
        <v>406.797119140625</v>
      </c>
      <c r="N13" s="95">
        <v>2123.12744140625</v>
      </c>
      <c r="O13" s="77"/>
      <c r="P13" s="96"/>
      <c r="Q13" s="96"/>
      <c r="R13" s="97"/>
      <c r="S13" s="51">
        <v>0</v>
      </c>
      <c r="T13" s="51">
        <v>3</v>
      </c>
      <c r="U13" s="52">
        <v>0.285714</v>
      </c>
      <c r="V13" s="52">
        <v>0.02381</v>
      </c>
      <c r="W13" s="52">
        <v>0.047053</v>
      </c>
      <c r="X13" s="52">
        <v>0.689117</v>
      </c>
      <c r="Y13" s="52">
        <v>0.3333333333333333</v>
      </c>
      <c r="Z13" s="52">
        <v>0</v>
      </c>
      <c r="AA13" s="82">
        <v>13</v>
      </c>
      <c r="AB13" s="82"/>
      <c r="AC13" s="98"/>
      <c r="AD13" s="85" t="s">
        <v>398</v>
      </c>
      <c r="AE13" s="85">
        <v>73</v>
      </c>
      <c r="AF13" s="85">
        <v>20</v>
      </c>
      <c r="AG13" s="85">
        <v>158</v>
      </c>
      <c r="AH13" s="85">
        <v>10</v>
      </c>
      <c r="AI13" s="85"/>
      <c r="AJ13" s="85"/>
      <c r="AK13" s="85"/>
      <c r="AL13" s="85"/>
      <c r="AM13" s="85"/>
      <c r="AN13" s="87">
        <v>42157.86855324074</v>
      </c>
      <c r="AO13" s="85"/>
      <c r="AP13" s="85" t="b">
        <v>1</v>
      </c>
      <c r="AQ13" s="85" t="b">
        <v>1</v>
      </c>
      <c r="AR13" s="85" t="b">
        <v>0</v>
      </c>
      <c r="AS13" s="85" t="s">
        <v>342</v>
      </c>
      <c r="AT13" s="85">
        <v>2</v>
      </c>
      <c r="AU13" s="90" t="s">
        <v>481</v>
      </c>
      <c r="AV13" s="85" t="b">
        <v>0</v>
      </c>
      <c r="AW13" s="85" t="s">
        <v>492</v>
      </c>
      <c r="AX13" s="90" t="s">
        <v>503</v>
      </c>
      <c r="AY13" s="85" t="s">
        <v>66</v>
      </c>
      <c r="AZ13" s="85" t="str">
        <f>REPLACE(INDEX(GroupVertices[Group],MATCH(Vertices[[#This Row],[Vertex]],GroupVertices[Vertex],0)),1,1,"")</f>
        <v>1</v>
      </c>
      <c r="BA13" s="51"/>
      <c r="BB13" s="51"/>
      <c r="BC13" s="51"/>
      <c r="BD13" s="51"/>
      <c r="BE13" s="51" t="s">
        <v>262</v>
      </c>
      <c r="BF13" s="51" t="s">
        <v>262</v>
      </c>
      <c r="BG13" s="131" t="s">
        <v>718</v>
      </c>
      <c r="BH13" s="131" t="s">
        <v>718</v>
      </c>
      <c r="BI13" s="131" t="s">
        <v>730</v>
      </c>
      <c r="BJ13" s="131" t="s">
        <v>730</v>
      </c>
      <c r="BK13" s="131">
        <v>0</v>
      </c>
      <c r="BL13" s="134">
        <v>0</v>
      </c>
      <c r="BM13" s="131">
        <v>0</v>
      </c>
      <c r="BN13" s="134">
        <v>0</v>
      </c>
      <c r="BO13" s="131">
        <v>0</v>
      </c>
      <c r="BP13" s="134">
        <v>0</v>
      </c>
      <c r="BQ13" s="131">
        <v>20</v>
      </c>
      <c r="BR13" s="134">
        <v>100</v>
      </c>
      <c r="BS13" s="131">
        <v>20</v>
      </c>
      <c r="BT13" s="2"/>
      <c r="BU13" s="3"/>
      <c r="BV13" s="3"/>
      <c r="BW13" s="3"/>
      <c r="BX13" s="3"/>
    </row>
    <row r="14" spans="1:76" ht="15">
      <c r="A14" s="14" t="s">
        <v>218</v>
      </c>
      <c r="B14" s="15"/>
      <c r="C14" s="15" t="s">
        <v>64</v>
      </c>
      <c r="D14" s="93">
        <v>170.90787401574804</v>
      </c>
      <c r="E14" s="81"/>
      <c r="F14" s="112" t="s">
        <v>280</v>
      </c>
      <c r="G14" s="15"/>
      <c r="H14" s="16" t="s">
        <v>218</v>
      </c>
      <c r="I14" s="66"/>
      <c r="J14" s="66"/>
      <c r="K14" s="114" t="s">
        <v>526</v>
      </c>
      <c r="L14" s="94">
        <v>12.081174855174481</v>
      </c>
      <c r="M14" s="95">
        <v>1795.929931640625</v>
      </c>
      <c r="N14" s="95">
        <v>9574.0419921875</v>
      </c>
      <c r="O14" s="77"/>
      <c r="P14" s="96"/>
      <c r="Q14" s="96"/>
      <c r="R14" s="97"/>
      <c r="S14" s="51">
        <v>0</v>
      </c>
      <c r="T14" s="51">
        <v>3</v>
      </c>
      <c r="U14" s="52">
        <v>0.285714</v>
      </c>
      <c r="V14" s="52">
        <v>0.02381</v>
      </c>
      <c r="W14" s="52">
        <v>0.047053</v>
      </c>
      <c r="X14" s="52">
        <v>0.689117</v>
      </c>
      <c r="Y14" s="52">
        <v>0.3333333333333333</v>
      </c>
      <c r="Z14" s="52">
        <v>0</v>
      </c>
      <c r="AA14" s="82">
        <v>14</v>
      </c>
      <c r="AB14" s="82"/>
      <c r="AC14" s="98"/>
      <c r="AD14" s="85" t="s">
        <v>399</v>
      </c>
      <c r="AE14" s="85">
        <v>92</v>
      </c>
      <c r="AF14" s="85">
        <v>70</v>
      </c>
      <c r="AG14" s="85">
        <v>67</v>
      </c>
      <c r="AH14" s="85">
        <v>76</v>
      </c>
      <c r="AI14" s="85"/>
      <c r="AJ14" s="85" t="s">
        <v>420</v>
      </c>
      <c r="AK14" s="85" t="s">
        <v>438</v>
      </c>
      <c r="AL14" s="85"/>
      <c r="AM14" s="85"/>
      <c r="AN14" s="87">
        <v>39898.10686342593</v>
      </c>
      <c r="AO14" s="90" t="s">
        <v>470</v>
      </c>
      <c r="AP14" s="85" t="b">
        <v>1</v>
      </c>
      <c r="AQ14" s="85" t="b">
        <v>0</v>
      </c>
      <c r="AR14" s="85" t="b">
        <v>0</v>
      </c>
      <c r="AS14" s="85" t="s">
        <v>342</v>
      </c>
      <c r="AT14" s="85">
        <v>3</v>
      </c>
      <c r="AU14" s="90" t="s">
        <v>481</v>
      </c>
      <c r="AV14" s="85" t="b">
        <v>0</v>
      </c>
      <c r="AW14" s="85" t="s">
        <v>492</v>
      </c>
      <c r="AX14" s="90" t="s">
        <v>504</v>
      </c>
      <c r="AY14" s="85" t="s">
        <v>66</v>
      </c>
      <c r="AZ14" s="85" t="str">
        <f>REPLACE(INDEX(GroupVertices[Group],MATCH(Vertices[[#This Row],[Vertex]],GroupVertices[Vertex],0)),1,1,"")</f>
        <v>1</v>
      </c>
      <c r="BA14" s="51"/>
      <c r="BB14" s="51"/>
      <c r="BC14" s="51"/>
      <c r="BD14" s="51"/>
      <c r="BE14" s="51" t="s">
        <v>262</v>
      </c>
      <c r="BF14" s="51" t="s">
        <v>262</v>
      </c>
      <c r="BG14" s="131" t="s">
        <v>718</v>
      </c>
      <c r="BH14" s="131" t="s">
        <v>718</v>
      </c>
      <c r="BI14" s="131" t="s">
        <v>730</v>
      </c>
      <c r="BJ14" s="131" t="s">
        <v>730</v>
      </c>
      <c r="BK14" s="131">
        <v>0</v>
      </c>
      <c r="BL14" s="134">
        <v>0</v>
      </c>
      <c r="BM14" s="131">
        <v>0</v>
      </c>
      <c r="BN14" s="134">
        <v>0</v>
      </c>
      <c r="BO14" s="131">
        <v>0</v>
      </c>
      <c r="BP14" s="134">
        <v>0</v>
      </c>
      <c r="BQ14" s="131">
        <v>20</v>
      </c>
      <c r="BR14" s="134">
        <v>100</v>
      </c>
      <c r="BS14" s="131">
        <v>20</v>
      </c>
      <c r="BT14" s="2"/>
      <c r="BU14" s="3"/>
      <c r="BV14" s="3"/>
      <c r="BW14" s="3"/>
      <c r="BX14" s="3"/>
    </row>
    <row r="15" spans="1:76" ht="15">
      <c r="A15" s="14" t="s">
        <v>219</v>
      </c>
      <c r="B15" s="15"/>
      <c r="C15" s="15" t="s">
        <v>64</v>
      </c>
      <c r="D15" s="93">
        <v>190.7031496062992</v>
      </c>
      <c r="E15" s="81"/>
      <c r="F15" s="112" t="s">
        <v>281</v>
      </c>
      <c r="G15" s="15"/>
      <c r="H15" s="16" t="s">
        <v>219</v>
      </c>
      <c r="I15" s="66"/>
      <c r="J15" s="66"/>
      <c r="K15" s="114" t="s">
        <v>527</v>
      </c>
      <c r="L15" s="94">
        <v>12.081174855174481</v>
      </c>
      <c r="M15" s="95">
        <v>2352.84375</v>
      </c>
      <c r="N15" s="95">
        <v>440.24993896484375</v>
      </c>
      <c r="O15" s="77"/>
      <c r="P15" s="96"/>
      <c r="Q15" s="96"/>
      <c r="R15" s="97"/>
      <c r="S15" s="51">
        <v>0</v>
      </c>
      <c r="T15" s="51">
        <v>3</v>
      </c>
      <c r="U15" s="52">
        <v>0.285714</v>
      </c>
      <c r="V15" s="52">
        <v>0.02381</v>
      </c>
      <c r="W15" s="52">
        <v>0.047053</v>
      </c>
      <c r="X15" s="52">
        <v>0.689117</v>
      </c>
      <c r="Y15" s="52">
        <v>0.3333333333333333</v>
      </c>
      <c r="Z15" s="52">
        <v>0</v>
      </c>
      <c r="AA15" s="82">
        <v>15</v>
      </c>
      <c r="AB15" s="82"/>
      <c r="AC15" s="98"/>
      <c r="AD15" s="85" t="s">
        <v>400</v>
      </c>
      <c r="AE15" s="85">
        <v>340</v>
      </c>
      <c r="AF15" s="85">
        <v>190</v>
      </c>
      <c r="AG15" s="85">
        <v>365</v>
      </c>
      <c r="AH15" s="85">
        <v>451</v>
      </c>
      <c r="AI15" s="85"/>
      <c r="AJ15" s="85" t="s">
        <v>421</v>
      </c>
      <c r="AK15" s="85" t="s">
        <v>432</v>
      </c>
      <c r="AL15" s="85"/>
      <c r="AM15" s="85"/>
      <c r="AN15" s="87">
        <v>39920.08424768518</v>
      </c>
      <c r="AO15" s="90" t="s">
        <v>471</v>
      </c>
      <c r="AP15" s="85" t="b">
        <v>0</v>
      </c>
      <c r="AQ15" s="85" t="b">
        <v>0</v>
      </c>
      <c r="AR15" s="85" t="b">
        <v>1</v>
      </c>
      <c r="AS15" s="85" t="s">
        <v>342</v>
      </c>
      <c r="AT15" s="85">
        <v>7</v>
      </c>
      <c r="AU15" s="90" t="s">
        <v>482</v>
      </c>
      <c r="AV15" s="85" t="b">
        <v>0</v>
      </c>
      <c r="AW15" s="85" t="s">
        <v>492</v>
      </c>
      <c r="AX15" s="90" t="s">
        <v>505</v>
      </c>
      <c r="AY15" s="85" t="s">
        <v>66</v>
      </c>
      <c r="AZ15" s="85" t="str">
        <f>REPLACE(INDEX(GroupVertices[Group],MATCH(Vertices[[#This Row],[Vertex]],GroupVertices[Vertex],0)),1,1,"")</f>
        <v>1</v>
      </c>
      <c r="BA15" s="51"/>
      <c r="BB15" s="51"/>
      <c r="BC15" s="51"/>
      <c r="BD15" s="51"/>
      <c r="BE15" s="51" t="s">
        <v>262</v>
      </c>
      <c r="BF15" s="51" t="s">
        <v>262</v>
      </c>
      <c r="BG15" s="131" t="s">
        <v>718</v>
      </c>
      <c r="BH15" s="131" t="s">
        <v>718</v>
      </c>
      <c r="BI15" s="131" t="s">
        <v>730</v>
      </c>
      <c r="BJ15" s="131" t="s">
        <v>730</v>
      </c>
      <c r="BK15" s="131">
        <v>0</v>
      </c>
      <c r="BL15" s="134">
        <v>0</v>
      </c>
      <c r="BM15" s="131">
        <v>0</v>
      </c>
      <c r="BN15" s="134">
        <v>0</v>
      </c>
      <c r="BO15" s="131">
        <v>0</v>
      </c>
      <c r="BP15" s="134">
        <v>0</v>
      </c>
      <c r="BQ15" s="131">
        <v>20</v>
      </c>
      <c r="BR15" s="134">
        <v>100</v>
      </c>
      <c r="BS15" s="131">
        <v>20</v>
      </c>
      <c r="BT15" s="2"/>
      <c r="BU15" s="3"/>
      <c r="BV15" s="3"/>
      <c r="BW15" s="3"/>
      <c r="BX15" s="3"/>
    </row>
    <row r="16" spans="1:76" ht="15">
      <c r="A16" s="14" t="s">
        <v>220</v>
      </c>
      <c r="B16" s="15"/>
      <c r="C16" s="15" t="s">
        <v>64</v>
      </c>
      <c r="D16" s="93">
        <v>1000</v>
      </c>
      <c r="E16" s="81"/>
      <c r="F16" s="112" t="s">
        <v>282</v>
      </c>
      <c r="G16" s="15"/>
      <c r="H16" s="16" t="s">
        <v>220</v>
      </c>
      <c r="I16" s="66"/>
      <c r="J16" s="66"/>
      <c r="K16" s="114" t="s">
        <v>528</v>
      </c>
      <c r="L16" s="94">
        <v>12.081174855174481</v>
      </c>
      <c r="M16" s="95">
        <v>4008.69580078125</v>
      </c>
      <c r="N16" s="95">
        <v>3083.680908203125</v>
      </c>
      <c r="O16" s="77"/>
      <c r="P16" s="96"/>
      <c r="Q16" s="96"/>
      <c r="R16" s="97"/>
      <c r="S16" s="51">
        <v>0</v>
      </c>
      <c r="T16" s="51">
        <v>3</v>
      </c>
      <c r="U16" s="52">
        <v>0.285714</v>
      </c>
      <c r="V16" s="52">
        <v>0.02381</v>
      </c>
      <c r="W16" s="52">
        <v>0.047053</v>
      </c>
      <c r="X16" s="52">
        <v>0.689117</v>
      </c>
      <c r="Y16" s="52">
        <v>0.3333333333333333</v>
      </c>
      <c r="Z16" s="52">
        <v>0</v>
      </c>
      <c r="AA16" s="82">
        <v>16</v>
      </c>
      <c r="AB16" s="82"/>
      <c r="AC16" s="98"/>
      <c r="AD16" s="85" t="s">
        <v>401</v>
      </c>
      <c r="AE16" s="85">
        <v>3851</v>
      </c>
      <c r="AF16" s="85">
        <v>5096</v>
      </c>
      <c r="AG16" s="85">
        <v>296722</v>
      </c>
      <c r="AH16" s="85">
        <v>345291</v>
      </c>
      <c r="AI16" s="85"/>
      <c r="AJ16" s="85" t="s">
        <v>422</v>
      </c>
      <c r="AK16" s="85" t="s">
        <v>439</v>
      </c>
      <c r="AL16" s="90" t="s">
        <v>454</v>
      </c>
      <c r="AM16" s="85"/>
      <c r="AN16" s="87">
        <v>39937.04199074074</v>
      </c>
      <c r="AO16" s="90" t="s">
        <v>472</v>
      </c>
      <c r="AP16" s="85" t="b">
        <v>0</v>
      </c>
      <c r="AQ16" s="85" t="b">
        <v>0</v>
      </c>
      <c r="AR16" s="85" t="b">
        <v>1</v>
      </c>
      <c r="AS16" s="85" t="s">
        <v>342</v>
      </c>
      <c r="AT16" s="85">
        <v>523</v>
      </c>
      <c r="AU16" s="90" t="s">
        <v>481</v>
      </c>
      <c r="AV16" s="85" t="b">
        <v>0</v>
      </c>
      <c r="AW16" s="85" t="s">
        <v>492</v>
      </c>
      <c r="AX16" s="90" t="s">
        <v>506</v>
      </c>
      <c r="AY16" s="85" t="s">
        <v>66</v>
      </c>
      <c r="AZ16" s="85" t="str">
        <f>REPLACE(INDEX(GroupVertices[Group],MATCH(Vertices[[#This Row],[Vertex]],GroupVertices[Vertex],0)),1,1,"")</f>
        <v>1</v>
      </c>
      <c r="BA16" s="51"/>
      <c r="BB16" s="51"/>
      <c r="BC16" s="51"/>
      <c r="BD16" s="51"/>
      <c r="BE16" s="51" t="s">
        <v>262</v>
      </c>
      <c r="BF16" s="51" t="s">
        <v>262</v>
      </c>
      <c r="BG16" s="131" t="s">
        <v>718</v>
      </c>
      <c r="BH16" s="131" t="s">
        <v>718</v>
      </c>
      <c r="BI16" s="131" t="s">
        <v>730</v>
      </c>
      <c r="BJ16" s="131" t="s">
        <v>730</v>
      </c>
      <c r="BK16" s="131">
        <v>0</v>
      </c>
      <c r="BL16" s="134">
        <v>0</v>
      </c>
      <c r="BM16" s="131">
        <v>0</v>
      </c>
      <c r="BN16" s="134">
        <v>0</v>
      </c>
      <c r="BO16" s="131">
        <v>0</v>
      </c>
      <c r="BP16" s="134">
        <v>0</v>
      </c>
      <c r="BQ16" s="131">
        <v>20</v>
      </c>
      <c r="BR16" s="134">
        <v>100</v>
      </c>
      <c r="BS16" s="131">
        <v>20</v>
      </c>
      <c r="BT16" s="2"/>
      <c r="BU16" s="3"/>
      <c r="BV16" s="3"/>
      <c r="BW16" s="3"/>
      <c r="BX16" s="3"/>
    </row>
    <row r="17" spans="1:76" ht="15">
      <c r="A17" s="14" t="s">
        <v>221</v>
      </c>
      <c r="B17" s="15"/>
      <c r="C17" s="15" t="s">
        <v>64</v>
      </c>
      <c r="D17" s="93">
        <v>162</v>
      </c>
      <c r="E17" s="81"/>
      <c r="F17" s="112" t="s">
        <v>283</v>
      </c>
      <c r="G17" s="15"/>
      <c r="H17" s="16" t="s">
        <v>221</v>
      </c>
      <c r="I17" s="66"/>
      <c r="J17" s="66"/>
      <c r="K17" s="114" t="s">
        <v>529</v>
      </c>
      <c r="L17" s="94">
        <v>1</v>
      </c>
      <c r="M17" s="95">
        <v>6869.53173828125</v>
      </c>
      <c r="N17" s="95">
        <v>417.3109130859375</v>
      </c>
      <c r="O17" s="77"/>
      <c r="P17" s="96"/>
      <c r="Q17" s="96"/>
      <c r="R17" s="97"/>
      <c r="S17" s="51">
        <v>1</v>
      </c>
      <c r="T17" s="51">
        <v>2</v>
      </c>
      <c r="U17" s="52">
        <v>0</v>
      </c>
      <c r="V17" s="52">
        <v>0.02439</v>
      </c>
      <c r="W17" s="52">
        <v>0.035141</v>
      </c>
      <c r="X17" s="52">
        <v>0.508766</v>
      </c>
      <c r="Y17" s="52">
        <v>0.5</v>
      </c>
      <c r="Z17" s="52">
        <v>0.5</v>
      </c>
      <c r="AA17" s="82">
        <v>17</v>
      </c>
      <c r="AB17" s="82"/>
      <c r="AC17" s="98"/>
      <c r="AD17" s="85" t="s">
        <v>402</v>
      </c>
      <c r="AE17" s="85">
        <v>32</v>
      </c>
      <c r="AF17" s="85">
        <v>16</v>
      </c>
      <c r="AG17" s="85">
        <v>39</v>
      </c>
      <c r="AH17" s="85">
        <v>2</v>
      </c>
      <c r="AI17" s="85"/>
      <c r="AJ17" s="85" t="s">
        <v>423</v>
      </c>
      <c r="AK17" s="85" t="s">
        <v>440</v>
      </c>
      <c r="AL17" s="85"/>
      <c r="AM17" s="85"/>
      <c r="AN17" s="87">
        <v>40177.440833333334</v>
      </c>
      <c r="AO17" s="90" t="s">
        <v>473</v>
      </c>
      <c r="AP17" s="85" t="b">
        <v>0</v>
      </c>
      <c r="AQ17" s="85" t="b">
        <v>0</v>
      </c>
      <c r="AR17" s="85" t="b">
        <v>0</v>
      </c>
      <c r="AS17" s="85" t="s">
        <v>342</v>
      </c>
      <c r="AT17" s="85">
        <v>0</v>
      </c>
      <c r="AU17" s="90" t="s">
        <v>481</v>
      </c>
      <c r="AV17" s="85" t="b">
        <v>0</v>
      </c>
      <c r="AW17" s="85" t="s">
        <v>492</v>
      </c>
      <c r="AX17" s="90" t="s">
        <v>507</v>
      </c>
      <c r="AY17" s="85" t="s">
        <v>66</v>
      </c>
      <c r="AZ17" s="85" t="str">
        <f>REPLACE(INDEX(GroupVertices[Group],MATCH(Vertices[[#This Row],[Vertex]],GroupVertices[Vertex],0)),1,1,"")</f>
        <v>2</v>
      </c>
      <c r="BA17" s="51"/>
      <c r="BB17" s="51"/>
      <c r="BC17" s="51"/>
      <c r="BD17" s="51"/>
      <c r="BE17" s="51"/>
      <c r="BF17" s="51"/>
      <c r="BG17" s="131" t="s">
        <v>719</v>
      </c>
      <c r="BH17" s="131" t="s">
        <v>719</v>
      </c>
      <c r="BI17" s="131" t="s">
        <v>732</v>
      </c>
      <c r="BJ17" s="131" t="s">
        <v>732</v>
      </c>
      <c r="BK17" s="131">
        <v>2</v>
      </c>
      <c r="BL17" s="134">
        <v>28.571428571428573</v>
      </c>
      <c r="BM17" s="131">
        <v>0</v>
      </c>
      <c r="BN17" s="134">
        <v>0</v>
      </c>
      <c r="BO17" s="131">
        <v>0</v>
      </c>
      <c r="BP17" s="134">
        <v>0</v>
      </c>
      <c r="BQ17" s="131">
        <v>5</v>
      </c>
      <c r="BR17" s="134">
        <v>71.42857142857143</v>
      </c>
      <c r="BS17" s="131">
        <v>7</v>
      </c>
      <c r="BT17" s="2"/>
      <c r="BU17" s="3"/>
      <c r="BV17" s="3"/>
      <c r="BW17" s="3"/>
      <c r="BX17" s="3"/>
    </row>
    <row r="18" spans="1:76" ht="15">
      <c r="A18" s="14" t="s">
        <v>222</v>
      </c>
      <c r="B18" s="15"/>
      <c r="C18" s="15" t="s">
        <v>64</v>
      </c>
      <c r="D18" s="93">
        <v>1000</v>
      </c>
      <c r="E18" s="81"/>
      <c r="F18" s="112" t="s">
        <v>284</v>
      </c>
      <c r="G18" s="15"/>
      <c r="H18" s="16" t="s">
        <v>222</v>
      </c>
      <c r="I18" s="66"/>
      <c r="J18" s="66"/>
      <c r="K18" s="114" t="s">
        <v>530</v>
      </c>
      <c r="L18" s="94">
        <v>1591.15018186772</v>
      </c>
      <c r="M18" s="95">
        <v>5980.958984375</v>
      </c>
      <c r="N18" s="95">
        <v>5376.49609375</v>
      </c>
      <c r="O18" s="77"/>
      <c r="P18" s="96"/>
      <c r="Q18" s="96"/>
      <c r="R18" s="97"/>
      <c r="S18" s="51">
        <v>5</v>
      </c>
      <c r="T18" s="51">
        <v>6</v>
      </c>
      <c r="U18" s="52">
        <v>41</v>
      </c>
      <c r="V18" s="52">
        <v>0.028571</v>
      </c>
      <c r="W18" s="52">
        <v>0.069624</v>
      </c>
      <c r="X18" s="52">
        <v>1.727122</v>
      </c>
      <c r="Y18" s="52">
        <v>0.19642857142857142</v>
      </c>
      <c r="Z18" s="52">
        <v>0.375</v>
      </c>
      <c r="AA18" s="82">
        <v>18</v>
      </c>
      <c r="AB18" s="82"/>
      <c r="AC18" s="98"/>
      <c r="AD18" s="85" t="s">
        <v>403</v>
      </c>
      <c r="AE18" s="85">
        <v>1712</v>
      </c>
      <c r="AF18" s="85">
        <v>8124</v>
      </c>
      <c r="AG18" s="85">
        <v>23392</v>
      </c>
      <c r="AH18" s="85">
        <v>7450</v>
      </c>
      <c r="AI18" s="85"/>
      <c r="AJ18" s="85" t="s">
        <v>424</v>
      </c>
      <c r="AK18" s="85" t="s">
        <v>441</v>
      </c>
      <c r="AL18" s="90" t="s">
        <v>455</v>
      </c>
      <c r="AM18" s="85"/>
      <c r="AN18" s="87">
        <v>40088.79782407408</v>
      </c>
      <c r="AO18" s="90" t="s">
        <v>474</v>
      </c>
      <c r="AP18" s="85" t="b">
        <v>0</v>
      </c>
      <c r="AQ18" s="85" t="b">
        <v>0</v>
      </c>
      <c r="AR18" s="85" t="b">
        <v>1</v>
      </c>
      <c r="AS18" s="85" t="s">
        <v>342</v>
      </c>
      <c r="AT18" s="85">
        <v>141</v>
      </c>
      <c r="AU18" s="90" t="s">
        <v>483</v>
      </c>
      <c r="AV18" s="85" t="b">
        <v>1</v>
      </c>
      <c r="AW18" s="85" t="s">
        <v>492</v>
      </c>
      <c r="AX18" s="90" t="s">
        <v>508</v>
      </c>
      <c r="AY18" s="85" t="s">
        <v>66</v>
      </c>
      <c r="AZ18" s="85" t="str">
        <f>REPLACE(INDEX(GroupVertices[Group],MATCH(Vertices[[#This Row],[Vertex]],GroupVertices[Vertex],0)),1,1,"")</f>
        <v>2</v>
      </c>
      <c r="BA18" s="51"/>
      <c r="BB18" s="51"/>
      <c r="BC18" s="51"/>
      <c r="BD18" s="51"/>
      <c r="BE18" s="51" t="s">
        <v>623</v>
      </c>
      <c r="BF18" s="51" t="s">
        <v>623</v>
      </c>
      <c r="BG18" s="131" t="s">
        <v>720</v>
      </c>
      <c r="BH18" s="131" t="s">
        <v>726</v>
      </c>
      <c r="BI18" s="131" t="s">
        <v>733</v>
      </c>
      <c r="BJ18" s="131" t="s">
        <v>738</v>
      </c>
      <c r="BK18" s="131">
        <v>6</v>
      </c>
      <c r="BL18" s="134">
        <v>13.636363636363637</v>
      </c>
      <c r="BM18" s="131">
        <v>0</v>
      </c>
      <c r="BN18" s="134">
        <v>0</v>
      </c>
      <c r="BO18" s="131">
        <v>0</v>
      </c>
      <c r="BP18" s="134">
        <v>0</v>
      </c>
      <c r="BQ18" s="131">
        <v>38</v>
      </c>
      <c r="BR18" s="134">
        <v>86.36363636363636</v>
      </c>
      <c r="BS18" s="131">
        <v>44</v>
      </c>
      <c r="BT18" s="2"/>
      <c r="BU18" s="3"/>
      <c r="BV18" s="3"/>
      <c r="BW18" s="3"/>
      <c r="BX18" s="3"/>
    </row>
    <row r="19" spans="1:76" ht="15">
      <c r="A19" s="14" t="s">
        <v>223</v>
      </c>
      <c r="B19" s="15"/>
      <c r="C19" s="15" t="s">
        <v>64</v>
      </c>
      <c r="D19" s="93">
        <v>351.53976377952756</v>
      </c>
      <c r="E19" s="81"/>
      <c r="F19" s="112" t="s">
        <v>285</v>
      </c>
      <c r="G19" s="15"/>
      <c r="H19" s="16" t="s">
        <v>223</v>
      </c>
      <c r="I19" s="66"/>
      <c r="J19" s="66"/>
      <c r="K19" s="114" t="s">
        <v>531</v>
      </c>
      <c r="L19" s="94">
        <v>505.19396010439897</v>
      </c>
      <c r="M19" s="95">
        <v>7051.90771484375</v>
      </c>
      <c r="N19" s="95">
        <v>9466.9951171875</v>
      </c>
      <c r="O19" s="77"/>
      <c r="P19" s="96"/>
      <c r="Q19" s="96"/>
      <c r="R19" s="97"/>
      <c r="S19" s="51">
        <v>1</v>
      </c>
      <c r="T19" s="51">
        <v>3</v>
      </c>
      <c r="U19" s="52">
        <v>13</v>
      </c>
      <c r="V19" s="52">
        <v>0.025</v>
      </c>
      <c r="W19" s="52">
        <v>0.037916</v>
      </c>
      <c r="X19" s="52">
        <v>0.73956</v>
      </c>
      <c r="Y19" s="52">
        <v>0.3333333333333333</v>
      </c>
      <c r="Z19" s="52">
        <v>0.3333333333333333</v>
      </c>
      <c r="AA19" s="82">
        <v>19</v>
      </c>
      <c r="AB19" s="82"/>
      <c r="AC19" s="98"/>
      <c r="AD19" s="85" t="s">
        <v>404</v>
      </c>
      <c r="AE19" s="85">
        <v>1051</v>
      </c>
      <c r="AF19" s="85">
        <v>1165</v>
      </c>
      <c r="AG19" s="85">
        <v>1971</v>
      </c>
      <c r="AH19" s="85">
        <v>9745</v>
      </c>
      <c r="AI19" s="85"/>
      <c r="AJ19" s="85" t="s">
        <v>425</v>
      </c>
      <c r="AK19" s="85" t="s">
        <v>442</v>
      </c>
      <c r="AL19" s="90" t="s">
        <v>456</v>
      </c>
      <c r="AM19" s="85"/>
      <c r="AN19" s="87">
        <v>42769.20228009259</v>
      </c>
      <c r="AO19" s="90" t="s">
        <v>475</v>
      </c>
      <c r="AP19" s="85" t="b">
        <v>1</v>
      </c>
      <c r="AQ19" s="85" t="b">
        <v>0</v>
      </c>
      <c r="AR19" s="85" t="b">
        <v>1</v>
      </c>
      <c r="AS19" s="85" t="s">
        <v>342</v>
      </c>
      <c r="AT19" s="85">
        <v>19</v>
      </c>
      <c r="AU19" s="85"/>
      <c r="AV19" s="85" t="b">
        <v>0</v>
      </c>
      <c r="AW19" s="85" t="s">
        <v>492</v>
      </c>
      <c r="AX19" s="90" t="s">
        <v>509</v>
      </c>
      <c r="AY19" s="85" t="s">
        <v>66</v>
      </c>
      <c r="AZ19" s="85" t="str">
        <f>REPLACE(INDEX(GroupVertices[Group],MATCH(Vertices[[#This Row],[Vertex]],GroupVertices[Vertex],0)),1,1,"")</f>
        <v>2</v>
      </c>
      <c r="BA19" s="51"/>
      <c r="BB19" s="51"/>
      <c r="BC19" s="51"/>
      <c r="BD19" s="51"/>
      <c r="BE19" s="51" t="s">
        <v>267</v>
      </c>
      <c r="BF19" s="51" t="s">
        <v>267</v>
      </c>
      <c r="BG19" s="131" t="s">
        <v>721</v>
      </c>
      <c r="BH19" s="131" t="s">
        <v>721</v>
      </c>
      <c r="BI19" s="131" t="s">
        <v>734</v>
      </c>
      <c r="BJ19" s="131" t="s">
        <v>734</v>
      </c>
      <c r="BK19" s="131">
        <v>1</v>
      </c>
      <c r="BL19" s="134">
        <v>6.25</v>
      </c>
      <c r="BM19" s="131">
        <v>0</v>
      </c>
      <c r="BN19" s="134">
        <v>0</v>
      </c>
      <c r="BO19" s="131">
        <v>0</v>
      </c>
      <c r="BP19" s="134">
        <v>0</v>
      </c>
      <c r="BQ19" s="131">
        <v>15</v>
      </c>
      <c r="BR19" s="134">
        <v>93.75</v>
      </c>
      <c r="BS19" s="131">
        <v>16</v>
      </c>
      <c r="BT19" s="2"/>
      <c r="BU19" s="3"/>
      <c r="BV19" s="3"/>
      <c r="BW19" s="3"/>
      <c r="BX19" s="3"/>
    </row>
    <row r="20" spans="1:76" ht="15">
      <c r="A20" s="14" t="s">
        <v>232</v>
      </c>
      <c r="B20" s="15"/>
      <c r="C20" s="15" t="s">
        <v>64</v>
      </c>
      <c r="D20" s="93">
        <v>542.0692913385826</v>
      </c>
      <c r="E20" s="81"/>
      <c r="F20" s="112" t="s">
        <v>490</v>
      </c>
      <c r="G20" s="15"/>
      <c r="H20" s="16" t="s">
        <v>232</v>
      </c>
      <c r="I20" s="66"/>
      <c r="J20" s="66"/>
      <c r="K20" s="114" t="s">
        <v>532</v>
      </c>
      <c r="L20" s="94">
        <v>1</v>
      </c>
      <c r="M20" s="95">
        <v>7575.5908203125</v>
      </c>
      <c r="N20" s="95">
        <v>6486.96484375</v>
      </c>
      <c r="O20" s="77"/>
      <c r="P20" s="96"/>
      <c r="Q20" s="96"/>
      <c r="R20" s="97"/>
      <c r="S20" s="51">
        <v>2</v>
      </c>
      <c r="T20" s="51">
        <v>0</v>
      </c>
      <c r="U20" s="52">
        <v>0</v>
      </c>
      <c r="V20" s="52">
        <v>0.018868</v>
      </c>
      <c r="W20" s="52">
        <v>0.017275</v>
      </c>
      <c r="X20" s="52">
        <v>0.543047</v>
      </c>
      <c r="Y20" s="52">
        <v>1</v>
      </c>
      <c r="Z20" s="52">
        <v>0</v>
      </c>
      <c r="AA20" s="82">
        <v>20</v>
      </c>
      <c r="AB20" s="82"/>
      <c r="AC20" s="98"/>
      <c r="AD20" s="85" t="s">
        <v>405</v>
      </c>
      <c r="AE20" s="85">
        <v>3975</v>
      </c>
      <c r="AF20" s="85">
        <v>2320</v>
      </c>
      <c r="AG20" s="85">
        <v>15583</v>
      </c>
      <c r="AH20" s="85">
        <v>6732</v>
      </c>
      <c r="AI20" s="85"/>
      <c r="AJ20" s="85" t="s">
        <v>426</v>
      </c>
      <c r="AK20" s="85"/>
      <c r="AL20" s="85"/>
      <c r="AM20" s="85"/>
      <c r="AN20" s="87">
        <v>40560.81133101852</v>
      </c>
      <c r="AO20" s="90" t="s">
        <v>476</v>
      </c>
      <c r="AP20" s="85" t="b">
        <v>1</v>
      </c>
      <c r="AQ20" s="85" t="b">
        <v>0</v>
      </c>
      <c r="AR20" s="85" t="b">
        <v>1</v>
      </c>
      <c r="AS20" s="85" t="s">
        <v>342</v>
      </c>
      <c r="AT20" s="85">
        <v>68</v>
      </c>
      <c r="AU20" s="90" t="s">
        <v>481</v>
      </c>
      <c r="AV20" s="85" t="b">
        <v>0</v>
      </c>
      <c r="AW20" s="85" t="s">
        <v>492</v>
      </c>
      <c r="AX20" s="90" t="s">
        <v>510</v>
      </c>
      <c r="AY20" s="85" t="s">
        <v>65</v>
      </c>
      <c r="AZ20" s="85" t="str">
        <f>REPLACE(INDEX(GroupVertices[Group],MATCH(Vertices[[#This Row],[Vertex]],GroupVertices[Vertex],0)),1,1,"")</f>
        <v>2</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224</v>
      </c>
      <c r="B21" s="15"/>
      <c r="C21" s="15" t="s">
        <v>64</v>
      </c>
      <c r="D21" s="93">
        <v>402.01771653543307</v>
      </c>
      <c r="E21" s="81"/>
      <c r="F21" s="112" t="s">
        <v>286</v>
      </c>
      <c r="G21" s="15"/>
      <c r="H21" s="16" t="s">
        <v>224</v>
      </c>
      <c r="I21" s="66"/>
      <c r="J21" s="66"/>
      <c r="K21" s="114" t="s">
        <v>533</v>
      </c>
      <c r="L21" s="94">
        <v>253.09698005219948</v>
      </c>
      <c r="M21" s="95">
        <v>4872.9140625</v>
      </c>
      <c r="N21" s="95">
        <v>9440.232421875</v>
      </c>
      <c r="O21" s="77"/>
      <c r="P21" s="96"/>
      <c r="Q21" s="96"/>
      <c r="R21" s="97"/>
      <c r="S21" s="51">
        <v>0</v>
      </c>
      <c r="T21" s="51">
        <v>4</v>
      </c>
      <c r="U21" s="52">
        <v>6.5</v>
      </c>
      <c r="V21" s="52">
        <v>0.025641</v>
      </c>
      <c r="W21" s="52">
        <v>0.050177</v>
      </c>
      <c r="X21" s="52">
        <v>0.880049</v>
      </c>
      <c r="Y21" s="52">
        <v>0.5</v>
      </c>
      <c r="Z21" s="52">
        <v>0</v>
      </c>
      <c r="AA21" s="82">
        <v>21</v>
      </c>
      <c r="AB21" s="82"/>
      <c r="AC21" s="98"/>
      <c r="AD21" s="85" t="s">
        <v>406</v>
      </c>
      <c r="AE21" s="85">
        <v>1140</v>
      </c>
      <c r="AF21" s="85">
        <v>1471</v>
      </c>
      <c r="AG21" s="85">
        <v>2278</v>
      </c>
      <c r="AH21" s="85">
        <v>1620</v>
      </c>
      <c r="AI21" s="85"/>
      <c r="AJ21" s="85" t="s">
        <v>427</v>
      </c>
      <c r="AK21" s="85" t="s">
        <v>443</v>
      </c>
      <c r="AL21" s="90" t="s">
        <v>457</v>
      </c>
      <c r="AM21" s="85"/>
      <c r="AN21" s="87">
        <v>39895.72797453704</v>
      </c>
      <c r="AO21" s="90" t="s">
        <v>477</v>
      </c>
      <c r="AP21" s="85" t="b">
        <v>0</v>
      </c>
      <c r="AQ21" s="85" t="b">
        <v>0</v>
      </c>
      <c r="AR21" s="85" t="b">
        <v>1</v>
      </c>
      <c r="AS21" s="85" t="s">
        <v>342</v>
      </c>
      <c r="AT21" s="85">
        <v>18</v>
      </c>
      <c r="AU21" s="90" t="s">
        <v>484</v>
      </c>
      <c r="AV21" s="85" t="b">
        <v>0</v>
      </c>
      <c r="AW21" s="85" t="s">
        <v>492</v>
      </c>
      <c r="AX21" s="90" t="s">
        <v>511</v>
      </c>
      <c r="AY21" s="85" t="s">
        <v>66</v>
      </c>
      <c r="AZ21" s="85" t="str">
        <f>REPLACE(INDEX(GroupVertices[Group],MATCH(Vertices[[#This Row],[Vertex]],GroupVertices[Vertex],0)),1,1,"")</f>
        <v>2</v>
      </c>
      <c r="BA21" s="51"/>
      <c r="BB21" s="51"/>
      <c r="BC21" s="51"/>
      <c r="BD21" s="51"/>
      <c r="BE21" s="51" t="s">
        <v>268</v>
      </c>
      <c r="BF21" s="51" t="s">
        <v>268</v>
      </c>
      <c r="BG21" s="131" t="s">
        <v>722</v>
      </c>
      <c r="BH21" s="131" t="s">
        <v>722</v>
      </c>
      <c r="BI21" s="131" t="s">
        <v>735</v>
      </c>
      <c r="BJ21" s="131" t="s">
        <v>735</v>
      </c>
      <c r="BK21" s="131">
        <v>3</v>
      </c>
      <c r="BL21" s="134">
        <v>16.666666666666668</v>
      </c>
      <c r="BM21" s="131">
        <v>0</v>
      </c>
      <c r="BN21" s="134">
        <v>0</v>
      </c>
      <c r="BO21" s="131">
        <v>0</v>
      </c>
      <c r="BP21" s="134">
        <v>0</v>
      </c>
      <c r="BQ21" s="131">
        <v>15</v>
      </c>
      <c r="BR21" s="134">
        <v>83.33333333333333</v>
      </c>
      <c r="BS21" s="131">
        <v>18</v>
      </c>
      <c r="BT21" s="2"/>
      <c r="BU21" s="3"/>
      <c r="BV21" s="3"/>
      <c r="BW21" s="3"/>
      <c r="BX21" s="3"/>
    </row>
    <row r="22" spans="1:76" ht="15">
      <c r="A22" s="14" t="s">
        <v>233</v>
      </c>
      <c r="B22" s="15"/>
      <c r="C22" s="15" t="s">
        <v>64</v>
      </c>
      <c r="D22" s="93">
        <v>1000</v>
      </c>
      <c r="E22" s="81"/>
      <c r="F22" s="112" t="s">
        <v>491</v>
      </c>
      <c r="G22" s="15"/>
      <c r="H22" s="16" t="s">
        <v>233</v>
      </c>
      <c r="I22" s="66"/>
      <c r="J22" s="66"/>
      <c r="K22" s="114" t="s">
        <v>534</v>
      </c>
      <c r="L22" s="94">
        <v>20.39207538863073</v>
      </c>
      <c r="M22" s="95">
        <v>4697.54443359375</v>
      </c>
      <c r="N22" s="95">
        <v>4682.54443359375</v>
      </c>
      <c r="O22" s="77"/>
      <c r="P22" s="96"/>
      <c r="Q22" s="96"/>
      <c r="R22" s="97"/>
      <c r="S22" s="51">
        <v>4</v>
      </c>
      <c r="T22" s="51">
        <v>0</v>
      </c>
      <c r="U22" s="52">
        <v>0.5</v>
      </c>
      <c r="V22" s="52">
        <v>0.019608</v>
      </c>
      <c r="W22" s="52">
        <v>0.03648</v>
      </c>
      <c r="X22" s="52">
        <v>0.889739</v>
      </c>
      <c r="Y22" s="52">
        <v>0.5</v>
      </c>
      <c r="Z22" s="52">
        <v>0</v>
      </c>
      <c r="AA22" s="82">
        <v>22</v>
      </c>
      <c r="AB22" s="82"/>
      <c r="AC22" s="98"/>
      <c r="AD22" s="85" t="s">
        <v>407</v>
      </c>
      <c r="AE22" s="85">
        <v>497</v>
      </c>
      <c r="AF22" s="85">
        <v>14747</v>
      </c>
      <c r="AG22" s="85">
        <v>12773</v>
      </c>
      <c r="AH22" s="85">
        <v>2142</v>
      </c>
      <c r="AI22" s="85"/>
      <c r="AJ22" s="85" t="s">
        <v>428</v>
      </c>
      <c r="AK22" s="85" t="s">
        <v>444</v>
      </c>
      <c r="AL22" s="85"/>
      <c r="AM22" s="85"/>
      <c r="AN22" s="87">
        <v>40511.78969907408</v>
      </c>
      <c r="AO22" s="90" t="s">
        <v>478</v>
      </c>
      <c r="AP22" s="85" t="b">
        <v>0</v>
      </c>
      <c r="AQ22" s="85" t="b">
        <v>0</v>
      </c>
      <c r="AR22" s="85" t="b">
        <v>1</v>
      </c>
      <c r="AS22" s="85" t="s">
        <v>342</v>
      </c>
      <c r="AT22" s="85">
        <v>147</v>
      </c>
      <c r="AU22" s="90" t="s">
        <v>481</v>
      </c>
      <c r="AV22" s="85" t="b">
        <v>0</v>
      </c>
      <c r="AW22" s="85" t="s">
        <v>492</v>
      </c>
      <c r="AX22" s="90" t="s">
        <v>512</v>
      </c>
      <c r="AY22" s="85" t="s">
        <v>65</v>
      </c>
      <c r="AZ22" s="85" t="str">
        <f>REPLACE(INDEX(GroupVertices[Group],MATCH(Vertices[[#This Row],[Vertex]],GroupVertices[Vertex],0)),1,1,"")</f>
        <v>2</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225</v>
      </c>
      <c r="B23" s="15"/>
      <c r="C23" s="15" t="s">
        <v>64</v>
      </c>
      <c r="D23" s="93">
        <v>422.8027559055118</v>
      </c>
      <c r="E23" s="81"/>
      <c r="F23" s="112" t="s">
        <v>287</v>
      </c>
      <c r="G23" s="15"/>
      <c r="H23" s="16" t="s">
        <v>225</v>
      </c>
      <c r="I23" s="66"/>
      <c r="J23" s="66"/>
      <c r="K23" s="114" t="s">
        <v>535</v>
      </c>
      <c r="L23" s="94">
        <v>272.4890554408302</v>
      </c>
      <c r="M23" s="95">
        <v>4203.6083984375</v>
      </c>
      <c r="N23" s="95">
        <v>6448.09423828125</v>
      </c>
      <c r="O23" s="77"/>
      <c r="P23" s="96"/>
      <c r="Q23" s="96"/>
      <c r="R23" s="97"/>
      <c r="S23" s="51">
        <v>3</v>
      </c>
      <c r="T23" s="51">
        <v>3</v>
      </c>
      <c r="U23" s="52">
        <v>7</v>
      </c>
      <c r="V23" s="52">
        <v>0.026316</v>
      </c>
      <c r="W23" s="52">
        <v>0.057121</v>
      </c>
      <c r="X23" s="52">
        <v>1.071854</v>
      </c>
      <c r="Y23" s="52">
        <v>0.4</v>
      </c>
      <c r="Z23" s="52">
        <v>0.2</v>
      </c>
      <c r="AA23" s="82">
        <v>23</v>
      </c>
      <c r="AB23" s="82"/>
      <c r="AC23" s="98"/>
      <c r="AD23" s="85" t="s">
        <v>408</v>
      </c>
      <c r="AE23" s="85">
        <v>2183</v>
      </c>
      <c r="AF23" s="85">
        <v>1597</v>
      </c>
      <c r="AG23" s="85">
        <v>9034</v>
      </c>
      <c r="AH23" s="85">
        <v>3886</v>
      </c>
      <c r="AI23" s="85"/>
      <c r="AJ23" s="85" t="s">
        <v>429</v>
      </c>
      <c r="AK23" s="85" t="s">
        <v>441</v>
      </c>
      <c r="AL23" s="90" t="s">
        <v>458</v>
      </c>
      <c r="AM23" s="85"/>
      <c r="AN23" s="87">
        <v>39706.84769675926</v>
      </c>
      <c r="AO23" s="90" t="s">
        <v>479</v>
      </c>
      <c r="AP23" s="85" t="b">
        <v>0</v>
      </c>
      <c r="AQ23" s="85" t="b">
        <v>0</v>
      </c>
      <c r="AR23" s="85" t="b">
        <v>1</v>
      </c>
      <c r="AS23" s="85" t="s">
        <v>342</v>
      </c>
      <c r="AT23" s="85">
        <v>27</v>
      </c>
      <c r="AU23" s="90" t="s">
        <v>484</v>
      </c>
      <c r="AV23" s="85" t="b">
        <v>0</v>
      </c>
      <c r="AW23" s="85" t="s">
        <v>492</v>
      </c>
      <c r="AX23" s="90" t="s">
        <v>513</v>
      </c>
      <c r="AY23" s="85" t="s">
        <v>66</v>
      </c>
      <c r="AZ23" s="85" t="str">
        <f>REPLACE(INDEX(GroupVertices[Group],MATCH(Vertices[[#This Row],[Vertex]],GroupVertices[Vertex],0)),1,1,"")</f>
        <v>2</v>
      </c>
      <c r="BA23" s="51" t="s">
        <v>257</v>
      </c>
      <c r="BB23" s="51" t="s">
        <v>257</v>
      </c>
      <c r="BC23" s="51" t="s">
        <v>258</v>
      </c>
      <c r="BD23" s="51" t="s">
        <v>258</v>
      </c>
      <c r="BE23" s="51" t="s">
        <v>268</v>
      </c>
      <c r="BF23" s="51" t="s">
        <v>268</v>
      </c>
      <c r="BG23" s="131" t="s">
        <v>723</v>
      </c>
      <c r="BH23" s="131" t="s">
        <v>723</v>
      </c>
      <c r="BI23" s="131" t="s">
        <v>736</v>
      </c>
      <c r="BJ23" s="131" t="s">
        <v>736</v>
      </c>
      <c r="BK23" s="131">
        <v>3</v>
      </c>
      <c r="BL23" s="134">
        <v>15.789473684210526</v>
      </c>
      <c r="BM23" s="131">
        <v>0</v>
      </c>
      <c r="BN23" s="134">
        <v>0</v>
      </c>
      <c r="BO23" s="131">
        <v>0</v>
      </c>
      <c r="BP23" s="134">
        <v>0</v>
      </c>
      <c r="BQ23" s="131">
        <v>16</v>
      </c>
      <c r="BR23" s="134">
        <v>84.21052631578948</v>
      </c>
      <c r="BS23" s="131">
        <v>19</v>
      </c>
      <c r="BT23" s="2"/>
      <c r="BU23" s="3"/>
      <c r="BV23" s="3"/>
      <c r="BW23" s="3"/>
      <c r="BX23" s="3"/>
    </row>
    <row r="24" spans="1:76" ht="15">
      <c r="A24" s="99" t="s">
        <v>226</v>
      </c>
      <c r="B24" s="100"/>
      <c r="C24" s="100" t="s">
        <v>64</v>
      </c>
      <c r="D24" s="101">
        <v>450.3511811023622</v>
      </c>
      <c r="E24" s="102"/>
      <c r="F24" s="113" t="s">
        <v>288</v>
      </c>
      <c r="G24" s="100"/>
      <c r="H24" s="103" t="s">
        <v>226</v>
      </c>
      <c r="I24" s="104"/>
      <c r="J24" s="104"/>
      <c r="K24" s="115" t="s">
        <v>536</v>
      </c>
      <c r="L24" s="105">
        <v>253.09698005219948</v>
      </c>
      <c r="M24" s="106">
        <v>4728.93701171875</v>
      </c>
      <c r="N24" s="106">
        <v>1484.9351806640625</v>
      </c>
      <c r="O24" s="107"/>
      <c r="P24" s="108"/>
      <c r="Q24" s="108"/>
      <c r="R24" s="109"/>
      <c r="S24" s="51">
        <v>0</v>
      </c>
      <c r="T24" s="51">
        <v>4</v>
      </c>
      <c r="U24" s="52">
        <v>6.5</v>
      </c>
      <c r="V24" s="52">
        <v>0.025641</v>
      </c>
      <c r="W24" s="52">
        <v>0.050177</v>
      </c>
      <c r="X24" s="52">
        <v>0.880049</v>
      </c>
      <c r="Y24" s="52">
        <v>0.5</v>
      </c>
      <c r="Z24" s="52">
        <v>0</v>
      </c>
      <c r="AA24" s="110">
        <v>24</v>
      </c>
      <c r="AB24" s="110"/>
      <c r="AC24" s="111"/>
      <c r="AD24" s="85" t="s">
        <v>409</v>
      </c>
      <c r="AE24" s="85">
        <v>2000</v>
      </c>
      <c r="AF24" s="85">
        <v>1764</v>
      </c>
      <c r="AG24" s="85">
        <v>27766</v>
      </c>
      <c r="AH24" s="85">
        <v>25041</v>
      </c>
      <c r="AI24" s="85"/>
      <c r="AJ24" s="85" t="s">
        <v>430</v>
      </c>
      <c r="AK24" s="85" t="s">
        <v>440</v>
      </c>
      <c r="AL24" s="90" t="s">
        <v>459</v>
      </c>
      <c r="AM24" s="85"/>
      <c r="AN24" s="87">
        <v>41140.334444444445</v>
      </c>
      <c r="AO24" s="90" t="s">
        <v>480</v>
      </c>
      <c r="AP24" s="85" t="b">
        <v>0</v>
      </c>
      <c r="AQ24" s="85" t="b">
        <v>0</v>
      </c>
      <c r="AR24" s="85" t="b">
        <v>1</v>
      </c>
      <c r="AS24" s="85" t="s">
        <v>342</v>
      </c>
      <c r="AT24" s="85">
        <v>15</v>
      </c>
      <c r="AU24" s="90" t="s">
        <v>481</v>
      </c>
      <c r="AV24" s="85" t="b">
        <v>0</v>
      </c>
      <c r="AW24" s="85" t="s">
        <v>492</v>
      </c>
      <c r="AX24" s="90" t="s">
        <v>514</v>
      </c>
      <c r="AY24" s="85" t="s">
        <v>66</v>
      </c>
      <c r="AZ24" s="85" t="str">
        <f>REPLACE(INDEX(GroupVertices[Group],MATCH(Vertices[[#This Row],[Vertex]],GroupVertices[Vertex],0)),1,1,"")</f>
        <v>2</v>
      </c>
      <c r="BA24" s="51"/>
      <c r="BB24" s="51"/>
      <c r="BC24" s="51"/>
      <c r="BD24" s="51"/>
      <c r="BE24" s="51" t="s">
        <v>268</v>
      </c>
      <c r="BF24" s="51" t="s">
        <v>268</v>
      </c>
      <c r="BG24" s="131" t="s">
        <v>722</v>
      </c>
      <c r="BH24" s="131" t="s">
        <v>722</v>
      </c>
      <c r="BI24" s="131" t="s">
        <v>735</v>
      </c>
      <c r="BJ24" s="131" t="s">
        <v>735</v>
      </c>
      <c r="BK24" s="131">
        <v>3</v>
      </c>
      <c r="BL24" s="134">
        <v>16.666666666666668</v>
      </c>
      <c r="BM24" s="131">
        <v>0</v>
      </c>
      <c r="BN24" s="134">
        <v>0</v>
      </c>
      <c r="BO24" s="131">
        <v>0</v>
      </c>
      <c r="BP24" s="134">
        <v>0</v>
      </c>
      <c r="BQ24" s="131">
        <v>15</v>
      </c>
      <c r="BR24" s="134">
        <v>83.33333333333333</v>
      </c>
      <c r="BS24" s="131">
        <v>18</v>
      </c>
      <c r="BT24" s="2"/>
      <c r="BU24" s="3"/>
      <c r="BV24" s="3"/>
      <c r="BW24" s="3"/>
      <c r="BX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hyperlinks>
    <hyperlink ref="AL3" r:id="rId1" display="https://t.co/bWtAU6gCx8"/>
    <hyperlink ref="AL4" r:id="rId2" display="http://t.co/gs4eIlQr7J"/>
    <hyperlink ref="AL5" r:id="rId3" display="https://t.co/M8pmZLcnN0"/>
    <hyperlink ref="AL6" r:id="rId4" display="https://t.co/a6PpHFLFXL"/>
    <hyperlink ref="AL7" r:id="rId5" display="http://t.co/EUzPlWQKCl"/>
    <hyperlink ref="AL8" r:id="rId6" display="https://t.co/VFEAEd1hYZ"/>
    <hyperlink ref="AL9" r:id="rId7" display="https://t.co/Cs9Fz2spfw"/>
    <hyperlink ref="AL10" r:id="rId8" display="https://t.co/9wEEnIZcbB"/>
    <hyperlink ref="AL12" r:id="rId9" display="https://t.co/I9ie0o5FVf"/>
    <hyperlink ref="AL16" r:id="rId10" display="http://t.co/hNjt0Gxk5f"/>
    <hyperlink ref="AL18" r:id="rId11" display="https://t.co/3I36NpBWsn"/>
    <hyperlink ref="AL19" r:id="rId12" display="https://t.co/JRfceM7Uce"/>
    <hyperlink ref="AL21" r:id="rId13" display="http://t.co/VZhh9Hsu5f"/>
    <hyperlink ref="AL23" r:id="rId14" display="https://t.co/sAyPHKSNrk"/>
    <hyperlink ref="AL24" r:id="rId15" display="https://t.co/b2rVqkN9su"/>
    <hyperlink ref="AO3" r:id="rId16" display="https://pbs.twimg.com/profile_banners/733044389786746880/1464372997"/>
    <hyperlink ref="AO4" r:id="rId17" display="https://pbs.twimg.com/profile_banners/2691647641/1406840897"/>
    <hyperlink ref="AO5" r:id="rId18" display="https://pbs.twimg.com/profile_banners/540352510/1547140798"/>
    <hyperlink ref="AO6" r:id="rId19" display="https://pbs.twimg.com/profile_banners/2699155098/1443296445"/>
    <hyperlink ref="AO7" r:id="rId20" display="https://pbs.twimg.com/profile_banners/3655956195/1442258437"/>
    <hyperlink ref="AO8" r:id="rId21" display="https://pbs.twimg.com/profile_banners/18346497/1556237678"/>
    <hyperlink ref="AO9" r:id="rId22" display="https://pbs.twimg.com/profile_banners/884816562/1561067571"/>
    <hyperlink ref="AO10" r:id="rId23" display="https://pbs.twimg.com/profile_banners/963940735937474560/1548207512"/>
    <hyperlink ref="AO11" r:id="rId24" display="https://pbs.twimg.com/profile_banners/834909706841817089/1510700873"/>
    <hyperlink ref="AO12" r:id="rId25" display="https://pbs.twimg.com/profile_banners/3164751252/1492998499"/>
    <hyperlink ref="AO14" r:id="rId26" display="https://pbs.twimg.com/profile_banners/26667585/1409507178"/>
    <hyperlink ref="AO15" r:id="rId27" display="https://pbs.twimg.com/profile_banners/32252744/1526334011"/>
    <hyperlink ref="AO16" r:id="rId28" display="https://pbs.twimg.com/profile_banners/37552089/1555359386"/>
    <hyperlink ref="AO17" r:id="rId29" display="https://pbs.twimg.com/profile_banners/100465595/1517759491"/>
    <hyperlink ref="AO18" r:id="rId30" display="https://pbs.twimg.com/profile_banners/79261739/1554139388"/>
    <hyperlink ref="AO19" r:id="rId31" display="https://pbs.twimg.com/profile_banners/827378901932388358/1518532178"/>
    <hyperlink ref="AO20" r:id="rId32" display="https://pbs.twimg.com/profile_banners/239498916/1550429028"/>
    <hyperlink ref="AO21" r:id="rId33" display="https://pbs.twimg.com/profile_banners/26045870/1526575235"/>
    <hyperlink ref="AO22" r:id="rId34" display="https://pbs.twimg.com/profile_banners/221100157/1559595975"/>
    <hyperlink ref="AO23" r:id="rId35" display="https://pbs.twimg.com/profile_banners/16301416/1519845839"/>
    <hyperlink ref="AO24" r:id="rId36" display="https://pbs.twimg.com/profile_banners/767161856/1560313386"/>
    <hyperlink ref="AU3" r:id="rId37" display="http://abs.twimg.com/images/themes/theme1/bg.png"/>
    <hyperlink ref="AU4" r:id="rId38" display="http://abs.twimg.com/images/themes/theme1/bg.png"/>
    <hyperlink ref="AU5" r:id="rId39" display="http://abs.twimg.com/images/themes/theme1/bg.png"/>
    <hyperlink ref="AU6" r:id="rId40" display="http://abs.twimg.com/images/themes/theme1/bg.png"/>
    <hyperlink ref="AU7" r:id="rId41" display="http://abs.twimg.com/images/themes/theme1/bg.png"/>
    <hyperlink ref="AU8" r:id="rId42" display="http://abs.twimg.com/images/themes/theme1/bg.png"/>
    <hyperlink ref="AU9" r:id="rId43" display="http://abs.twimg.com/images/themes/theme1/bg.png"/>
    <hyperlink ref="AU11" r:id="rId44" display="http://abs.twimg.com/images/themes/theme1/bg.png"/>
    <hyperlink ref="AU12" r:id="rId45" display="http://abs.twimg.com/images/themes/theme1/bg.png"/>
    <hyperlink ref="AU13" r:id="rId46" display="http://abs.twimg.com/images/themes/theme1/bg.png"/>
    <hyperlink ref="AU14" r:id="rId47" display="http://abs.twimg.com/images/themes/theme1/bg.png"/>
    <hyperlink ref="AU15" r:id="rId48" display="http://abs.twimg.com/images/themes/theme4/bg.gif"/>
    <hyperlink ref="AU16" r:id="rId49" display="http://abs.twimg.com/images/themes/theme1/bg.png"/>
    <hyperlink ref="AU17" r:id="rId50" display="http://abs.twimg.com/images/themes/theme1/bg.png"/>
    <hyperlink ref="AU18" r:id="rId51" display="http://abs.twimg.com/images/themes/theme6/bg.gif"/>
    <hyperlink ref="AU20" r:id="rId52" display="http://abs.twimg.com/images/themes/theme1/bg.png"/>
    <hyperlink ref="AU21" r:id="rId53" display="http://abs.twimg.com/images/themes/theme14/bg.gif"/>
    <hyperlink ref="AU22" r:id="rId54" display="http://abs.twimg.com/images/themes/theme1/bg.png"/>
    <hyperlink ref="AU23" r:id="rId55" display="http://abs.twimg.com/images/themes/theme14/bg.gif"/>
    <hyperlink ref="AU24" r:id="rId56" display="http://abs.twimg.com/images/themes/theme1/bg.png"/>
    <hyperlink ref="F3" r:id="rId57" display="http://pbs.twimg.com/profile_images/736214776120934401/ULbOutNS_normal.jpg"/>
    <hyperlink ref="F4" r:id="rId58" display="http://pbs.twimg.com/profile_images/877257429875957760/domozTwZ_normal.jpg"/>
    <hyperlink ref="F5" r:id="rId59" display="http://pbs.twimg.com/profile_images/492792843656634368/SeRQMTus_normal.png"/>
    <hyperlink ref="F6" r:id="rId60" display="http://pbs.twimg.com/profile_images/875501136781778946/5EO2SjBp_normal.jpg"/>
    <hyperlink ref="F7" r:id="rId61" display="http://pbs.twimg.com/profile_images/643503543161356292/LCHVHyyz_normal.jpg"/>
    <hyperlink ref="F8" r:id="rId62" display="http://pbs.twimg.com/profile_images/1026881957056008193/R8stfOcm_normal.jpg"/>
    <hyperlink ref="F9" r:id="rId63" display="http://pbs.twimg.com/profile_images/1141458602391040000/0kP7JRtc_normal.png"/>
    <hyperlink ref="F10" r:id="rId64" display="http://pbs.twimg.com/profile_images/968292899346526208/4ffk9syA_normal.jpg"/>
    <hyperlink ref="F11" r:id="rId65" display="http://pbs.twimg.com/profile_images/932768036389400576/7f8gjWkc_normal.jpg"/>
    <hyperlink ref="F12" r:id="rId66" display="http://pbs.twimg.com/profile_images/854505901306241024/Swt2o5MC_normal.jpg"/>
    <hyperlink ref="F13" r:id="rId67" display="http://abs.twimg.com/sticky/default_profile_images/default_profile_normal.png"/>
    <hyperlink ref="F14" r:id="rId68" display="http://pbs.twimg.com/profile_images/506135635480948736/NuQ8zz4S_normal.jpeg"/>
    <hyperlink ref="F15" r:id="rId69" display="http://pbs.twimg.com/profile_images/609098493395779584/cjPByie-_normal.jpg"/>
    <hyperlink ref="F16" r:id="rId70" display="http://pbs.twimg.com/profile_images/1079608202017165312/c_6WfCZ3_normal.jpg"/>
    <hyperlink ref="F17" r:id="rId71" display="http://pbs.twimg.com/profile_images/1126903804606201856/JjsvmRHg_normal.jpg"/>
    <hyperlink ref="F18" r:id="rId72" display="http://pbs.twimg.com/profile_images/507290673490300928/fD4wHLzq_normal.jpeg"/>
    <hyperlink ref="F19" r:id="rId73" display="http://pbs.twimg.com/profile_images/827384246150930433/rj65zqNk_normal.jpg"/>
    <hyperlink ref="F20" r:id="rId74" display="http://pbs.twimg.com/profile_images/1813133855/image_normal.jpg"/>
    <hyperlink ref="F21" r:id="rId75" display="http://pbs.twimg.com/profile_images/669248695494283264/E9k3CCUr_normal.jpg"/>
    <hyperlink ref="F22" r:id="rId76" display="http://pbs.twimg.com/profile_images/666057947479322624/EMwlttrm_normal.jpg"/>
    <hyperlink ref="F23" r:id="rId77" display="http://pbs.twimg.com/profile_images/1058221687806853120/9grBC1lh_normal.jpg"/>
    <hyperlink ref="F24" r:id="rId78" display="http://pbs.twimg.com/profile_images/1138662877009567744/iHr81Y6X_normal.png"/>
    <hyperlink ref="AX3" r:id="rId79" display="https://twitter.com/canadianhospfdn"/>
    <hyperlink ref="AX4" r:id="rId80" display="https://twitter.com/vccbaking"/>
    <hyperlink ref="AX5" r:id="rId81" display="https://twitter.com/vcc_alumni"/>
    <hyperlink ref="AX6" r:id="rId82" display="https://twitter.com/vccculinaryarts"/>
    <hyperlink ref="AX7" r:id="rId83" display="https://twitter.com/vccpresident"/>
    <hyperlink ref="AX8" r:id="rId84" display="https://twitter.com/myvcc"/>
    <hyperlink ref="AX9" r:id="rId85" display="https://twitter.com/ita_bc"/>
    <hyperlink ref="AX10" r:id="rId86" display="https://twitter.com/builditrightcan"/>
    <hyperlink ref="AX11" r:id="rId87" display="https://twitter.com/georgechowmla"/>
    <hyperlink ref="AX12" r:id="rId88" display="https://twitter.com/melaniejmark"/>
    <hyperlink ref="AX13" r:id="rId89" display="https://twitter.com/vcctrades"/>
    <hyperlink ref="AX14" r:id="rId90" display="https://twitter.com/shobhamenons"/>
    <hyperlink ref="AX15" r:id="rId91" display="https://twitter.com/brettgri"/>
    <hyperlink ref="AX16" r:id="rId92" display="https://twitter.com/suestroud"/>
    <hyperlink ref="AX17" r:id="rId93" display="https://twitter.com/mekkuzz"/>
    <hyperlink ref="AX18" r:id="rId94" display="https://twitter.com/reddeercollege"/>
    <hyperlink ref="AX19" r:id="rId95" display="https://twitter.com/stuartfcullum"/>
    <hyperlink ref="AX20" r:id="rId96" display="https://twitter.com/dianwyntjes"/>
    <hyperlink ref="AX21" r:id="rId97" display="https://twitter.com/rdcalumni"/>
    <hyperlink ref="AX22" r:id="rId98" display="https://twitter.com/cityofreddeer"/>
    <hyperlink ref="AX23" r:id="rId99" display="https://twitter.com/carlindoeksen"/>
    <hyperlink ref="AX24" r:id="rId100" display="https://twitter.com/tea_with_mike"/>
  </hyperlinks>
  <printOptions/>
  <pageMargins left="0.7" right="0.7" top="0.75" bottom="0.75" header="0.3" footer="0.3"/>
  <pageSetup horizontalDpi="600" verticalDpi="600" orientation="portrait" r:id="rId104"/>
  <legacyDrawing r:id="rId102"/>
  <tableParts>
    <tablePart r:id="rId10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605</v>
      </c>
      <c r="Z2" s="13" t="s">
        <v>612</v>
      </c>
      <c r="AA2" s="13" t="s">
        <v>621</v>
      </c>
      <c r="AB2" s="13" t="s">
        <v>648</v>
      </c>
      <c r="AC2" s="13" t="s">
        <v>676</v>
      </c>
      <c r="AD2" s="13" t="s">
        <v>689</v>
      </c>
      <c r="AE2" s="13" t="s">
        <v>690</v>
      </c>
      <c r="AF2" s="13" t="s">
        <v>699</v>
      </c>
      <c r="AG2" s="67" t="s">
        <v>788</v>
      </c>
      <c r="AH2" s="67" t="s">
        <v>789</v>
      </c>
      <c r="AI2" s="67" t="s">
        <v>790</v>
      </c>
      <c r="AJ2" s="67" t="s">
        <v>791</v>
      </c>
      <c r="AK2" s="67" t="s">
        <v>792</v>
      </c>
      <c r="AL2" s="67" t="s">
        <v>793</v>
      </c>
      <c r="AM2" s="67" t="s">
        <v>794</v>
      </c>
      <c r="AN2" s="67" t="s">
        <v>795</v>
      </c>
      <c r="AO2" s="67" t="s">
        <v>798</v>
      </c>
    </row>
    <row r="3" spans="1:41" ht="15">
      <c r="A3" s="125" t="s">
        <v>576</v>
      </c>
      <c r="B3" s="126" t="s">
        <v>580</v>
      </c>
      <c r="C3" s="126" t="s">
        <v>56</v>
      </c>
      <c r="D3" s="117"/>
      <c r="E3" s="116"/>
      <c r="F3" s="118" t="s">
        <v>806</v>
      </c>
      <c r="G3" s="119"/>
      <c r="H3" s="119"/>
      <c r="I3" s="120">
        <v>3</v>
      </c>
      <c r="J3" s="121"/>
      <c r="K3" s="51">
        <v>9</v>
      </c>
      <c r="L3" s="51">
        <v>20</v>
      </c>
      <c r="M3" s="51">
        <v>7</v>
      </c>
      <c r="N3" s="51">
        <v>27</v>
      </c>
      <c r="O3" s="51">
        <v>3</v>
      </c>
      <c r="P3" s="52">
        <v>0.05</v>
      </c>
      <c r="Q3" s="52">
        <v>0.09523809523809523</v>
      </c>
      <c r="R3" s="51">
        <v>1</v>
      </c>
      <c r="S3" s="51">
        <v>0</v>
      </c>
      <c r="T3" s="51">
        <v>9</v>
      </c>
      <c r="U3" s="51">
        <v>27</v>
      </c>
      <c r="V3" s="51">
        <v>2</v>
      </c>
      <c r="W3" s="52">
        <v>1.283951</v>
      </c>
      <c r="X3" s="52">
        <v>0.2916666666666667</v>
      </c>
      <c r="Y3" s="85" t="s">
        <v>606</v>
      </c>
      <c r="Z3" s="85" t="s">
        <v>613</v>
      </c>
      <c r="AA3" s="85" t="s">
        <v>622</v>
      </c>
      <c r="AB3" s="91" t="s">
        <v>649</v>
      </c>
      <c r="AC3" s="91" t="s">
        <v>677</v>
      </c>
      <c r="AD3" s="91"/>
      <c r="AE3" s="91" t="s">
        <v>691</v>
      </c>
      <c r="AF3" s="91" t="s">
        <v>700</v>
      </c>
      <c r="AG3" s="131">
        <v>15</v>
      </c>
      <c r="AH3" s="134">
        <v>5.2631578947368425</v>
      </c>
      <c r="AI3" s="131">
        <v>2</v>
      </c>
      <c r="AJ3" s="134">
        <v>0.7017543859649122</v>
      </c>
      <c r="AK3" s="131">
        <v>0</v>
      </c>
      <c r="AL3" s="134">
        <v>0</v>
      </c>
      <c r="AM3" s="131">
        <v>268</v>
      </c>
      <c r="AN3" s="134">
        <v>94.03508771929825</v>
      </c>
      <c r="AO3" s="131">
        <v>285</v>
      </c>
    </row>
    <row r="4" spans="1:41" ht="15">
      <c r="A4" s="125" t="s">
        <v>577</v>
      </c>
      <c r="B4" s="126" t="s">
        <v>581</v>
      </c>
      <c r="C4" s="126" t="s">
        <v>56</v>
      </c>
      <c r="D4" s="122"/>
      <c r="E4" s="100"/>
      <c r="F4" s="103" t="s">
        <v>807</v>
      </c>
      <c r="G4" s="107"/>
      <c r="H4" s="107"/>
      <c r="I4" s="123">
        <v>4</v>
      </c>
      <c r="J4" s="110"/>
      <c r="K4" s="51">
        <v>8</v>
      </c>
      <c r="L4" s="51">
        <v>16</v>
      </c>
      <c r="M4" s="51">
        <v>0</v>
      </c>
      <c r="N4" s="51">
        <v>16</v>
      </c>
      <c r="O4" s="51">
        <v>0</v>
      </c>
      <c r="P4" s="52">
        <v>0.23076923076923078</v>
      </c>
      <c r="Q4" s="52">
        <v>0.375</v>
      </c>
      <c r="R4" s="51">
        <v>1</v>
      </c>
      <c r="S4" s="51">
        <v>0</v>
      </c>
      <c r="T4" s="51">
        <v>8</v>
      </c>
      <c r="U4" s="51">
        <v>16</v>
      </c>
      <c r="V4" s="51">
        <v>2</v>
      </c>
      <c r="W4" s="52">
        <v>1.34375</v>
      </c>
      <c r="X4" s="52">
        <v>0.2857142857142857</v>
      </c>
      <c r="Y4" s="85" t="s">
        <v>257</v>
      </c>
      <c r="Z4" s="85" t="s">
        <v>258</v>
      </c>
      <c r="AA4" s="85" t="s">
        <v>623</v>
      </c>
      <c r="AB4" s="91" t="s">
        <v>650</v>
      </c>
      <c r="AC4" s="91" t="s">
        <v>678</v>
      </c>
      <c r="AD4" s="91" t="s">
        <v>222</v>
      </c>
      <c r="AE4" s="91" t="s">
        <v>692</v>
      </c>
      <c r="AF4" s="91" t="s">
        <v>701</v>
      </c>
      <c r="AG4" s="131">
        <v>18</v>
      </c>
      <c r="AH4" s="134">
        <v>14.754098360655737</v>
      </c>
      <c r="AI4" s="131">
        <v>0</v>
      </c>
      <c r="AJ4" s="134">
        <v>0</v>
      </c>
      <c r="AK4" s="131">
        <v>0</v>
      </c>
      <c r="AL4" s="134">
        <v>0</v>
      </c>
      <c r="AM4" s="131">
        <v>104</v>
      </c>
      <c r="AN4" s="134">
        <v>85.24590163934427</v>
      </c>
      <c r="AO4" s="131">
        <v>122</v>
      </c>
    </row>
    <row r="5" spans="1:41" ht="15">
      <c r="A5" s="125" t="s">
        <v>578</v>
      </c>
      <c r="B5" s="126" t="s">
        <v>582</v>
      </c>
      <c r="C5" s="126" t="s">
        <v>56</v>
      </c>
      <c r="D5" s="122"/>
      <c r="E5" s="100"/>
      <c r="F5" s="103" t="s">
        <v>578</v>
      </c>
      <c r="G5" s="107"/>
      <c r="H5" s="107"/>
      <c r="I5" s="123">
        <v>5</v>
      </c>
      <c r="J5" s="110"/>
      <c r="K5" s="51">
        <v>4</v>
      </c>
      <c r="L5" s="51">
        <v>3</v>
      </c>
      <c r="M5" s="51">
        <v>0</v>
      </c>
      <c r="N5" s="51">
        <v>3</v>
      </c>
      <c r="O5" s="51">
        <v>0</v>
      </c>
      <c r="P5" s="52">
        <v>0</v>
      </c>
      <c r="Q5" s="52">
        <v>0</v>
      </c>
      <c r="R5" s="51">
        <v>1</v>
      </c>
      <c r="S5" s="51">
        <v>0</v>
      </c>
      <c r="T5" s="51">
        <v>4</v>
      </c>
      <c r="U5" s="51">
        <v>3</v>
      </c>
      <c r="V5" s="51">
        <v>2</v>
      </c>
      <c r="W5" s="52">
        <v>1.125</v>
      </c>
      <c r="X5" s="52">
        <v>0.25</v>
      </c>
      <c r="Y5" s="85"/>
      <c r="Z5" s="85"/>
      <c r="AA5" s="85"/>
      <c r="AB5" s="91" t="s">
        <v>340</v>
      </c>
      <c r="AC5" s="91" t="s">
        <v>340</v>
      </c>
      <c r="AD5" s="91" t="s">
        <v>217</v>
      </c>
      <c r="AE5" s="91" t="s">
        <v>693</v>
      </c>
      <c r="AF5" s="91" t="s">
        <v>702</v>
      </c>
      <c r="AG5" s="131">
        <v>2</v>
      </c>
      <c r="AH5" s="134">
        <v>16.666666666666668</v>
      </c>
      <c r="AI5" s="131">
        <v>0</v>
      </c>
      <c r="AJ5" s="134">
        <v>0</v>
      </c>
      <c r="AK5" s="131">
        <v>0</v>
      </c>
      <c r="AL5" s="134">
        <v>0</v>
      </c>
      <c r="AM5" s="131">
        <v>10</v>
      </c>
      <c r="AN5" s="134">
        <v>83.33333333333333</v>
      </c>
      <c r="AO5" s="131">
        <v>12</v>
      </c>
    </row>
    <row r="6" spans="1:41" ht="15">
      <c r="A6" s="125" t="s">
        <v>579</v>
      </c>
      <c r="B6" s="126" t="s">
        <v>583</v>
      </c>
      <c r="C6" s="126" t="s">
        <v>56</v>
      </c>
      <c r="D6" s="122"/>
      <c r="E6" s="100"/>
      <c r="F6" s="103" t="s">
        <v>579</v>
      </c>
      <c r="G6" s="107"/>
      <c r="H6" s="107"/>
      <c r="I6" s="123">
        <v>6</v>
      </c>
      <c r="J6" s="110"/>
      <c r="K6" s="51">
        <v>1</v>
      </c>
      <c r="L6" s="51">
        <v>1</v>
      </c>
      <c r="M6" s="51">
        <v>0</v>
      </c>
      <c r="N6" s="51">
        <v>1</v>
      </c>
      <c r="O6" s="51">
        <v>1</v>
      </c>
      <c r="P6" s="52" t="s">
        <v>799</v>
      </c>
      <c r="Q6" s="52" t="s">
        <v>799</v>
      </c>
      <c r="R6" s="51">
        <v>1</v>
      </c>
      <c r="S6" s="51">
        <v>1</v>
      </c>
      <c r="T6" s="51">
        <v>1</v>
      </c>
      <c r="U6" s="51">
        <v>1</v>
      </c>
      <c r="V6" s="51">
        <v>0</v>
      </c>
      <c r="W6" s="52">
        <v>0</v>
      </c>
      <c r="X6" s="52" t="s">
        <v>799</v>
      </c>
      <c r="Y6" s="85" t="s">
        <v>253</v>
      </c>
      <c r="Z6" s="85" t="s">
        <v>258</v>
      </c>
      <c r="AA6" s="85"/>
      <c r="AB6" s="91" t="s">
        <v>340</v>
      </c>
      <c r="AC6" s="91" t="s">
        <v>340</v>
      </c>
      <c r="AD6" s="91"/>
      <c r="AE6" s="91"/>
      <c r="AF6" s="91" t="s">
        <v>213</v>
      </c>
      <c r="AG6" s="131">
        <v>1</v>
      </c>
      <c r="AH6" s="134">
        <v>11.11111111111111</v>
      </c>
      <c r="AI6" s="131">
        <v>0</v>
      </c>
      <c r="AJ6" s="134">
        <v>0</v>
      </c>
      <c r="AK6" s="131">
        <v>0</v>
      </c>
      <c r="AL6" s="134">
        <v>0</v>
      </c>
      <c r="AM6" s="131">
        <v>8</v>
      </c>
      <c r="AN6" s="134">
        <v>88.88888888888889</v>
      </c>
      <c r="AO6" s="131">
        <v>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576</v>
      </c>
      <c r="B2" s="91" t="s">
        <v>216</v>
      </c>
      <c r="C2" s="85">
        <f>VLOOKUP(GroupVertices[[#This Row],[Vertex]],Vertices[],MATCH("ID",Vertices[[#Headers],[Vertex]:[Vertex Content Word Count]],0),FALSE)</f>
        <v>7</v>
      </c>
    </row>
    <row r="3" spans="1:3" ht="15">
      <c r="A3" s="85" t="s">
        <v>576</v>
      </c>
      <c r="B3" s="91" t="s">
        <v>220</v>
      </c>
      <c r="C3" s="85">
        <f>VLOOKUP(GroupVertices[[#This Row],[Vertex]],Vertices[],MATCH("ID",Vertices[[#Headers],[Vertex]:[Vertex Content Word Count]],0),FALSE)</f>
        <v>16</v>
      </c>
    </row>
    <row r="4" spans="1:3" ht="15">
      <c r="A4" s="85" t="s">
        <v>576</v>
      </c>
      <c r="B4" s="91" t="s">
        <v>231</v>
      </c>
      <c r="C4" s="85">
        <f>VLOOKUP(GroupVertices[[#This Row],[Vertex]],Vertices[],MATCH("ID",Vertices[[#Headers],[Vertex]:[Vertex Content Word Count]],0),FALSE)</f>
        <v>12</v>
      </c>
    </row>
    <row r="5" spans="1:3" ht="15">
      <c r="A5" s="85" t="s">
        <v>576</v>
      </c>
      <c r="B5" s="91" t="s">
        <v>230</v>
      </c>
      <c r="C5" s="85">
        <f>VLOOKUP(GroupVertices[[#This Row],[Vertex]],Vertices[],MATCH("ID",Vertices[[#Headers],[Vertex]:[Vertex Content Word Count]],0),FALSE)</f>
        <v>11</v>
      </c>
    </row>
    <row r="6" spans="1:3" ht="15">
      <c r="A6" s="85" t="s">
        <v>576</v>
      </c>
      <c r="B6" s="91" t="s">
        <v>219</v>
      </c>
      <c r="C6" s="85">
        <f>VLOOKUP(GroupVertices[[#This Row],[Vertex]],Vertices[],MATCH("ID",Vertices[[#Headers],[Vertex]:[Vertex Content Word Count]],0),FALSE)</f>
        <v>15</v>
      </c>
    </row>
    <row r="7" spans="1:3" ht="15">
      <c r="A7" s="85" t="s">
        <v>576</v>
      </c>
      <c r="B7" s="91" t="s">
        <v>218</v>
      </c>
      <c r="C7" s="85">
        <f>VLOOKUP(GroupVertices[[#This Row],[Vertex]],Vertices[],MATCH("ID",Vertices[[#Headers],[Vertex]:[Vertex Content Word Count]],0),FALSE)</f>
        <v>14</v>
      </c>
    </row>
    <row r="8" spans="1:3" ht="15">
      <c r="A8" s="85" t="s">
        <v>576</v>
      </c>
      <c r="B8" s="91" t="s">
        <v>215</v>
      </c>
      <c r="C8" s="85">
        <f>VLOOKUP(GroupVertices[[#This Row],[Vertex]],Vertices[],MATCH("ID",Vertices[[#Headers],[Vertex]:[Vertex Content Word Count]],0),FALSE)</f>
        <v>13</v>
      </c>
    </row>
    <row r="9" spans="1:3" ht="15">
      <c r="A9" s="85" t="s">
        <v>576</v>
      </c>
      <c r="B9" s="91" t="s">
        <v>217</v>
      </c>
      <c r="C9" s="85">
        <f>VLOOKUP(GroupVertices[[#This Row],[Vertex]],Vertices[],MATCH("ID",Vertices[[#Headers],[Vertex]:[Vertex Content Word Count]],0),FALSE)</f>
        <v>8</v>
      </c>
    </row>
    <row r="10" spans="1:3" ht="15">
      <c r="A10" s="85" t="s">
        <v>576</v>
      </c>
      <c r="B10" s="91" t="s">
        <v>214</v>
      </c>
      <c r="C10" s="85">
        <f>VLOOKUP(GroupVertices[[#This Row],[Vertex]],Vertices[],MATCH("ID",Vertices[[#Headers],[Vertex]:[Vertex Content Word Count]],0),FALSE)</f>
        <v>10</v>
      </c>
    </row>
    <row r="11" spans="1:3" ht="15">
      <c r="A11" s="85" t="s">
        <v>577</v>
      </c>
      <c r="B11" s="91" t="s">
        <v>226</v>
      </c>
      <c r="C11" s="85">
        <f>VLOOKUP(GroupVertices[[#This Row],[Vertex]],Vertices[],MATCH("ID",Vertices[[#Headers],[Vertex]:[Vertex Content Word Count]],0),FALSE)</f>
        <v>24</v>
      </c>
    </row>
    <row r="12" spans="1:3" ht="15">
      <c r="A12" s="85" t="s">
        <v>577</v>
      </c>
      <c r="B12" s="91" t="s">
        <v>225</v>
      </c>
      <c r="C12" s="85">
        <f>VLOOKUP(GroupVertices[[#This Row],[Vertex]],Vertices[],MATCH("ID",Vertices[[#Headers],[Vertex]:[Vertex Content Word Count]],0),FALSE)</f>
        <v>23</v>
      </c>
    </row>
    <row r="13" spans="1:3" ht="15">
      <c r="A13" s="85" t="s">
        <v>577</v>
      </c>
      <c r="B13" s="91" t="s">
        <v>233</v>
      </c>
      <c r="C13" s="85">
        <f>VLOOKUP(GroupVertices[[#This Row],[Vertex]],Vertices[],MATCH("ID",Vertices[[#Headers],[Vertex]:[Vertex Content Word Count]],0),FALSE)</f>
        <v>22</v>
      </c>
    </row>
    <row r="14" spans="1:3" ht="15">
      <c r="A14" s="85" t="s">
        <v>577</v>
      </c>
      <c r="B14" s="91" t="s">
        <v>222</v>
      </c>
      <c r="C14" s="85">
        <f>VLOOKUP(GroupVertices[[#This Row],[Vertex]],Vertices[],MATCH("ID",Vertices[[#Headers],[Vertex]:[Vertex Content Word Count]],0),FALSE)</f>
        <v>18</v>
      </c>
    </row>
    <row r="15" spans="1:3" ht="15">
      <c r="A15" s="85" t="s">
        <v>577</v>
      </c>
      <c r="B15" s="91" t="s">
        <v>224</v>
      </c>
      <c r="C15" s="85">
        <f>VLOOKUP(GroupVertices[[#This Row],[Vertex]],Vertices[],MATCH("ID",Vertices[[#Headers],[Vertex]:[Vertex Content Word Count]],0),FALSE)</f>
        <v>21</v>
      </c>
    </row>
    <row r="16" spans="1:3" ht="15">
      <c r="A16" s="85" t="s">
        <v>577</v>
      </c>
      <c r="B16" s="91" t="s">
        <v>232</v>
      </c>
      <c r="C16" s="85">
        <f>VLOOKUP(GroupVertices[[#This Row],[Vertex]],Vertices[],MATCH("ID",Vertices[[#Headers],[Vertex]:[Vertex Content Word Count]],0),FALSE)</f>
        <v>20</v>
      </c>
    </row>
    <row r="17" spans="1:3" ht="15">
      <c r="A17" s="85" t="s">
        <v>577</v>
      </c>
      <c r="B17" s="91" t="s">
        <v>223</v>
      </c>
      <c r="C17" s="85">
        <f>VLOOKUP(GroupVertices[[#This Row],[Vertex]],Vertices[],MATCH("ID",Vertices[[#Headers],[Vertex]:[Vertex Content Word Count]],0),FALSE)</f>
        <v>19</v>
      </c>
    </row>
    <row r="18" spans="1:3" ht="15">
      <c r="A18" s="85" t="s">
        <v>577</v>
      </c>
      <c r="B18" s="91" t="s">
        <v>221</v>
      </c>
      <c r="C18" s="85">
        <f>VLOOKUP(GroupVertices[[#This Row],[Vertex]],Vertices[],MATCH("ID",Vertices[[#Headers],[Vertex]:[Vertex Content Word Count]],0),FALSE)</f>
        <v>17</v>
      </c>
    </row>
    <row r="19" spans="1:3" ht="15">
      <c r="A19" s="85" t="s">
        <v>578</v>
      </c>
      <c r="B19" s="91" t="s">
        <v>212</v>
      </c>
      <c r="C19" s="85">
        <f>VLOOKUP(GroupVertices[[#This Row],[Vertex]],Vertices[],MATCH("ID",Vertices[[#Headers],[Vertex]:[Vertex Content Word Count]],0),FALSE)</f>
        <v>3</v>
      </c>
    </row>
    <row r="20" spans="1:3" ht="15">
      <c r="A20" s="85" t="s">
        <v>578</v>
      </c>
      <c r="B20" s="91" t="s">
        <v>229</v>
      </c>
      <c r="C20" s="85">
        <f>VLOOKUP(GroupVertices[[#This Row],[Vertex]],Vertices[],MATCH("ID",Vertices[[#Headers],[Vertex]:[Vertex Content Word Count]],0),FALSE)</f>
        <v>6</v>
      </c>
    </row>
    <row r="21" spans="1:3" ht="15">
      <c r="A21" s="85" t="s">
        <v>578</v>
      </c>
      <c r="B21" s="91" t="s">
        <v>228</v>
      </c>
      <c r="C21" s="85">
        <f>VLOOKUP(GroupVertices[[#This Row],[Vertex]],Vertices[],MATCH("ID",Vertices[[#Headers],[Vertex]:[Vertex Content Word Count]],0),FALSE)</f>
        <v>5</v>
      </c>
    </row>
    <row r="22" spans="1:3" ht="15">
      <c r="A22" s="85" t="s">
        <v>578</v>
      </c>
      <c r="B22" s="91" t="s">
        <v>227</v>
      </c>
      <c r="C22" s="85">
        <f>VLOOKUP(GroupVertices[[#This Row],[Vertex]],Vertices[],MATCH("ID",Vertices[[#Headers],[Vertex]:[Vertex Content Word Count]],0),FALSE)</f>
        <v>4</v>
      </c>
    </row>
    <row r="23" spans="1:3" ht="15">
      <c r="A23" s="85" t="s">
        <v>579</v>
      </c>
      <c r="B23" s="91" t="s">
        <v>213</v>
      </c>
      <c r="C23" s="85">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590</v>
      </c>
      <c r="B2" s="36" t="s">
        <v>537</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0.421427</v>
      </c>
      <c r="Q2" s="40">
        <f>COUNTIF(Vertices[PageRank],"&gt;= "&amp;P2)-COUNTIF(Vertices[PageRank],"&gt;="&amp;P3)</f>
        <v>3</v>
      </c>
      <c r="R2" s="39">
        <f>MIN(Vertices[Clustering Coefficient])</f>
        <v>0</v>
      </c>
      <c r="S2" s="45">
        <f>COUNTIF(Vertices[Clustering Coefficient],"&gt;= "&amp;R2)-COUNTIF(Vertices[Clustering Coefficient],"&gt;="&amp;R3)</f>
        <v>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0.2545454545454545</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4.687012981818182</v>
      </c>
      <c r="K3" s="42">
        <f>COUNTIF(Vertices[Betweenness Centrality],"&gt;= "&amp;J3)-COUNTIF(Vertices[Betweenness Centrality],"&gt;="&amp;J4)</f>
        <v>4</v>
      </c>
      <c r="L3" s="41">
        <f aca="true" t="shared" si="5" ref="L3:L26">L2+($L$57-$L$2)/BinDivisor</f>
        <v>0.0007272727272727273</v>
      </c>
      <c r="M3" s="42">
        <f>COUNTIF(Vertices[Closeness Centrality],"&gt;= "&amp;L3)-COUNTIF(Vertices[Closeness Centrality],"&gt;="&amp;L4)</f>
        <v>0</v>
      </c>
      <c r="N3" s="41">
        <f aca="true" t="shared" si="6" ref="N3:N26">N2+($N$57-$N$2)/BinDivisor</f>
        <v>0.002711618181818182</v>
      </c>
      <c r="O3" s="42">
        <f>COUNTIF(Vertices[Eigenvector Centrality],"&gt;= "&amp;N3)-COUNTIF(Vertices[Eigenvector Centrality],"&gt;="&amp;N4)</f>
        <v>0</v>
      </c>
      <c r="P3" s="41">
        <f aca="true" t="shared" si="7" ref="P3:P26">P2+($P$57-$P$2)/BinDivisor</f>
        <v>0.47374707272727273</v>
      </c>
      <c r="Q3" s="42">
        <f>COUNTIF(Vertices[PageRank],"&gt;= "&amp;P3)-COUNTIF(Vertices[PageRank],"&gt;="&amp;P4)</f>
        <v>1</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0.509090909090909</v>
      </c>
      <c r="G4" s="40">
        <f>COUNTIF(Vertices[In-Degree],"&gt;= "&amp;F4)-COUNTIF(Vertices[In-Degree],"&gt;="&amp;F5)</f>
        <v>0</v>
      </c>
      <c r="H4" s="39">
        <f t="shared" si="3"/>
        <v>0.21818181818181817</v>
      </c>
      <c r="I4" s="40">
        <f>COUNTIF(Vertices[Out-Degree],"&gt;= "&amp;H4)-COUNTIF(Vertices[Out-Degree],"&gt;="&amp;H5)</f>
        <v>0</v>
      </c>
      <c r="J4" s="39">
        <f t="shared" si="4"/>
        <v>9.374025963636363</v>
      </c>
      <c r="K4" s="40">
        <f>COUNTIF(Vertices[Betweenness Centrality],"&gt;= "&amp;J4)-COUNTIF(Vertices[Betweenness Centrality],"&gt;="&amp;J5)</f>
        <v>3</v>
      </c>
      <c r="L4" s="39">
        <f t="shared" si="5"/>
        <v>0.0014545454545454547</v>
      </c>
      <c r="M4" s="40">
        <f>COUNTIF(Vertices[Closeness Centrality],"&gt;= "&amp;L4)-COUNTIF(Vertices[Closeness Centrality],"&gt;="&amp;L5)</f>
        <v>0</v>
      </c>
      <c r="N4" s="39">
        <f t="shared" si="6"/>
        <v>0.005423236363636364</v>
      </c>
      <c r="O4" s="40">
        <f>COUNTIF(Vertices[Eigenvector Centrality],"&gt;= "&amp;N4)-COUNTIF(Vertices[Eigenvector Centrality],"&gt;="&amp;N5)</f>
        <v>3</v>
      </c>
      <c r="P4" s="39">
        <f t="shared" si="7"/>
        <v>0.5260671454545455</v>
      </c>
      <c r="Q4" s="40">
        <f>COUNTIF(Vertices[PageRank],"&gt;= "&amp;P4)-COUNTIF(Vertices[PageRank],"&gt;="&amp;P5)</f>
        <v>1</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0.7636363636363636</v>
      </c>
      <c r="G5" s="42">
        <f>COUNTIF(Vertices[In-Degree],"&gt;= "&amp;F5)-COUNTIF(Vertices[In-Degree],"&gt;="&amp;F6)</f>
        <v>6</v>
      </c>
      <c r="H5" s="41">
        <f t="shared" si="3"/>
        <v>0.32727272727272727</v>
      </c>
      <c r="I5" s="42">
        <f>COUNTIF(Vertices[Out-Degree],"&gt;= "&amp;H5)-COUNTIF(Vertices[Out-Degree],"&gt;="&amp;H6)</f>
        <v>0</v>
      </c>
      <c r="J5" s="41">
        <f t="shared" si="4"/>
        <v>14.061038945454545</v>
      </c>
      <c r="K5" s="42">
        <f>COUNTIF(Vertices[Betweenness Centrality],"&gt;= "&amp;J5)-COUNTIF(Vertices[Betweenness Centrality],"&gt;="&amp;J6)</f>
        <v>0</v>
      </c>
      <c r="L5" s="41">
        <f t="shared" si="5"/>
        <v>0.002181818181818182</v>
      </c>
      <c r="M5" s="42">
        <f>COUNTIF(Vertices[Closeness Centrality],"&gt;= "&amp;L5)-COUNTIF(Vertices[Closeness Centrality],"&gt;="&amp;L6)</f>
        <v>0</v>
      </c>
      <c r="N5" s="41">
        <f t="shared" si="6"/>
        <v>0.008134854545454547</v>
      </c>
      <c r="O5" s="42">
        <f>COUNTIF(Vertices[Eigenvector Centrality],"&gt;= "&amp;N5)-COUNTIF(Vertices[Eigenvector Centrality],"&gt;="&amp;N6)</f>
        <v>0</v>
      </c>
      <c r="P5" s="41">
        <f t="shared" si="7"/>
        <v>0.5783872181818182</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47</v>
      </c>
      <c r="D6" s="34">
        <f t="shared" si="1"/>
        <v>0</v>
      </c>
      <c r="E6" s="3">
        <f>COUNTIF(Vertices[Degree],"&gt;= "&amp;D6)-COUNTIF(Vertices[Degree],"&gt;="&amp;D7)</f>
        <v>0</v>
      </c>
      <c r="F6" s="39">
        <f t="shared" si="2"/>
        <v>1.018181818181818</v>
      </c>
      <c r="G6" s="40">
        <f>COUNTIF(Vertices[In-Degree],"&gt;= "&amp;F6)-COUNTIF(Vertices[In-Degree],"&gt;="&amp;F7)</f>
        <v>0</v>
      </c>
      <c r="H6" s="39">
        <f t="shared" si="3"/>
        <v>0.43636363636363634</v>
      </c>
      <c r="I6" s="40">
        <f>COUNTIF(Vertices[Out-Degree],"&gt;= "&amp;H6)-COUNTIF(Vertices[Out-Degree],"&gt;="&amp;H7)</f>
        <v>0</v>
      </c>
      <c r="J6" s="39">
        <f t="shared" si="4"/>
        <v>18.748051927272726</v>
      </c>
      <c r="K6" s="40">
        <f>COUNTIF(Vertices[Betweenness Centrality],"&gt;= "&amp;J6)-COUNTIF(Vertices[Betweenness Centrality],"&gt;="&amp;J7)</f>
        <v>0</v>
      </c>
      <c r="L6" s="39">
        <f t="shared" si="5"/>
        <v>0.0029090909090909093</v>
      </c>
      <c r="M6" s="40">
        <f>COUNTIF(Vertices[Closeness Centrality],"&gt;= "&amp;L6)-COUNTIF(Vertices[Closeness Centrality],"&gt;="&amp;L7)</f>
        <v>0</v>
      </c>
      <c r="N6" s="39">
        <f t="shared" si="6"/>
        <v>0.010846472727272728</v>
      </c>
      <c r="O6" s="40">
        <f>COUNTIF(Vertices[Eigenvector Centrality],"&gt;= "&amp;N6)-COUNTIF(Vertices[Eigenvector Centrality],"&gt;="&amp;N7)</f>
        <v>0</v>
      </c>
      <c r="P6" s="39">
        <f t="shared" si="7"/>
        <v>0.6307072909090908</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1.2727272727272725</v>
      </c>
      <c r="G7" s="42">
        <f>COUNTIF(Vertices[In-Degree],"&gt;= "&amp;F7)-COUNTIF(Vertices[In-Degree],"&gt;="&amp;F8)</f>
        <v>0</v>
      </c>
      <c r="H7" s="41">
        <f t="shared" si="3"/>
        <v>0.5454545454545454</v>
      </c>
      <c r="I7" s="42">
        <f>COUNTIF(Vertices[Out-Degree],"&gt;= "&amp;H7)-COUNTIF(Vertices[Out-Degree],"&gt;="&amp;H8)</f>
        <v>0</v>
      </c>
      <c r="J7" s="41">
        <f t="shared" si="4"/>
        <v>23.435064909090908</v>
      </c>
      <c r="K7" s="42">
        <f>COUNTIF(Vertices[Betweenness Centrality],"&gt;= "&amp;J7)-COUNTIF(Vertices[Betweenness Centrality],"&gt;="&amp;J8)</f>
        <v>0</v>
      </c>
      <c r="L7" s="41">
        <f t="shared" si="5"/>
        <v>0.003636363636363637</v>
      </c>
      <c r="M7" s="42">
        <f>COUNTIF(Vertices[Closeness Centrality],"&gt;= "&amp;L7)-COUNTIF(Vertices[Closeness Centrality],"&gt;="&amp;L8)</f>
        <v>0</v>
      </c>
      <c r="N7" s="41">
        <f t="shared" si="6"/>
        <v>0.013558090909090909</v>
      </c>
      <c r="O7" s="42">
        <f>COUNTIF(Vertices[Eigenvector Centrality],"&gt;= "&amp;N7)-COUNTIF(Vertices[Eigenvector Centrality],"&gt;="&amp;N8)</f>
        <v>0</v>
      </c>
      <c r="P7" s="41">
        <f t="shared" si="7"/>
        <v>0.6830273636363635</v>
      </c>
      <c r="Q7" s="42">
        <f>COUNTIF(Vertices[PageRank],"&gt;= "&amp;P7)-COUNTIF(Vertices[PageRank],"&gt;="&amp;P8)</f>
        <v>5</v>
      </c>
      <c r="R7" s="41">
        <f t="shared" si="8"/>
        <v>0.09090909090909091</v>
      </c>
      <c r="S7" s="46">
        <f>COUNTIF(Vertices[Clustering Coefficient],"&gt;= "&amp;R7)-COUNTIF(Vertices[Clustering Coefficient],"&gt;="&amp;R8)</f>
        <v>1</v>
      </c>
      <c r="T7" s="41" t="e">
        <f ca="1" t="shared" si="9"/>
        <v>#REF!</v>
      </c>
      <c r="U7" s="42" t="e">
        <f ca="1" t="shared" si="0"/>
        <v>#REF!</v>
      </c>
    </row>
    <row r="8" spans="1:21" ht="15">
      <c r="A8" s="36" t="s">
        <v>150</v>
      </c>
      <c r="B8" s="36">
        <v>57</v>
      </c>
      <c r="D8" s="34">
        <f t="shared" si="1"/>
        <v>0</v>
      </c>
      <c r="E8" s="3">
        <f>COUNTIF(Vertices[Degree],"&gt;= "&amp;D8)-COUNTIF(Vertices[Degree],"&gt;="&amp;D9)</f>
        <v>0</v>
      </c>
      <c r="F8" s="39">
        <f t="shared" si="2"/>
        <v>1.527272727272727</v>
      </c>
      <c r="G8" s="40">
        <f>COUNTIF(Vertices[In-Degree],"&gt;= "&amp;F8)-COUNTIF(Vertices[In-Degree],"&gt;="&amp;F9)</f>
        <v>0</v>
      </c>
      <c r="H8" s="39">
        <f t="shared" si="3"/>
        <v>0.6545454545454545</v>
      </c>
      <c r="I8" s="40">
        <f>COUNTIF(Vertices[Out-Degree],"&gt;= "&amp;H8)-COUNTIF(Vertices[Out-Degree],"&gt;="&amp;H9)</f>
        <v>0</v>
      </c>
      <c r="J8" s="39">
        <f t="shared" si="4"/>
        <v>28.12207789090909</v>
      </c>
      <c r="K8" s="40">
        <f>COUNTIF(Vertices[Betweenness Centrality],"&gt;= "&amp;J8)-COUNTIF(Vertices[Betweenness Centrality],"&gt;="&amp;J9)</f>
        <v>0</v>
      </c>
      <c r="L8" s="39">
        <f t="shared" si="5"/>
        <v>0.004363636363636364</v>
      </c>
      <c r="M8" s="40">
        <f>COUNTIF(Vertices[Closeness Centrality],"&gt;= "&amp;L8)-COUNTIF(Vertices[Closeness Centrality],"&gt;="&amp;L9)</f>
        <v>0</v>
      </c>
      <c r="N8" s="39">
        <f t="shared" si="6"/>
        <v>0.01626970909090909</v>
      </c>
      <c r="O8" s="40">
        <f>COUNTIF(Vertices[Eigenvector Centrality],"&gt;= "&amp;N8)-COUNTIF(Vertices[Eigenvector Centrality],"&gt;="&amp;N9)</f>
        <v>1</v>
      </c>
      <c r="P8" s="39">
        <f t="shared" si="7"/>
        <v>0.7353474363636362</v>
      </c>
      <c r="Q8" s="40">
        <f>COUNTIF(Vertices[PageRank],"&gt;= "&amp;P8)-COUNTIF(Vertices[PageRank],"&gt;="&amp;P9)</f>
        <v>1</v>
      </c>
      <c r="R8" s="39">
        <f t="shared" si="8"/>
        <v>0.1090909090909091</v>
      </c>
      <c r="S8" s="45">
        <f>COUNTIF(Vertices[Clustering Coefficient],"&gt;= "&amp;R8)-COUNTIF(Vertices[Clustering Coefficient],"&gt;="&amp;R9)</f>
        <v>1</v>
      </c>
      <c r="T8" s="39" t="e">
        <f ca="1" t="shared" si="9"/>
        <v>#REF!</v>
      </c>
      <c r="U8" s="40" t="e">
        <f ca="1" t="shared" si="0"/>
        <v>#REF!</v>
      </c>
    </row>
    <row r="9" spans="1:21" ht="15">
      <c r="A9" s="129"/>
      <c r="B9" s="129"/>
      <c r="D9" s="34">
        <f t="shared" si="1"/>
        <v>0</v>
      </c>
      <c r="E9" s="3">
        <f>COUNTIF(Vertices[Degree],"&gt;= "&amp;D9)-COUNTIF(Vertices[Degree],"&gt;="&amp;D10)</f>
        <v>0</v>
      </c>
      <c r="F9" s="41">
        <f t="shared" si="2"/>
        <v>1.7818181818181813</v>
      </c>
      <c r="G9" s="42">
        <f>COUNTIF(Vertices[In-Degree],"&gt;= "&amp;F9)-COUNTIF(Vertices[In-Degree],"&gt;="&amp;F10)</f>
        <v>1</v>
      </c>
      <c r="H9" s="41">
        <f t="shared" si="3"/>
        <v>0.7636363636363637</v>
      </c>
      <c r="I9" s="42">
        <f>COUNTIF(Vertices[Out-Degree],"&gt;= "&amp;H9)-COUNTIF(Vertices[Out-Degree],"&gt;="&amp;H10)</f>
        <v>0</v>
      </c>
      <c r="J9" s="41">
        <f t="shared" si="4"/>
        <v>32.80909087272727</v>
      </c>
      <c r="K9" s="42">
        <f>COUNTIF(Vertices[Betweenness Centrality],"&gt;= "&amp;J9)-COUNTIF(Vertices[Betweenness Centrality],"&gt;="&amp;J10)</f>
        <v>0</v>
      </c>
      <c r="L9" s="41">
        <f t="shared" si="5"/>
        <v>0.005090909090909091</v>
      </c>
      <c r="M9" s="42">
        <f>COUNTIF(Vertices[Closeness Centrality],"&gt;= "&amp;L9)-COUNTIF(Vertices[Closeness Centrality],"&gt;="&amp;L10)</f>
        <v>0</v>
      </c>
      <c r="N9" s="41">
        <f t="shared" si="6"/>
        <v>0.01898132727272727</v>
      </c>
      <c r="O9" s="42">
        <f>COUNTIF(Vertices[Eigenvector Centrality],"&gt;= "&amp;N9)-COUNTIF(Vertices[Eigenvector Centrality],"&gt;="&amp;N10)</f>
        <v>0</v>
      </c>
      <c r="P9" s="41">
        <f t="shared" si="7"/>
        <v>0.7876675090909089</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591</v>
      </c>
      <c r="B10" s="36">
        <v>3</v>
      </c>
      <c r="D10" s="34">
        <f t="shared" si="1"/>
        <v>0</v>
      </c>
      <c r="E10" s="3">
        <f>COUNTIF(Vertices[Degree],"&gt;= "&amp;D10)-COUNTIF(Vertices[Degree],"&gt;="&amp;D11)</f>
        <v>0</v>
      </c>
      <c r="F10" s="39">
        <f t="shared" si="2"/>
        <v>2.0363636363636357</v>
      </c>
      <c r="G10" s="40">
        <f>COUNTIF(Vertices[In-Degree],"&gt;= "&amp;F10)-COUNTIF(Vertices[In-Degree],"&gt;="&amp;F11)</f>
        <v>0</v>
      </c>
      <c r="H10" s="39">
        <f t="shared" si="3"/>
        <v>0.8727272727272728</v>
      </c>
      <c r="I10" s="40">
        <f>COUNTIF(Vertices[Out-Degree],"&gt;= "&amp;H10)-COUNTIF(Vertices[Out-Degree],"&gt;="&amp;H11)</f>
        <v>0</v>
      </c>
      <c r="J10" s="39">
        <f t="shared" si="4"/>
        <v>37.49610385454545</v>
      </c>
      <c r="K10" s="40">
        <f>COUNTIF(Vertices[Betweenness Centrality],"&gt;= "&amp;J10)-COUNTIF(Vertices[Betweenness Centrality],"&gt;="&amp;J11)</f>
        <v>1</v>
      </c>
      <c r="L10" s="39">
        <f t="shared" si="5"/>
        <v>0.005818181818181819</v>
      </c>
      <c r="M10" s="40">
        <f>COUNTIF(Vertices[Closeness Centrality],"&gt;= "&amp;L10)-COUNTIF(Vertices[Closeness Centrality],"&gt;="&amp;L11)</f>
        <v>0</v>
      </c>
      <c r="N10" s="39">
        <f t="shared" si="6"/>
        <v>0.02169294545454545</v>
      </c>
      <c r="O10" s="40">
        <f>COUNTIF(Vertices[Eigenvector Centrality],"&gt;= "&amp;N10)-COUNTIF(Vertices[Eigenvector Centrality],"&gt;="&amp;N11)</f>
        <v>0</v>
      </c>
      <c r="P10" s="39">
        <f t="shared" si="7"/>
        <v>0.8399875818181816</v>
      </c>
      <c r="Q10" s="40">
        <f>COUNTIF(Vertices[PageRank],"&gt;= "&amp;P10)-COUNTIF(Vertices[PageRank],"&gt;="&amp;P11)</f>
        <v>3</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2.29090909090909</v>
      </c>
      <c r="G11" s="42">
        <f>COUNTIF(Vertices[In-Degree],"&gt;= "&amp;F11)-COUNTIF(Vertices[In-Degree],"&gt;="&amp;F12)</f>
        <v>0</v>
      </c>
      <c r="H11" s="41">
        <f t="shared" si="3"/>
        <v>0.9818181818181819</v>
      </c>
      <c r="I11" s="42">
        <f>COUNTIF(Vertices[Out-Degree],"&gt;= "&amp;H11)-COUNTIF(Vertices[Out-Degree],"&gt;="&amp;H12)</f>
        <v>1</v>
      </c>
      <c r="J11" s="41">
        <f t="shared" si="4"/>
        <v>42.18311683636364</v>
      </c>
      <c r="K11" s="42">
        <f>COUNTIF(Vertices[Betweenness Centrality],"&gt;= "&amp;J11)-COUNTIF(Vertices[Betweenness Centrality],"&gt;="&amp;J12)</f>
        <v>0</v>
      </c>
      <c r="L11" s="41">
        <f t="shared" si="5"/>
        <v>0.006545454545454546</v>
      </c>
      <c r="M11" s="42">
        <f>COUNTIF(Vertices[Closeness Centrality],"&gt;= "&amp;L11)-COUNTIF(Vertices[Closeness Centrality],"&gt;="&amp;L12)</f>
        <v>0</v>
      </c>
      <c r="N11" s="41">
        <f t="shared" si="6"/>
        <v>0.024404563636363633</v>
      </c>
      <c r="O11" s="42">
        <f>COUNTIF(Vertices[Eigenvector Centrality],"&gt;= "&amp;N11)-COUNTIF(Vertices[Eigenvector Centrality],"&gt;="&amp;N12)</f>
        <v>0</v>
      </c>
      <c r="P11" s="41">
        <f t="shared" si="7"/>
        <v>0.8923076545454542</v>
      </c>
      <c r="Q11" s="42">
        <f>COUNTIF(Vertices[PageRank],"&gt;= "&amp;P11)-COUNTIF(Vertices[PageRank],"&gt;="&amp;P12)</f>
        <v>0</v>
      </c>
      <c r="R11" s="41">
        <f t="shared" si="8"/>
        <v>0.16363636363636366</v>
      </c>
      <c r="S11" s="46">
        <f>COUNTIF(Vertices[Clustering Coefficient],"&gt;= "&amp;R11)-COUNTIF(Vertices[Clustering Coefficient],"&gt;="&amp;R12)</f>
        <v>2</v>
      </c>
      <c r="T11" s="41" t="e">
        <f ca="1" t="shared" si="9"/>
        <v>#REF!</v>
      </c>
      <c r="U11" s="42" t="e">
        <f ca="1" t="shared" si="0"/>
        <v>#REF!</v>
      </c>
    </row>
    <row r="12" spans="1:21" ht="15">
      <c r="A12" s="36" t="s">
        <v>234</v>
      </c>
      <c r="B12" s="36">
        <v>50</v>
      </c>
      <c r="D12" s="34">
        <f t="shared" si="1"/>
        <v>0</v>
      </c>
      <c r="E12" s="3">
        <f>COUNTIF(Vertices[Degree],"&gt;= "&amp;D12)-COUNTIF(Vertices[Degree],"&gt;="&amp;D13)</f>
        <v>0</v>
      </c>
      <c r="F12" s="39">
        <f t="shared" si="2"/>
        <v>2.5454545454545445</v>
      </c>
      <c r="G12" s="40">
        <f>COUNTIF(Vertices[In-Degree],"&gt;= "&amp;F12)-COUNTIF(Vertices[In-Degree],"&gt;="&amp;F13)</f>
        <v>0</v>
      </c>
      <c r="H12" s="39">
        <f t="shared" si="3"/>
        <v>1.090909090909091</v>
      </c>
      <c r="I12" s="40">
        <f>COUNTIF(Vertices[Out-Degree],"&gt;= "&amp;H12)-COUNTIF(Vertices[Out-Degree],"&gt;="&amp;H13)</f>
        <v>0</v>
      </c>
      <c r="J12" s="39">
        <f t="shared" si="4"/>
        <v>46.87012981818182</v>
      </c>
      <c r="K12" s="40">
        <f>COUNTIF(Vertices[Betweenness Centrality],"&gt;= "&amp;J12)-COUNTIF(Vertices[Betweenness Centrality],"&gt;="&amp;J13)</f>
        <v>0</v>
      </c>
      <c r="L12" s="39">
        <f t="shared" si="5"/>
        <v>0.007272727272727274</v>
      </c>
      <c r="M12" s="40">
        <f>COUNTIF(Vertices[Closeness Centrality],"&gt;= "&amp;L12)-COUNTIF(Vertices[Closeness Centrality],"&gt;="&amp;L13)</f>
        <v>0</v>
      </c>
      <c r="N12" s="39">
        <f t="shared" si="6"/>
        <v>0.027116181818181814</v>
      </c>
      <c r="O12" s="40">
        <f>COUNTIF(Vertices[Eigenvector Centrality],"&gt;= "&amp;N12)-COUNTIF(Vertices[Eigenvector Centrality],"&gt;="&amp;N13)</f>
        <v>0</v>
      </c>
      <c r="P12" s="39">
        <f t="shared" si="7"/>
        <v>0.9446277272727269</v>
      </c>
      <c r="Q12" s="40">
        <f>COUNTIF(Vertices[PageRank],"&gt;= "&amp;P12)-COUNTIF(Vertices[PageRank],"&gt;="&amp;P13)</f>
        <v>0</v>
      </c>
      <c r="R12" s="39">
        <f t="shared" si="8"/>
        <v>0.18181818181818185</v>
      </c>
      <c r="S12" s="45">
        <f>COUNTIF(Vertices[Clustering Coefficient],"&gt;= "&amp;R12)-COUNTIF(Vertices[Clustering Coefficient],"&gt;="&amp;R13)</f>
        <v>1</v>
      </c>
      <c r="T12" s="39" t="e">
        <f ca="1" t="shared" si="9"/>
        <v>#REF!</v>
      </c>
      <c r="U12" s="40" t="e">
        <f ca="1" t="shared" si="0"/>
        <v>#REF!</v>
      </c>
    </row>
    <row r="13" spans="1:21" ht="15">
      <c r="A13" s="36" t="s">
        <v>235</v>
      </c>
      <c r="B13" s="36">
        <v>3</v>
      </c>
      <c r="D13" s="34">
        <f t="shared" si="1"/>
        <v>0</v>
      </c>
      <c r="E13" s="3">
        <f>COUNTIF(Vertices[Degree],"&gt;= "&amp;D13)-COUNTIF(Vertices[Degree],"&gt;="&amp;D14)</f>
        <v>0</v>
      </c>
      <c r="F13" s="41">
        <f t="shared" si="2"/>
        <v>2.799999999999999</v>
      </c>
      <c r="G13" s="42">
        <f>COUNTIF(Vertices[In-Degree],"&gt;= "&amp;F13)-COUNTIF(Vertices[In-Degree],"&gt;="&amp;F14)</f>
        <v>2</v>
      </c>
      <c r="H13" s="41">
        <f t="shared" si="3"/>
        <v>1.2000000000000002</v>
      </c>
      <c r="I13" s="42">
        <f>COUNTIF(Vertices[Out-Degree],"&gt;= "&amp;H13)-COUNTIF(Vertices[Out-Degree],"&gt;="&amp;H14)</f>
        <v>0</v>
      </c>
      <c r="J13" s="41">
        <f t="shared" si="4"/>
        <v>51.55714280000001</v>
      </c>
      <c r="K13" s="42">
        <f>COUNTIF(Vertices[Betweenness Centrality],"&gt;= "&amp;J13)-COUNTIF(Vertices[Betweenness Centrality],"&gt;="&amp;J14)</f>
        <v>0</v>
      </c>
      <c r="L13" s="41">
        <f t="shared" si="5"/>
        <v>0.008</v>
      </c>
      <c r="M13" s="42">
        <f>COUNTIF(Vertices[Closeness Centrality],"&gt;= "&amp;L13)-COUNTIF(Vertices[Closeness Centrality],"&gt;="&amp;L14)</f>
        <v>0</v>
      </c>
      <c r="N13" s="41">
        <f t="shared" si="6"/>
        <v>0.029827799999999995</v>
      </c>
      <c r="O13" s="42">
        <f>COUNTIF(Vertices[Eigenvector Centrality],"&gt;= "&amp;N13)-COUNTIF(Vertices[Eigenvector Centrality],"&gt;="&amp;N14)</f>
        <v>0</v>
      </c>
      <c r="P13" s="41">
        <f t="shared" si="7"/>
        <v>0.9969477999999996</v>
      </c>
      <c r="Q13" s="42">
        <f>COUNTIF(Vertices[PageRank],"&gt;= "&amp;P13)-COUNTIF(Vertices[PageRank],"&gt;="&amp;P14)</f>
        <v>1</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3.0545454545454533</v>
      </c>
      <c r="G14" s="40">
        <f>COUNTIF(Vertices[In-Degree],"&gt;= "&amp;F14)-COUNTIF(Vertices[In-Degree],"&gt;="&amp;F15)</f>
        <v>0</v>
      </c>
      <c r="H14" s="39">
        <f t="shared" si="3"/>
        <v>1.3090909090909093</v>
      </c>
      <c r="I14" s="40">
        <f>COUNTIF(Vertices[Out-Degree],"&gt;= "&amp;H14)-COUNTIF(Vertices[Out-Degree],"&gt;="&amp;H15)</f>
        <v>0</v>
      </c>
      <c r="J14" s="39">
        <f t="shared" si="4"/>
        <v>56.24415578181819</v>
      </c>
      <c r="K14" s="40">
        <f>COUNTIF(Vertices[Betweenness Centrality],"&gt;= "&amp;J14)-COUNTIF(Vertices[Betweenness Centrality],"&gt;="&amp;J15)</f>
        <v>0</v>
      </c>
      <c r="L14" s="39">
        <f t="shared" si="5"/>
        <v>0.008727272727272728</v>
      </c>
      <c r="M14" s="40">
        <f>COUNTIF(Vertices[Closeness Centrality],"&gt;= "&amp;L14)-COUNTIF(Vertices[Closeness Centrality],"&gt;="&amp;L15)</f>
        <v>0</v>
      </c>
      <c r="N14" s="39">
        <f t="shared" si="6"/>
        <v>0.03253941818181818</v>
      </c>
      <c r="O14" s="40">
        <f>COUNTIF(Vertices[Eigenvector Centrality],"&gt;= "&amp;N14)-COUNTIF(Vertices[Eigenvector Centrality],"&gt;="&amp;N15)</f>
        <v>1</v>
      </c>
      <c r="P14" s="39">
        <f t="shared" si="7"/>
        <v>1.0492678727272724</v>
      </c>
      <c r="Q14" s="40">
        <f>COUNTIF(Vertices[PageRank],"&gt;= "&amp;P14)-COUNTIF(Vertices[PageRank],"&gt;="&amp;P15)</f>
        <v>1</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3.3090909090909078</v>
      </c>
      <c r="G15" s="42">
        <f>COUNTIF(Vertices[In-Degree],"&gt;= "&amp;F15)-COUNTIF(Vertices[In-Degree],"&gt;="&amp;F16)</f>
        <v>0</v>
      </c>
      <c r="H15" s="41">
        <f t="shared" si="3"/>
        <v>1.4181818181818184</v>
      </c>
      <c r="I15" s="42">
        <f>COUNTIF(Vertices[Out-Degree],"&gt;= "&amp;H15)-COUNTIF(Vertices[Out-Degree],"&gt;="&amp;H16)</f>
        <v>0</v>
      </c>
      <c r="J15" s="41">
        <f t="shared" si="4"/>
        <v>60.93116876363638</v>
      </c>
      <c r="K15" s="42">
        <f>COUNTIF(Vertices[Betweenness Centrality],"&gt;= "&amp;J15)-COUNTIF(Vertices[Betweenness Centrality],"&gt;="&amp;J16)</f>
        <v>0</v>
      </c>
      <c r="L15" s="41">
        <f t="shared" si="5"/>
        <v>0.009454545454545455</v>
      </c>
      <c r="M15" s="42">
        <f>COUNTIF(Vertices[Closeness Centrality],"&gt;= "&amp;L15)-COUNTIF(Vertices[Closeness Centrality],"&gt;="&amp;L16)</f>
        <v>0</v>
      </c>
      <c r="N15" s="41">
        <f t="shared" si="6"/>
        <v>0.035251036363636364</v>
      </c>
      <c r="O15" s="42">
        <f>COUNTIF(Vertices[Eigenvector Centrality],"&gt;= "&amp;N15)-COUNTIF(Vertices[Eigenvector Centrality],"&gt;="&amp;N16)</f>
        <v>3</v>
      </c>
      <c r="P15" s="41">
        <f t="shared" si="7"/>
        <v>1.1015879454545452</v>
      </c>
      <c r="Q15" s="42">
        <f>COUNTIF(Vertices[PageRank],"&gt;= "&amp;P15)-COUNTIF(Vertices[PageRank],"&gt;="&amp;P16)</f>
        <v>0</v>
      </c>
      <c r="R15" s="41">
        <f t="shared" si="8"/>
        <v>0.23636363636363641</v>
      </c>
      <c r="S15" s="46">
        <f>COUNTIF(Vertices[Clustering Coefficient],"&gt;= "&amp;R15)-COUNTIF(Vertices[Clustering Coefficient],"&gt;="&amp;R16)</f>
        <v>1</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3.563636363636362</v>
      </c>
      <c r="G16" s="40">
        <f>COUNTIF(Vertices[In-Degree],"&gt;= "&amp;F16)-COUNTIF(Vertices[In-Degree],"&gt;="&amp;F17)</f>
        <v>0</v>
      </c>
      <c r="H16" s="39">
        <f t="shared" si="3"/>
        <v>1.5272727272727276</v>
      </c>
      <c r="I16" s="40">
        <f>COUNTIF(Vertices[Out-Degree],"&gt;= "&amp;H16)-COUNTIF(Vertices[Out-Degree],"&gt;="&amp;H17)</f>
        <v>0</v>
      </c>
      <c r="J16" s="39">
        <f t="shared" si="4"/>
        <v>65.61818174545456</v>
      </c>
      <c r="K16" s="40">
        <f>COUNTIF(Vertices[Betweenness Centrality],"&gt;= "&amp;J16)-COUNTIF(Vertices[Betweenness Centrality],"&gt;="&amp;J17)</f>
        <v>0</v>
      </c>
      <c r="L16" s="39">
        <f t="shared" si="5"/>
        <v>0.010181818181818183</v>
      </c>
      <c r="M16" s="40">
        <f>COUNTIF(Vertices[Closeness Centrality],"&gt;= "&amp;L16)-COUNTIF(Vertices[Closeness Centrality],"&gt;="&amp;L17)</f>
        <v>0</v>
      </c>
      <c r="N16" s="39">
        <f t="shared" si="6"/>
        <v>0.03796265454545455</v>
      </c>
      <c r="O16" s="40">
        <f>COUNTIF(Vertices[Eigenvector Centrality],"&gt;= "&amp;N16)-COUNTIF(Vertices[Eigenvector Centrality],"&gt;="&amp;N17)</f>
        <v>0</v>
      </c>
      <c r="P16" s="39">
        <f t="shared" si="7"/>
        <v>1.153908018181818</v>
      </c>
      <c r="Q16" s="40">
        <f>COUNTIF(Vertices[PageRank],"&gt;= "&amp;P16)-COUNTIF(Vertices[PageRank],"&gt;="&amp;P17)</f>
        <v>1</v>
      </c>
      <c r="R16" s="39">
        <f t="shared" si="8"/>
        <v>0.2545454545454546</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3.8181818181818166</v>
      </c>
      <c r="G17" s="42">
        <f>COUNTIF(Vertices[In-Degree],"&gt;= "&amp;F17)-COUNTIF(Vertices[In-Degree],"&gt;="&amp;F18)</f>
        <v>1</v>
      </c>
      <c r="H17" s="41">
        <f t="shared" si="3"/>
        <v>1.6363636363636367</v>
      </c>
      <c r="I17" s="42">
        <f>COUNTIF(Vertices[Out-Degree],"&gt;= "&amp;H17)-COUNTIF(Vertices[Out-Degree],"&gt;="&amp;H18)</f>
        <v>0</v>
      </c>
      <c r="J17" s="41">
        <f t="shared" si="4"/>
        <v>70.30519472727275</v>
      </c>
      <c r="K17" s="42">
        <f>COUNTIF(Vertices[Betweenness Centrality],"&gt;= "&amp;J17)-COUNTIF(Vertices[Betweenness Centrality],"&gt;="&amp;J18)</f>
        <v>0</v>
      </c>
      <c r="L17" s="41">
        <f t="shared" si="5"/>
        <v>0.01090909090909091</v>
      </c>
      <c r="M17" s="42">
        <f>COUNTIF(Vertices[Closeness Centrality],"&gt;= "&amp;L17)-COUNTIF(Vertices[Closeness Centrality],"&gt;="&amp;L18)</f>
        <v>0</v>
      </c>
      <c r="N17" s="41">
        <f t="shared" si="6"/>
        <v>0.04067427272727273</v>
      </c>
      <c r="O17" s="42">
        <f>COUNTIF(Vertices[Eigenvector Centrality],"&gt;= "&amp;N17)-COUNTIF(Vertices[Eigenvector Centrality],"&gt;="&amp;N18)</f>
        <v>0</v>
      </c>
      <c r="P17" s="41">
        <f t="shared" si="7"/>
        <v>1.2062280909090908</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0.09090909090909091</v>
      </c>
      <c r="D18" s="34">
        <f t="shared" si="1"/>
        <v>0</v>
      </c>
      <c r="E18" s="3">
        <f>COUNTIF(Vertices[Degree],"&gt;= "&amp;D18)-COUNTIF(Vertices[Degree],"&gt;="&amp;D19)</f>
        <v>0</v>
      </c>
      <c r="F18" s="39">
        <f t="shared" si="2"/>
        <v>4.072727272727271</v>
      </c>
      <c r="G18" s="40">
        <f>COUNTIF(Vertices[In-Degree],"&gt;= "&amp;F18)-COUNTIF(Vertices[In-Degree],"&gt;="&amp;F19)</f>
        <v>0</v>
      </c>
      <c r="H18" s="39">
        <f t="shared" si="3"/>
        <v>1.7454545454545458</v>
      </c>
      <c r="I18" s="40">
        <f>COUNTIF(Vertices[Out-Degree],"&gt;= "&amp;H18)-COUNTIF(Vertices[Out-Degree],"&gt;="&amp;H19)</f>
        <v>0</v>
      </c>
      <c r="J18" s="39">
        <f t="shared" si="4"/>
        <v>74.99220770909093</v>
      </c>
      <c r="K18" s="40">
        <f>COUNTIF(Vertices[Betweenness Centrality],"&gt;= "&amp;J18)-COUNTIF(Vertices[Betweenness Centrality],"&gt;="&amp;J19)</f>
        <v>0</v>
      </c>
      <c r="L18" s="39">
        <f t="shared" si="5"/>
        <v>0.011636363636363637</v>
      </c>
      <c r="M18" s="40">
        <f>COUNTIF(Vertices[Closeness Centrality],"&gt;= "&amp;L18)-COUNTIF(Vertices[Closeness Centrality],"&gt;="&amp;L19)</f>
        <v>0</v>
      </c>
      <c r="N18" s="39">
        <f t="shared" si="6"/>
        <v>0.04338589090909092</v>
      </c>
      <c r="O18" s="40">
        <f>COUNTIF(Vertices[Eigenvector Centrality],"&gt;= "&amp;N18)-COUNTIF(Vertices[Eigenvector Centrality],"&gt;="&amp;N19)</f>
        <v>0</v>
      </c>
      <c r="P18" s="39">
        <f t="shared" si="7"/>
        <v>1.2585481636363636</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0.16666666666666666</v>
      </c>
      <c r="D19" s="34">
        <f t="shared" si="1"/>
        <v>0</v>
      </c>
      <c r="E19" s="3">
        <f>COUNTIF(Vertices[Degree],"&gt;= "&amp;D19)-COUNTIF(Vertices[Degree],"&gt;="&amp;D20)</f>
        <v>0</v>
      </c>
      <c r="F19" s="41">
        <f t="shared" si="2"/>
        <v>4.327272727272726</v>
      </c>
      <c r="G19" s="42">
        <f>COUNTIF(Vertices[In-Degree],"&gt;= "&amp;F19)-COUNTIF(Vertices[In-Degree],"&gt;="&amp;F20)</f>
        <v>0</v>
      </c>
      <c r="H19" s="41">
        <f t="shared" si="3"/>
        <v>1.854545454545455</v>
      </c>
      <c r="I19" s="42">
        <f>COUNTIF(Vertices[Out-Degree],"&gt;= "&amp;H19)-COUNTIF(Vertices[Out-Degree],"&gt;="&amp;H20)</f>
        <v>0</v>
      </c>
      <c r="J19" s="41">
        <f t="shared" si="4"/>
        <v>79.67922069090912</v>
      </c>
      <c r="K19" s="42">
        <f>COUNTIF(Vertices[Betweenness Centrality],"&gt;= "&amp;J19)-COUNTIF(Vertices[Betweenness Centrality],"&gt;="&amp;J20)</f>
        <v>0</v>
      </c>
      <c r="L19" s="41">
        <f t="shared" si="5"/>
        <v>0.012363636363636365</v>
      </c>
      <c r="M19" s="42">
        <f>COUNTIF(Vertices[Closeness Centrality],"&gt;= "&amp;L19)-COUNTIF(Vertices[Closeness Centrality],"&gt;="&amp;L20)</f>
        <v>0</v>
      </c>
      <c r="N19" s="41">
        <f t="shared" si="6"/>
        <v>0.0460975090909091</v>
      </c>
      <c r="O19" s="42">
        <f>COUNTIF(Vertices[Eigenvector Centrality],"&gt;= "&amp;N19)-COUNTIF(Vertices[Eigenvector Centrality],"&gt;="&amp;N20)</f>
        <v>5</v>
      </c>
      <c r="P19" s="41">
        <f t="shared" si="7"/>
        <v>1.3108682363636364</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4.581818181818181</v>
      </c>
      <c r="G20" s="40">
        <f>COUNTIF(Vertices[In-Degree],"&gt;= "&amp;F20)-COUNTIF(Vertices[In-Degree],"&gt;="&amp;F21)</f>
        <v>0</v>
      </c>
      <c r="H20" s="39">
        <f t="shared" si="3"/>
        <v>1.963636363636364</v>
      </c>
      <c r="I20" s="40">
        <f>COUNTIF(Vertices[Out-Degree],"&gt;= "&amp;H20)-COUNTIF(Vertices[Out-Degree],"&gt;="&amp;H21)</f>
        <v>1</v>
      </c>
      <c r="J20" s="39">
        <f t="shared" si="4"/>
        <v>84.3662336727273</v>
      </c>
      <c r="K20" s="40">
        <f>COUNTIF(Vertices[Betweenness Centrality],"&gt;= "&amp;J20)-COUNTIF(Vertices[Betweenness Centrality],"&gt;="&amp;J21)</f>
        <v>0</v>
      </c>
      <c r="L20" s="39">
        <f t="shared" si="5"/>
        <v>0.013090909090909092</v>
      </c>
      <c r="M20" s="40">
        <f>COUNTIF(Vertices[Closeness Centrality],"&gt;= "&amp;L20)-COUNTIF(Vertices[Closeness Centrality],"&gt;="&amp;L21)</f>
        <v>0</v>
      </c>
      <c r="N20" s="39">
        <f t="shared" si="6"/>
        <v>0.048809127272727286</v>
      </c>
      <c r="O20" s="40">
        <f>COUNTIF(Vertices[Eigenvector Centrality],"&gt;= "&amp;N20)-COUNTIF(Vertices[Eigenvector Centrality],"&gt;="&amp;N21)</f>
        <v>2</v>
      </c>
      <c r="P20" s="39">
        <f t="shared" si="7"/>
        <v>1.3631883090909092</v>
      </c>
      <c r="Q20" s="40">
        <f>COUNTIF(Vertices[PageRank],"&gt;= "&amp;P20)-COUNTIF(Vertices[PageRank],"&gt;="&amp;P21)</f>
        <v>0</v>
      </c>
      <c r="R20" s="39">
        <f t="shared" si="8"/>
        <v>0.3272727272727273</v>
      </c>
      <c r="S20" s="45">
        <f>COUNTIF(Vertices[Clustering Coefficient],"&gt;= "&amp;R20)-COUNTIF(Vertices[Clustering Coefficient],"&gt;="&amp;R21)</f>
        <v>6</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4.836363636363636</v>
      </c>
      <c r="G21" s="42">
        <f>COUNTIF(Vertices[In-Degree],"&gt;= "&amp;F21)-COUNTIF(Vertices[In-Degree],"&gt;="&amp;F22)</f>
        <v>1</v>
      </c>
      <c r="H21" s="41">
        <f t="shared" si="3"/>
        <v>2.072727272727273</v>
      </c>
      <c r="I21" s="42">
        <f>COUNTIF(Vertices[Out-Degree],"&gt;= "&amp;H21)-COUNTIF(Vertices[Out-Degree],"&gt;="&amp;H22)</f>
        <v>0</v>
      </c>
      <c r="J21" s="41">
        <f t="shared" si="4"/>
        <v>89.05324665454549</v>
      </c>
      <c r="K21" s="42">
        <f>COUNTIF(Vertices[Betweenness Centrality],"&gt;= "&amp;J21)-COUNTIF(Vertices[Betweenness Centrality],"&gt;="&amp;J22)</f>
        <v>0</v>
      </c>
      <c r="L21" s="41">
        <f t="shared" si="5"/>
        <v>0.01381818181818182</v>
      </c>
      <c r="M21" s="42">
        <f>COUNTIF(Vertices[Closeness Centrality],"&gt;= "&amp;L21)-COUNTIF(Vertices[Closeness Centrality],"&gt;="&amp;L22)</f>
        <v>0</v>
      </c>
      <c r="N21" s="41">
        <f t="shared" si="6"/>
        <v>0.05152074545454547</v>
      </c>
      <c r="O21" s="42">
        <f>COUNTIF(Vertices[Eigenvector Centrality],"&gt;= "&amp;N21)-COUNTIF(Vertices[Eigenvector Centrality],"&gt;="&amp;N22)</f>
        <v>0</v>
      </c>
      <c r="P21" s="41">
        <f t="shared" si="7"/>
        <v>1.415508381818182</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5.090909090909091</v>
      </c>
      <c r="G22" s="40">
        <f>COUNTIF(Vertices[In-Degree],"&gt;= "&amp;F22)-COUNTIF(Vertices[In-Degree],"&gt;="&amp;F23)</f>
        <v>0</v>
      </c>
      <c r="H22" s="39">
        <f t="shared" si="3"/>
        <v>2.181818181818182</v>
      </c>
      <c r="I22" s="40">
        <f>COUNTIF(Vertices[Out-Degree],"&gt;= "&amp;H22)-COUNTIF(Vertices[Out-Degree],"&gt;="&amp;H23)</f>
        <v>0</v>
      </c>
      <c r="J22" s="39">
        <f t="shared" si="4"/>
        <v>93.74025963636367</v>
      </c>
      <c r="K22" s="40">
        <f>COUNTIF(Vertices[Betweenness Centrality],"&gt;= "&amp;J22)-COUNTIF(Vertices[Betweenness Centrality],"&gt;="&amp;J23)</f>
        <v>0</v>
      </c>
      <c r="L22" s="39">
        <f t="shared" si="5"/>
        <v>0.014545454545454547</v>
      </c>
      <c r="M22" s="40">
        <f>COUNTIF(Vertices[Closeness Centrality],"&gt;= "&amp;L22)-COUNTIF(Vertices[Closeness Centrality],"&gt;="&amp;L23)</f>
        <v>0</v>
      </c>
      <c r="N22" s="39">
        <f t="shared" si="6"/>
        <v>0.054232363636363655</v>
      </c>
      <c r="O22" s="40">
        <f>COUNTIF(Vertices[Eigenvector Centrality],"&gt;= "&amp;N22)-COUNTIF(Vertices[Eigenvector Centrality],"&gt;="&amp;N23)</f>
        <v>0</v>
      </c>
      <c r="P22" s="39">
        <f t="shared" si="7"/>
        <v>1.4678284545454547</v>
      </c>
      <c r="Q22" s="40">
        <f>COUNTIF(Vertices[PageRank],"&gt;= "&amp;P22)-COUNTIF(Vertices[PageRank],"&gt;="&amp;P23)</f>
        <v>2</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21</v>
      </c>
      <c r="D23" s="34">
        <f t="shared" si="1"/>
        <v>0</v>
      </c>
      <c r="E23" s="3">
        <f>COUNTIF(Vertices[Degree],"&gt;= "&amp;D23)-COUNTIF(Vertices[Degree],"&gt;="&amp;D24)</f>
        <v>0</v>
      </c>
      <c r="F23" s="41">
        <f t="shared" si="2"/>
        <v>5.345454545454546</v>
      </c>
      <c r="G23" s="42">
        <f>COUNTIF(Vertices[In-Degree],"&gt;= "&amp;F23)-COUNTIF(Vertices[In-Degree],"&gt;="&amp;F24)</f>
        <v>0</v>
      </c>
      <c r="H23" s="41">
        <f t="shared" si="3"/>
        <v>2.290909090909091</v>
      </c>
      <c r="I23" s="42">
        <f>COUNTIF(Vertices[Out-Degree],"&gt;= "&amp;H23)-COUNTIF(Vertices[Out-Degree],"&gt;="&amp;H24)</f>
        <v>0</v>
      </c>
      <c r="J23" s="41">
        <f t="shared" si="4"/>
        <v>98.42727261818186</v>
      </c>
      <c r="K23" s="42">
        <f>COUNTIF(Vertices[Betweenness Centrality],"&gt;= "&amp;J23)-COUNTIF(Vertices[Betweenness Centrality],"&gt;="&amp;J24)</f>
        <v>0</v>
      </c>
      <c r="L23" s="41">
        <f t="shared" si="5"/>
        <v>0.015272727272727275</v>
      </c>
      <c r="M23" s="42">
        <f>COUNTIF(Vertices[Closeness Centrality],"&gt;= "&amp;L23)-COUNTIF(Vertices[Closeness Centrality],"&gt;="&amp;L24)</f>
        <v>0</v>
      </c>
      <c r="N23" s="41">
        <f t="shared" si="6"/>
        <v>0.05694398181818184</v>
      </c>
      <c r="O23" s="42">
        <f>COUNTIF(Vertices[Eigenvector Centrality],"&gt;= "&amp;N23)-COUNTIF(Vertices[Eigenvector Centrality],"&gt;="&amp;N24)</f>
        <v>1</v>
      </c>
      <c r="P23" s="41">
        <f t="shared" si="7"/>
        <v>1.5201485272727275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56</v>
      </c>
      <c r="D24" s="34">
        <f t="shared" si="1"/>
        <v>0</v>
      </c>
      <c r="E24" s="3">
        <f>COUNTIF(Vertices[Degree],"&gt;= "&amp;D24)-COUNTIF(Vertices[Degree],"&gt;="&amp;D25)</f>
        <v>0</v>
      </c>
      <c r="F24" s="39">
        <f t="shared" si="2"/>
        <v>5.6000000000000005</v>
      </c>
      <c r="G24" s="40">
        <f>COUNTIF(Vertices[In-Degree],"&gt;= "&amp;F24)-COUNTIF(Vertices[In-Degree],"&gt;="&amp;F25)</f>
        <v>0</v>
      </c>
      <c r="H24" s="39">
        <f t="shared" si="3"/>
        <v>2.4</v>
      </c>
      <c r="I24" s="40">
        <f>COUNTIF(Vertices[Out-Degree],"&gt;= "&amp;H24)-COUNTIF(Vertices[Out-Degree],"&gt;="&amp;H25)</f>
        <v>0</v>
      </c>
      <c r="J24" s="39">
        <f t="shared" si="4"/>
        <v>103.11428560000004</v>
      </c>
      <c r="K24" s="40">
        <f>COUNTIF(Vertices[Betweenness Centrality],"&gt;= "&amp;J24)-COUNTIF(Vertices[Betweenness Centrality],"&gt;="&amp;J25)</f>
        <v>0</v>
      </c>
      <c r="L24" s="39">
        <f t="shared" si="5"/>
        <v>0.016</v>
      </c>
      <c r="M24" s="40">
        <f>COUNTIF(Vertices[Closeness Centrality],"&gt;= "&amp;L24)-COUNTIF(Vertices[Closeness Centrality],"&gt;="&amp;L25)</f>
        <v>0</v>
      </c>
      <c r="N24" s="39">
        <f t="shared" si="6"/>
        <v>0.059655600000000024</v>
      </c>
      <c r="O24" s="40">
        <f>COUNTIF(Vertices[Eigenvector Centrality],"&gt;= "&amp;N24)-COUNTIF(Vertices[Eigenvector Centrality],"&gt;="&amp;N25)</f>
        <v>0</v>
      </c>
      <c r="P24" s="39">
        <f t="shared" si="7"/>
        <v>1.5724686000000003</v>
      </c>
      <c r="Q24" s="40">
        <f>COUNTIF(Vertices[PageRank],"&gt;= "&amp;P24)-COUNTIF(Vertices[PageRank],"&gt;="&amp;P25)</f>
        <v>1</v>
      </c>
      <c r="R24" s="39">
        <f t="shared" si="8"/>
        <v>0.4000000000000001</v>
      </c>
      <c r="S24" s="45">
        <f>COUNTIF(Vertices[Clustering Coefficient],"&gt;= "&amp;R24)-COUNTIF(Vertices[Clustering Coefficient],"&gt;="&amp;R25)</f>
        <v>1</v>
      </c>
      <c r="T24" s="39" t="e">
        <f ca="1" t="shared" si="9"/>
        <v>#REF!</v>
      </c>
      <c r="U24" s="40" t="e">
        <f ca="1" t="shared" si="0"/>
        <v>#REF!</v>
      </c>
    </row>
    <row r="25" spans="1:21" ht="15">
      <c r="A25" s="129"/>
      <c r="B25" s="129"/>
      <c r="D25" s="34">
        <f t="shared" si="1"/>
        <v>0</v>
      </c>
      <c r="E25" s="3">
        <f>COUNTIF(Vertices[Degree],"&gt;= "&amp;D25)-COUNTIF(Vertices[Degree],"&gt;="&amp;D26)</f>
        <v>0</v>
      </c>
      <c r="F25" s="41">
        <f t="shared" si="2"/>
        <v>5.854545454545455</v>
      </c>
      <c r="G25" s="42">
        <f>COUNTIF(Vertices[In-Degree],"&gt;= "&amp;F25)-COUNTIF(Vertices[In-Degree],"&gt;="&amp;F26)</f>
        <v>0</v>
      </c>
      <c r="H25" s="41">
        <f t="shared" si="3"/>
        <v>2.509090909090909</v>
      </c>
      <c r="I25" s="42">
        <f>COUNTIF(Vertices[Out-Degree],"&gt;= "&amp;H25)-COUNTIF(Vertices[Out-Degree],"&gt;="&amp;H26)</f>
        <v>0</v>
      </c>
      <c r="J25" s="41">
        <f t="shared" si="4"/>
        <v>107.80129858181823</v>
      </c>
      <c r="K25" s="42">
        <f>COUNTIF(Vertices[Betweenness Centrality],"&gt;= "&amp;J25)-COUNTIF(Vertices[Betweenness Centrality],"&gt;="&amp;J26)</f>
        <v>1</v>
      </c>
      <c r="L25" s="41">
        <f t="shared" si="5"/>
        <v>0.016727272727272726</v>
      </c>
      <c r="M25" s="42">
        <f>COUNTIF(Vertices[Closeness Centrality],"&gt;= "&amp;L25)-COUNTIF(Vertices[Closeness Centrality],"&gt;="&amp;L26)</f>
        <v>0</v>
      </c>
      <c r="N25" s="41">
        <f t="shared" si="6"/>
        <v>0.06236721818181821</v>
      </c>
      <c r="O25" s="42">
        <f>COUNTIF(Vertices[Eigenvector Centrality],"&gt;= "&amp;N25)-COUNTIF(Vertices[Eigenvector Centrality],"&gt;="&amp;N26)</f>
        <v>1</v>
      </c>
      <c r="P25" s="41">
        <f t="shared" si="7"/>
        <v>1.6247886727272731</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6.10909090909091</v>
      </c>
      <c r="G26" s="40">
        <f>COUNTIF(Vertices[In-Degree],"&gt;= "&amp;F26)-COUNTIF(Vertices[In-Degree],"&gt;="&amp;F28)</f>
        <v>0</v>
      </c>
      <c r="H26" s="39">
        <f t="shared" si="3"/>
        <v>2.6181818181818177</v>
      </c>
      <c r="I26" s="40">
        <f>COUNTIF(Vertices[Out-Degree],"&gt;= "&amp;H26)-COUNTIF(Vertices[Out-Degree],"&gt;="&amp;H28)</f>
        <v>0</v>
      </c>
      <c r="J26" s="39">
        <f t="shared" si="4"/>
        <v>112.48831156363642</v>
      </c>
      <c r="K26" s="40">
        <f>COUNTIF(Vertices[Betweenness Centrality],"&gt;= "&amp;J26)-COUNTIF(Vertices[Betweenness Centrality],"&gt;="&amp;J28)</f>
        <v>0</v>
      </c>
      <c r="L26" s="39">
        <f t="shared" si="5"/>
        <v>0.017454545454545452</v>
      </c>
      <c r="M26" s="40">
        <f>COUNTIF(Vertices[Closeness Centrality],"&gt;= "&amp;L26)-COUNTIF(Vertices[Closeness Centrality],"&gt;="&amp;L28)</f>
        <v>3</v>
      </c>
      <c r="N26" s="39">
        <f t="shared" si="6"/>
        <v>0.06507883636363639</v>
      </c>
      <c r="O26" s="40">
        <f>COUNTIF(Vertices[Eigenvector Centrality],"&gt;= "&amp;N26)-COUNTIF(Vertices[Eigenvector Centrality],"&gt;="&amp;N28)</f>
        <v>0</v>
      </c>
      <c r="P26" s="39">
        <f t="shared" si="7"/>
        <v>1.677108745454546</v>
      </c>
      <c r="Q26" s="40">
        <f>COUNTIF(Vertices[PageRank],"&gt;= "&amp;P26)-COUNTIF(Vertices[PageRank],"&gt;="&amp;P28)</f>
        <v>1</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2.013575</v>
      </c>
      <c r="D27" s="34"/>
      <c r="E27" s="3">
        <f>COUNTIF(Vertices[Degree],"&gt;= "&amp;D27)-COUNTIF(Vertices[Degree],"&gt;="&amp;D28)</f>
        <v>0</v>
      </c>
      <c r="F27" s="78"/>
      <c r="G27" s="79">
        <f>COUNTIF(Vertices[In-Degree],"&gt;= "&amp;F27)-COUNTIF(Vertices[In-Degree],"&gt;="&amp;F28)</f>
        <v>-3</v>
      </c>
      <c r="H27" s="78"/>
      <c r="I27" s="79">
        <f>COUNTIF(Vertices[Out-Degree],"&gt;= "&amp;H27)-COUNTIF(Vertices[Out-Degree],"&gt;="&amp;H28)</f>
        <v>-13</v>
      </c>
      <c r="J27" s="78"/>
      <c r="K27" s="79">
        <f>COUNTIF(Vertices[Betweenness Centrality],"&gt;= "&amp;J27)-COUNTIF(Vertices[Betweenness Centrality],"&gt;="&amp;J28)</f>
        <v>-1</v>
      </c>
      <c r="L27" s="78"/>
      <c r="M27" s="79">
        <f>COUNTIF(Vertices[Closeness Centrality],"&gt;= "&amp;L27)-COUNTIF(Vertices[Closeness Centrality],"&gt;="&amp;L28)</f>
        <v>-18</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6.363636363636365</v>
      </c>
      <c r="G28" s="42">
        <f>COUNTIF(Vertices[In-Degree],"&gt;= "&amp;F28)-COUNTIF(Vertices[In-Degree],"&gt;="&amp;F40)</f>
        <v>0</v>
      </c>
      <c r="H28" s="41">
        <f>H26+($H$57-$H$2)/BinDivisor</f>
        <v>2.7272727272727266</v>
      </c>
      <c r="I28" s="42">
        <f>COUNTIF(Vertices[Out-Degree],"&gt;= "&amp;H28)-COUNTIF(Vertices[Out-Degree],"&gt;="&amp;H40)</f>
        <v>0</v>
      </c>
      <c r="J28" s="41">
        <f>J26+($J$57-$J$2)/BinDivisor</f>
        <v>117.1753245454546</v>
      </c>
      <c r="K28" s="42">
        <f>COUNTIF(Vertices[Betweenness Centrality],"&gt;= "&amp;J28)-COUNTIF(Vertices[Betweenness Centrality],"&gt;="&amp;J40)</f>
        <v>0</v>
      </c>
      <c r="L28" s="41">
        <f>L26+($L$57-$L$2)/BinDivisor</f>
        <v>0.018181818181818177</v>
      </c>
      <c r="M28" s="42">
        <f>COUNTIF(Vertices[Closeness Centrality],"&gt;= "&amp;L28)-COUNTIF(Vertices[Closeness Centrality],"&gt;="&amp;L40)</f>
        <v>1</v>
      </c>
      <c r="N28" s="41">
        <f>N26+($N$57-$N$2)/BinDivisor</f>
        <v>0.06779045454545457</v>
      </c>
      <c r="O28" s="42">
        <f>COUNTIF(Vertices[Eigenvector Centrality],"&gt;= "&amp;N28)-COUNTIF(Vertices[Eigenvector Centrality],"&gt;="&amp;N40)</f>
        <v>1</v>
      </c>
      <c r="P28" s="41">
        <f>P26+($P$57-$P$2)/BinDivisor</f>
        <v>1.7294288181818187</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0.1038961038961039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592</v>
      </c>
      <c r="B30" s="36">
        <v>0.381733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593</v>
      </c>
      <c r="B32" s="36" t="s">
        <v>594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-13</v>
      </c>
      <c r="J38" s="78"/>
      <c r="K38" s="79">
        <f>COUNTIF(Vertices[Betweenness Centrality],"&gt;= "&amp;J38)-COUNTIF(Vertices[Betweenness Centrality],"&gt;="&amp;J40)</f>
        <v>-1</v>
      </c>
      <c r="L38" s="78"/>
      <c r="M38" s="79">
        <f>COUNTIF(Vertices[Closeness Centrality],"&gt;= "&amp;L38)-COUNTIF(Vertices[Closeness Centrality],"&gt;="&amp;L40)</f>
        <v>-17</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-13</v>
      </c>
      <c r="J39" s="78"/>
      <c r="K39" s="79">
        <f>COUNTIF(Vertices[Betweenness Centrality],"&gt;= "&amp;J39)-COUNTIF(Vertices[Betweenness Centrality],"&gt;="&amp;J40)</f>
        <v>-1</v>
      </c>
      <c r="L39" s="78"/>
      <c r="M39" s="79">
        <f>COUNTIF(Vertices[Closeness Centrality],"&gt;= "&amp;L39)-COUNTIF(Vertices[Closeness Centrality],"&gt;="&amp;L40)</f>
        <v>-17</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6.61818181818182</v>
      </c>
      <c r="G40" s="40">
        <f>COUNTIF(Vertices[In-Degree],"&gt;= "&amp;F40)-COUNTIF(Vertices[In-Degree],"&gt;="&amp;F41)</f>
        <v>0</v>
      </c>
      <c r="H40" s="39">
        <f>H28+($H$57-$H$2)/BinDivisor</f>
        <v>2.8363636363636355</v>
      </c>
      <c r="I40" s="40">
        <f>COUNTIF(Vertices[Out-Degree],"&gt;= "&amp;H40)-COUNTIF(Vertices[Out-Degree],"&gt;="&amp;H41)</f>
        <v>0</v>
      </c>
      <c r="J40" s="39">
        <f>J28+($J$57-$J$2)/BinDivisor</f>
        <v>121.86233752727279</v>
      </c>
      <c r="K40" s="40">
        <f>COUNTIF(Vertices[Betweenness Centrality],"&gt;= "&amp;J40)-COUNTIF(Vertices[Betweenness Centrality],"&gt;="&amp;J41)</f>
        <v>0</v>
      </c>
      <c r="L40" s="39">
        <f>L28+($L$57-$L$2)/BinDivisor</f>
        <v>0.018909090909090903</v>
      </c>
      <c r="M40" s="40">
        <f>COUNTIF(Vertices[Closeness Centrality],"&gt;= "&amp;L40)-COUNTIF(Vertices[Closeness Centrality],"&gt;="&amp;L41)</f>
        <v>1</v>
      </c>
      <c r="N40" s="39">
        <f>N28+($N$57-$N$2)/BinDivisor</f>
        <v>0.07050207272727275</v>
      </c>
      <c r="O40" s="40">
        <f>COUNTIF(Vertices[Eigenvector Centrality],"&gt;= "&amp;N40)-COUNTIF(Vertices[Eigenvector Centrality],"&gt;="&amp;N41)</f>
        <v>2</v>
      </c>
      <c r="P40" s="39">
        <f>P28+($P$57-$P$2)/BinDivisor</f>
        <v>1.7817488909090915</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6.872727272727275</v>
      </c>
      <c r="G41" s="42">
        <f>COUNTIF(Vertices[In-Degree],"&gt;= "&amp;F41)-COUNTIF(Vertices[In-Degree],"&gt;="&amp;F42)</f>
        <v>2</v>
      </c>
      <c r="H41" s="41">
        <f aca="true" t="shared" si="12" ref="H41:H56">H40+($H$57-$H$2)/BinDivisor</f>
        <v>2.9454545454545444</v>
      </c>
      <c r="I41" s="42">
        <f>COUNTIF(Vertices[Out-Degree],"&gt;= "&amp;H41)-COUNTIF(Vertices[Out-Degree],"&gt;="&amp;H42)</f>
        <v>7</v>
      </c>
      <c r="J41" s="41">
        <f aca="true" t="shared" si="13" ref="J41:J56">J40+($J$57-$J$2)/BinDivisor</f>
        <v>126.54935050909097</v>
      </c>
      <c r="K41" s="42">
        <f>COUNTIF(Vertices[Betweenness Centrality],"&gt;= "&amp;J41)-COUNTIF(Vertices[Betweenness Centrality],"&gt;="&amp;J42)</f>
        <v>0</v>
      </c>
      <c r="L41" s="41">
        <f aca="true" t="shared" si="14" ref="L41:L56">L40+($L$57-$L$2)/BinDivisor</f>
        <v>0.01963636363636363</v>
      </c>
      <c r="M41" s="42">
        <f>COUNTIF(Vertices[Closeness Centrality],"&gt;= "&amp;L41)-COUNTIF(Vertices[Closeness Centrality],"&gt;="&amp;L42)</f>
        <v>0</v>
      </c>
      <c r="N41" s="41">
        <f aca="true" t="shared" si="15" ref="N41:N56">N40+($N$57-$N$2)/BinDivisor</f>
        <v>0.07321369090909094</v>
      </c>
      <c r="O41" s="42">
        <f>COUNTIF(Vertices[Eigenvector Centrality],"&gt;= "&amp;N41)-COUNTIF(Vertices[Eigenvector Centrality],"&gt;="&amp;N42)</f>
        <v>0</v>
      </c>
      <c r="P41" s="41">
        <f aca="true" t="shared" si="16" ref="P41:P56">P40+($P$57-$P$2)/BinDivisor</f>
        <v>1.8340689636363643</v>
      </c>
      <c r="Q41" s="42">
        <f>COUNTIF(Vertices[PageRank],"&gt;= "&amp;P41)-COUNTIF(Vertices[PageRank],"&gt;="&amp;P42)</f>
        <v>0</v>
      </c>
      <c r="R41" s="41">
        <f aca="true" t="shared" si="17" ref="R41:R56">R40+($R$57-$R$2)/BinDivisor</f>
        <v>0.490909090909091</v>
      </c>
      <c r="S41" s="46">
        <f>COUNTIF(Vertices[Clustering Coefficient],"&gt;= "&amp;R41)-COUNTIF(Vertices[Clustering Coefficient],"&gt;="&amp;R42)</f>
        <v>4</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7.12727272727273</v>
      </c>
      <c r="G42" s="40">
        <f>COUNTIF(Vertices[In-Degree],"&gt;= "&amp;F42)-COUNTIF(Vertices[In-Degree],"&gt;="&amp;F43)</f>
        <v>0</v>
      </c>
      <c r="H42" s="39">
        <f t="shared" si="12"/>
        <v>3.0545454545454533</v>
      </c>
      <c r="I42" s="40">
        <f>COUNTIF(Vertices[Out-Degree],"&gt;= "&amp;H42)-COUNTIF(Vertices[Out-Degree],"&gt;="&amp;H43)</f>
        <v>0</v>
      </c>
      <c r="J42" s="39">
        <f t="shared" si="13"/>
        <v>131.23636349090916</v>
      </c>
      <c r="K42" s="40">
        <f>COUNTIF(Vertices[Betweenness Centrality],"&gt;= "&amp;J42)-COUNTIF(Vertices[Betweenness Centrality],"&gt;="&amp;J43)</f>
        <v>0</v>
      </c>
      <c r="L42" s="39">
        <f t="shared" si="14"/>
        <v>0.020363636363636355</v>
      </c>
      <c r="M42" s="40">
        <f>COUNTIF(Vertices[Closeness Centrality],"&gt;= "&amp;L42)-COUNTIF(Vertices[Closeness Centrality],"&gt;="&amp;L43)</f>
        <v>0</v>
      </c>
      <c r="N42" s="39">
        <f t="shared" si="15"/>
        <v>0.07592530909090912</v>
      </c>
      <c r="O42" s="40">
        <f>COUNTIF(Vertices[Eigenvector Centrality],"&gt;= "&amp;N42)-COUNTIF(Vertices[Eigenvector Centrality],"&gt;="&amp;N43)</f>
        <v>0</v>
      </c>
      <c r="P42" s="39">
        <f t="shared" si="16"/>
        <v>1.886389036363637</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7.3818181818181845</v>
      </c>
      <c r="G43" s="42">
        <f>COUNTIF(Vertices[In-Degree],"&gt;= "&amp;F43)-COUNTIF(Vertices[In-Degree],"&gt;="&amp;F44)</f>
        <v>0</v>
      </c>
      <c r="H43" s="41">
        <f t="shared" si="12"/>
        <v>3.1636363636363622</v>
      </c>
      <c r="I43" s="42">
        <f>COUNTIF(Vertices[Out-Degree],"&gt;= "&amp;H43)-COUNTIF(Vertices[Out-Degree],"&gt;="&amp;H44)</f>
        <v>0</v>
      </c>
      <c r="J43" s="41">
        <f t="shared" si="13"/>
        <v>135.92337647272734</v>
      </c>
      <c r="K43" s="42">
        <f>COUNTIF(Vertices[Betweenness Centrality],"&gt;= "&amp;J43)-COUNTIF(Vertices[Betweenness Centrality],"&gt;="&amp;J44)</f>
        <v>0</v>
      </c>
      <c r="L43" s="41">
        <f t="shared" si="14"/>
        <v>0.02109090909090908</v>
      </c>
      <c r="M43" s="42">
        <f>COUNTIF(Vertices[Closeness Centrality],"&gt;= "&amp;L43)-COUNTIF(Vertices[Closeness Centrality],"&gt;="&amp;L44)</f>
        <v>0</v>
      </c>
      <c r="N43" s="41">
        <f t="shared" si="15"/>
        <v>0.07863692727272731</v>
      </c>
      <c r="O43" s="42">
        <f>COUNTIF(Vertices[Eigenvector Centrality],"&gt;= "&amp;N43)-COUNTIF(Vertices[Eigenvector Centrality],"&gt;="&amp;N44)</f>
        <v>0</v>
      </c>
      <c r="P43" s="41">
        <f t="shared" si="16"/>
        <v>1.9387091090909099</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7.636363636363639</v>
      </c>
      <c r="G44" s="40">
        <f>COUNTIF(Vertices[In-Degree],"&gt;= "&amp;F44)-COUNTIF(Vertices[In-Degree],"&gt;="&amp;F45)</f>
        <v>0</v>
      </c>
      <c r="H44" s="39">
        <f t="shared" si="12"/>
        <v>3.272727272727271</v>
      </c>
      <c r="I44" s="40">
        <f>COUNTIF(Vertices[Out-Degree],"&gt;= "&amp;H44)-COUNTIF(Vertices[Out-Degree],"&gt;="&amp;H45)</f>
        <v>0</v>
      </c>
      <c r="J44" s="39">
        <f t="shared" si="13"/>
        <v>140.61038945454553</v>
      </c>
      <c r="K44" s="40">
        <f>COUNTIF(Vertices[Betweenness Centrality],"&gt;= "&amp;J44)-COUNTIF(Vertices[Betweenness Centrality],"&gt;="&amp;J45)</f>
        <v>0</v>
      </c>
      <c r="L44" s="39">
        <f t="shared" si="14"/>
        <v>0.021818181818181806</v>
      </c>
      <c r="M44" s="40">
        <f>COUNTIF(Vertices[Closeness Centrality],"&gt;= "&amp;L44)-COUNTIF(Vertices[Closeness Centrality],"&gt;="&amp;L45)</f>
        <v>0</v>
      </c>
      <c r="N44" s="39">
        <f t="shared" si="15"/>
        <v>0.08134854545454549</v>
      </c>
      <c r="O44" s="40">
        <f>COUNTIF(Vertices[Eigenvector Centrality],"&gt;= "&amp;N44)-COUNTIF(Vertices[Eigenvector Centrality],"&gt;="&amp;N45)</f>
        <v>0</v>
      </c>
      <c r="P44" s="39">
        <f t="shared" si="16"/>
        <v>1.9910291818181827</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7.890909090909094</v>
      </c>
      <c r="G45" s="42">
        <f>COUNTIF(Vertices[In-Degree],"&gt;= "&amp;F45)-COUNTIF(Vertices[In-Degree],"&gt;="&amp;F46)</f>
        <v>0</v>
      </c>
      <c r="H45" s="41">
        <f t="shared" si="12"/>
        <v>3.38181818181818</v>
      </c>
      <c r="I45" s="42">
        <f>COUNTIF(Vertices[Out-Degree],"&gt;= "&amp;H45)-COUNTIF(Vertices[Out-Degree],"&gt;="&amp;H46)</f>
        <v>0</v>
      </c>
      <c r="J45" s="41">
        <f t="shared" si="13"/>
        <v>145.2974024363637</v>
      </c>
      <c r="K45" s="42">
        <f>COUNTIF(Vertices[Betweenness Centrality],"&gt;= "&amp;J45)-COUNTIF(Vertices[Betweenness Centrality],"&gt;="&amp;J46)</f>
        <v>0</v>
      </c>
      <c r="L45" s="41">
        <f t="shared" si="14"/>
        <v>0.02254545454545453</v>
      </c>
      <c r="M45" s="42">
        <f>COUNTIF(Vertices[Closeness Centrality],"&gt;= "&amp;L45)-COUNTIF(Vertices[Closeness Centrality],"&gt;="&amp;L46)</f>
        <v>0</v>
      </c>
      <c r="N45" s="41">
        <f t="shared" si="15"/>
        <v>0.08406016363636368</v>
      </c>
      <c r="O45" s="42">
        <f>COUNTIF(Vertices[Eigenvector Centrality],"&gt;= "&amp;N45)-COUNTIF(Vertices[Eigenvector Centrality],"&gt;="&amp;N46)</f>
        <v>0</v>
      </c>
      <c r="P45" s="41">
        <f t="shared" si="16"/>
        <v>2.0433492545454555</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8.145454545454548</v>
      </c>
      <c r="G46" s="40">
        <f>COUNTIF(Vertices[In-Degree],"&gt;= "&amp;F46)-COUNTIF(Vertices[In-Degree],"&gt;="&amp;F47)</f>
        <v>0</v>
      </c>
      <c r="H46" s="39">
        <f t="shared" si="12"/>
        <v>3.490909090909089</v>
      </c>
      <c r="I46" s="40">
        <f>COUNTIF(Vertices[Out-Degree],"&gt;= "&amp;H46)-COUNTIF(Vertices[Out-Degree],"&gt;="&amp;H47)</f>
        <v>0</v>
      </c>
      <c r="J46" s="39">
        <f t="shared" si="13"/>
        <v>149.9844154181819</v>
      </c>
      <c r="K46" s="40">
        <f>COUNTIF(Vertices[Betweenness Centrality],"&gt;= "&amp;J46)-COUNTIF(Vertices[Betweenness Centrality],"&gt;="&amp;J47)</f>
        <v>0</v>
      </c>
      <c r="L46" s="39">
        <f t="shared" si="14"/>
        <v>0.023272727272727257</v>
      </c>
      <c r="M46" s="40">
        <f>COUNTIF(Vertices[Closeness Centrality],"&gt;= "&amp;L46)-COUNTIF(Vertices[Closeness Centrality],"&gt;="&amp;L47)</f>
        <v>5</v>
      </c>
      <c r="N46" s="39">
        <f t="shared" si="15"/>
        <v>0.08677178181818186</v>
      </c>
      <c r="O46" s="40">
        <f>COUNTIF(Vertices[Eigenvector Centrality],"&gt;= "&amp;N46)-COUNTIF(Vertices[Eigenvector Centrality],"&gt;="&amp;N47)</f>
        <v>0</v>
      </c>
      <c r="P46" s="39">
        <f t="shared" si="16"/>
        <v>2.095669327272728</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8.400000000000002</v>
      </c>
      <c r="G47" s="42">
        <f>COUNTIF(Vertices[In-Degree],"&gt;= "&amp;F47)-COUNTIF(Vertices[In-Degree],"&gt;="&amp;F48)</f>
        <v>0</v>
      </c>
      <c r="H47" s="41">
        <f t="shared" si="12"/>
        <v>3.599999999999998</v>
      </c>
      <c r="I47" s="42">
        <f>COUNTIF(Vertices[Out-Degree],"&gt;= "&amp;H47)-COUNTIF(Vertices[Out-Degree],"&gt;="&amp;H48)</f>
        <v>0</v>
      </c>
      <c r="J47" s="41">
        <f t="shared" si="13"/>
        <v>154.67142840000008</v>
      </c>
      <c r="K47" s="42">
        <f>COUNTIF(Vertices[Betweenness Centrality],"&gt;= "&amp;J47)-COUNTIF(Vertices[Betweenness Centrality],"&gt;="&amp;J48)</f>
        <v>0</v>
      </c>
      <c r="L47" s="41">
        <f t="shared" si="14"/>
        <v>0.023999999999999983</v>
      </c>
      <c r="M47" s="42">
        <f>COUNTIF(Vertices[Closeness Centrality],"&gt;= "&amp;L47)-COUNTIF(Vertices[Closeness Centrality],"&gt;="&amp;L48)</f>
        <v>1</v>
      </c>
      <c r="N47" s="41">
        <f t="shared" si="15"/>
        <v>0.08948340000000005</v>
      </c>
      <c r="O47" s="42">
        <f>COUNTIF(Vertices[Eigenvector Centrality],"&gt;= "&amp;N47)-COUNTIF(Vertices[Eigenvector Centrality],"&gt;="&amp;N48)</f>
        <v>0</v>
      </c>
      <c r="P47" s="41">
        <f t="shared" si="16"/>
        <v>2.1479894000000006</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8.654545454545456</v>
      </c>
      <c r="G48" s="40">
        <f>COUNTIF(Vertices[In-Degree],"&gt;= "&amp;F48)-COUNTIF(Vertices[In-Degree],"&gt;="&amp;F49)</f>
        <v>0</v>
      </c>
      <c r="H48" s="39">
        <f t="shared" si="12"/>
        <v>3.7090909090909068</v>
      </c>
      <c r="I48" s="40">
        <f>COUNTIF(Vertices[Out-Degree],"&gt;= "&amp;H48)-COUNTIF(Vertices[Out-Degree],"&gt;="&amp;H49)</f>
        <v>0</v>
      </c>
      <c r="J48" s="39">
        <f t="shared" si="13"/>
        <v>159.35844138181827</v>
      </c>
      <c r="K48" s="40">
        <f>COUNTIF(Vertices[Betweenness Centrality],"&gt;= "&amp;J48)-COUNTIF(Vertices[Betweenness Centrality],"&gt;="&amp;J49)</f>
        <v>0</v>
      </c>
      <c r="L48" s="39">
        <f t="shared" si="14"/>
        <v>0.02472727272727271</v>
      </c>
      <c r="M48" s="40">
        <f>COUNTIF(Vertices[Closeness Centrality],"&gt;= "&amp;L48)-COUNTIF(Vertices[Closeness Centrality],"&gt;="&amp;L49)</f>
        <v>1</v>
      </c>
      <c r="N48" s="39">
        <f t="shared" si="15"/>
        <v>0.09219501818181823</v>
      </c>
      <c r="O48" s="40">
        <f>COUNTIF(Vertices[Eigenvector Centrality],"&gt;= "&amp;N48)-COUNTIF(Vertices[Eigenvector Centrality],"&gt;="&amp;N49)</f>
        <v>0</v>
      </c>
      <c r="P48" s="39">
        <f t="shared" si="16"/>
        <v>2.200309472727273</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8.90909090909091</v>
      </c>
      <c r="G49" s="42">
        <f>COUNTIF(Vertices[In-Degree],"&gt;= "&amp;F49)-COUNTIF(Vertices[In-Degree],"&gt;="&amp;F50)</f>
        <v>0</v>
      </c>
      <c r="H49" s="41">
        <f t="shared" si="12"/>
        <v>3.8181818181818157</v>
      </c>
      <c r="I49" s="42">
        <f>COUNTIF(Vertices[Out-Degree],"&gt;= "&amp;H49)-COUNTIF(Vertices[Out-Degree],"&gt;="&amp;H50)</f>
        <v>0</v>
      </c>
      <c r="J49" s="41">
        <f t="shared" si="13"/>
        <v>164.04545436363645</v>
      </c>
      <c r="K49" s="42">
        <f>COUNTIF(Vertices[Betweenness Centrality],"&gt;= "&amp;J49)-COUNTIF(Vertices[Betweenness Centrality],"&gt;="&amp;J50)</f>
        <v>0</v>
      </c>
      <c r="L49" s="41">
        <f t="shared" si="14"/>
        <v>0.025454545454545435</v>
      </c>
      <c r="M49" s="42">
        <f>COUNTIF(Vertices[Closeness Centrality],"&gt;= "&amp;L49)-COUNTIF(Vertices[Closeness Centrality],"&gt;="&amp;L50)</f>
        <v>2</v>
      </c>
      <c r="N49" s="41">
        <f t="shared" si="15"/>
        <v>0.09490663636363642</v>
      </c>
      <c r="O49" s="42">
        <f>COUNTIF(Vertices[Eigenvector Centrality],"&gt;= "&amp;N49)-COUNTIF(Vertices[Eigenvector Centrality],"&gt;="&amp;N50)</f>
        <v>0</v>
      </c>
      <c r="P49" s="41">
        <f t="shared" si="16"/>
        <v>2.2526295454545457</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9.163636363636364</v>
      </c>
      <c r="G50" s="40">
        <f>COUNTIF(Vertices[In-Degree],"&gt;= "&amp;F50)-COUNTIF(Vertices[In-Degree],"&gt;="&amp;F51)</f>
        <v>0</v>
      </c>
      <c r="H50" s="39">
        <f t="shared" si="12"/>
        <v>3.9272727272727246</v>
      </c>
      <c r="I50" s="40">
        <f>COUNTIF(Vertices[Out-Degree],"&gt;= "&amp;H50)-COUNTIF(Vertices[Out-Degree],"&gt;="&amp;H51)</f>
        <v>4</v>
      </c>
      <c r="J50" s="39">
        <f t="shared" si="13"/>
        <v>168.73246734545464</v>
      </c>
      <c r="K50" s="40">
        <f>COUNTIF(Vertices[Betweenness Centrality],"&gt;= "&amp;J50)-COUNTIF(Vertices[Betweenness Centrality],"&gt;="&amp;J51)</f>
        <v>0</v>
      </c>
      <c r="L50" s="39">
        <f t="shared" si="14"/>
        <v>0.02618181818181816</v>
      </c>
      <c r="M50" s="40">
        <f>COUNTIF(Vertices[Closeness Centrality],"&gt;= "&amp;L50)-COUNTIF(Vertices[Closeness Centrality],"&gt;="&amp;L51)</f>
        <v>4</v>
      </c>
      <c r="N50" s="39">
        <f t="shared" si="15"/>
        <v>0.0976182545454546</v>
      </c>
      <c r="O50" s="40">
        <f>COUNTIF(Vertices[Eigenvector Centrality],"&gt;= "&amp;N50)-COUNTIF(Vertices[Eigenvector Centrality],"&gt;="&amp;N51)</f>
        <v>0</v>
      </c>
      <c r="P50" s="39">
        <f t="shared" si="16"/>
        <v>2.3049496181818183</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9.418181818181818</v>
      </c>
      <c r="G51" s="42">
        <f>COUNTIF(Vertices[In-Degree],"&gt;= "&amp;F51)-COUNTIF(Vertices[In-Degree],"&gt;="&amp;F52)</f>
        <v>0</v>
      </c>
      <c r="H51" s="41">
        <f t="shared" si="12"/>
        <v>4.0363636363636335</v>
      </c>
      <c r="I51" s="42">
        <f>COUNTIF(Vertices[Out-Degree],"&gt;= "&amp;H51)-COUNTIF(Vertices[Out-Degree],"&gt;="&amp;H52)</f>
        <v>0</v>
      </c>
      <c r="J51" s="41">
        <f t="shared" si="13"/>
        <v>173.41948032727282</v>
      </c>
      <c r="K51" s="42">
        <f>COUNTIF(Vertices[Betweenness Centrality],"&gt;= "&amp;J51)-COUNTIF(Vertices[Betweenness Centrality],"&gt;="&amp;J52)</f>
        <v>0</v>
      </c>
      <c r="L51" s="41">
        <f t="shared" si="14"/>
        <v>0.026909090909090886</v>
      </c>
      <c r="M51" s="42">
        <f>COUNTIF(Vertices[Closeness Centrality],"&gt;= "&amp;L51)-COUNTIF(Vertices[Closeness Centrality],"&gt;="&amp;L52)</f>
        <v>1</v>
      </c>
      <c r="N51" s="41">
        <f t="shared" si="15"/>
        <v>0.10032987272727278</v>
      </c>
      <c r="O51" s="42">
        <f>COUNTIF(Vertices[Eigenvector Centrality],"&gt;= "&amp;N51)-COUNTIF(Vertices[Eigenvector Centrality],"&gt;="&amp;N52)</f>
        <v>0</v>
      </c>
      <c r="P51" s="41">
        <f t="shared" si="16"/>
        <v>2.357269690909091</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9.672727272727272</v>
      </c>
      <c r="G52" s="40">
        <f>COUNTIF(Vertices[In-Degree],"&gt;= "&amp;F52)-COUNTIF(Vertices[In-Degree],"&gt;="&amp;F53)</f>
        <v>0</v>
      </c>
      <c r="H52" s="39">
        <f t="shared" si="12"/>
        <v>4.145454545454543</v>
      </c>
      <c r="I52" s="40">
        <f>COUNTIF(Vertices[Out-Degree],"&gt;= "&amp;H52)-COUNTIF(Vertices[Out-Degree],"&gt;="&amp;H53)</f>
        <v>0</v>
      </c>
      <c r="J52" s="39">
        <f t="shared" si="13"/>
        <v>178.106493309091</v>
      </c>
      <c r="K52" s="40">
        <f>COUNTIF(Vertices[Betweenness Centrality],"&gt;= "&amp;J52)-COUNTIF(Vertices[Betweenness Centrality],"&gt;="&amp;J53)</f>
        <v>0</v>
      </c>
      <c r="L52" s="39">
        <f t="shared" si="14"/>
        <v>0.02763636363636361</v>
      </c>
      <c r="M52" s="40">
        <f>COUNTIF(Vertices[Closeness Centrality],"&gt;= "&amp;L52)-COUNTIF(Vertices[Closeness Centrality],"&gt;="&amp;L53)</f>
        <v>0</v>
      </c>
      <c r="N52" s="39">
        <f t="shared" si="15"/>
        <v>0.10304149090909097</v>
      </c>
      <c r="O52" s="40">
        <f>COUNTIF(Vertices[Eigenvector Centrality],"&gt;= "&amp;N52)-COUNTIF(Vertices[Eigenvector Centrality],"&gt;="&amp;N53)</f>
        <v>0</v>
      </c>
      <c r="P52" s="39">
        <f t="shared" si="16"/>
        <v>2.4095897636363635</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9.927272727272726</v>
      </c>
      <c r="G53" s="42">
        <f>COUNTIF(Vertices[In-Degree],"&gt;= "&amp;F53)-COUNTIF(Vertices[In-Degree],"&gt;="&amp;F54)</f>
        <v>0</v>
      </c>
      <c r="H53" s="41">
        <f t="shared" si="12"/>
        <v>4.254545454545452</v>
      </c>
      <c r="I53" s="42">
        <f>COUNTIF(Vertices[Out-Degree],"&gt;= "&amp;H53)-COUNTIF(Vertices[Out-Degree],"&gt;="&amp;H54)</f>
        <v>0</v>
      </c>
      <c r="J53" s="41">
        <f t="shared" si="13"/>
        <v>182.7935062909092</v>
      </c>
      <c r="K53" s="42">
        <f>COUNTIF(Vertices[Betweenness Centrality],"&gt;= "&amp;J53)-COUNTIF(Vertices[Betweenness Centrality],"&gt;="&amp;J54)</f>
        <v>0</v>
      </c>
      <c r="L53" s="41">
        <f t="shared" si="14"/>
        <v>0.028363636363636337</v>
      </c>
      <c r="M53" s="42">
        <f>COUNTIF(Vertices[Closeness Centrality],"&gt;= "&amp;L53)-COUNTIF(Vertices[Closeness Centrality],"&gt;="&amp;L54)</f>
        <v>1</v>
      </c>
      <c r="N53" s="41">
        <f t="shared" si="15"/>
        <v>0.10575310909090915</v>
      </c>
      <c r="O53" s="42">
        <f>COUNTIF(Vertices[Eigenvector Centrality],"&gt;= "&amp;N53)-COUNTIF(Vertices[Eigenvector Centrality],"&gt;="&amp;N54)</f>
        <v>0</v>
      </c>
      <c r="P53" s="41">
        <f t="shared" si="16"/>
        <v>2.461909836363636</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10.18181818181818</v>
      </c>
      <c r="G54" s="40">
        <f>COUNTIF(Vertices[In-Degree],"&gt;= "&amp;F54)-COUNTIF(Vertices[In-Degree],"&gt;="&amp;F55)</f>
        <v>0</v>
      </c>
      <c r="H54" s="39">
        <f t="shared" si="12"/>
        <v>4.3636363636363615</v>
      </c>
      <c r="I54" s="40">
        <f>COUNTIF(Vertices[Out-Degree],"&gt;= "&amp;H54)-COUNTIF(Vertices[Out-Degree],"&gt;="&amp;H55)</f>
        <v>0</v>
      </c>
      <c r="J54" s="39">
        <f t="shared" si="13"/>
        <v>187.48051927272738</v>
      </c>
      <c r="K54" s="40">
        <f>COUNTIF(Vertices[Betweenness Centrality],"&gt;= "&amp;J54)-COUNTIF(Vertices[Betweenness Centrality],"&gt;="&amp;J55)</f>
        <v>0</v>
      </c>
      <c r="L54" s="39">
        <f t="shared" si="14"/>
        <v>0.029090909090909063</v>
      </c>
      <c r="M54" s="40">
        <f>COUNTIF(Vertices[Closeness Centrality],"&gt;= "&amp;L54)-COUNTIF(Vertices[Closeness Centrality],"&gt;="&amp;L55)</f>
        <v>0</v>
      </c>
      <c r="N54" s="39">
        <f t="shared" si="15"/>
        <v>0.10846472727272734</v>
      </c>
      <c r="O54" s="40">
        <f>COUNTIF(Vertices[Eigenvector Centrality],"&gt;= "&amp;N54)-COUNTIF(Vertices[Eigenvector Centrality],"&gt;="&amp;N55)</f>
        <v>0</v>
      </c>
      <c r="P54" s="39">
        <f t="shared" si="16"/>
        <v>2.5142299090909086</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10.436363636363634</v>
      </c>
      <c r="G55" s="42">
        <f>COUNTIF(Vertices[In-Degree],"&gt;= "&amp;F55)-COUNTIF(Vertices[In-Degree],"&gt;="&amp;F56)</f>
        <v>0</v>
      </c>
      <c r="H55" s="41">
        <f t="shared" si="12"/>
        <v>4.472727272727271</v>
      </c>
      <c r="I55" s="42">
        <f>COUNTIF(Vertices[Out-Degree],"&gt;= "&amp;H55)-COUNTIF(Vertices[Out-Degree],"&gt;="&amp;H56)</f>
        <v>0</v>
      </c>
      <c r="J55" s="41">
        <f t="shared" si="13"/>
        <v>192.16753225454556</v>
      </c>
      <c r="K55" s="42">
        <f>COUNTIF(Vertices[Betweenness Centrality],"&gt;= "&amp;J55)-COUNTIF(Vertices[Betweenness Centrality],"&gt;="&amp;J56)</f>
        <v>0</v>
      </c>
      <c r="L55" s="41">
        <f t="shared" si="14"/>
        <v>0.02981818181818179</v>
      </c>
      <c r="M55" s="42">
        <f>COUNTIF(Vertices[Closeness Centrality],"&gt;= "&amp;L55)-COUNTIF(Vertices[Closeness Centrality],"&gt;="&amp;L56)</f>
        <v>0</v>
      </c>
      <c r="N55" s="41">
        <f t="shared" si="15"/>
        <v>0.11117634545454552</v>
      </c>
      <c r="O55" s="42">
        <f>COUNTIF(Vertices[Eigenvector Centrality],"&gt;= "&amp;N55)-COUNTIF(Vertices[Eigenvector Centrality],"&gt;="&amp;N56)</f>
        <v>0</v>
      </c>
      <c r="P55" s="41">
        <f t="shared" si="16"/>
        <v>2.566549981818181</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10.690909090909088</v>
      </c>
      <c r="G56" s="40">
        <f>COUNTIF(Vertices[In-Degree],"&gt;= "&amp;F56)-COUNTIF(Vertices[In-Degree],"&gt;="&amp;F57)</f>
        <v>0</v>
      </c>
      <c r="H56" s="39">
        <f t="shared" si="12"/>
        <v>4.58181818181818</v>
      </c>
      <c r="I56" s="40">
        <f>COUNTIF(Vertices[Out-Degree],"&gt;= "&amp;H56)-COUNTIF(Vertices[Out-Degree],"&gt;="&amp;H57)</f>
        <v>1</v>
      </c>
      <c r="J56" s="39">
        <f t="shared" si="13"/>
        <v>196.85454523636375</v>
      </c>
      <c r="K56" s="40">
        <f>COUNTIF(Vertices[Betweenness Centrality],"&gt;= "&amp;J56)-COUNTIF(Vertices[Betweenness Centrality],"&gt;="&amp;J57)</f>
        <v>0</v>
      </c>
      <c r="L56" s="39">
        <f t="shared" si="14"/>
        <v>0.030545454545454515</v>
      </c>
      <c r="M56" s="40">
        <f>COUNTIF(Vertices[Closeness Centrality],"&gt;= "&amp;L56)-COUNTIF(Vertices[Closeness Centrality],"&gt;="&amp;L57)</f>
        <v>0</v>
      </c>
      <c r="N56" s="39">
        <f t="shared" si="15"/>
        <v>0.1138879636363637</v>
      </c>
      <c r="O56" s="40">
        <f>COUNTIF(Vertices[Eigenvector Centrality],"&gt;= "&amp;N56)-COUNTIF(Vertices[Eigenvector Centrality],"&gt;="&amp;N57)</f>
        <v>0</v>
      </c>
      <c r="P56" s="39">
        <f t="shared" si="16"/>
        <v>2.6188700545454537</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14</v>
      </c>
      <c r="G57" s="44">
        <f>COUNTIF(Vertices[In-Degree],"&gt;= "&amp;F57)-COUNTIF(Vertices[In-Degree],"&gt;="&amp;F58)</f>
        <v>1</v>
      </c>
      <c r="H57" s="43">
        <f>MAX(Vertices[Out-Degree])</f>
        <v>6</v>
      </c>
      <c r="I57" s="44">
        <f>COUNTIF(Vertices[Out-Degree],"&gt;= "&amp;H57)-COUNTIF(Vertices[Out-Degree],"&gt;="&amp;H58)</f>
        <v>1</v>
      </c>
      <c r="J57" s="43">
        <f>MAX(Vertices[Betweenness Centrality])</f>
        <v>257.785714</v>
      </c>
      <c r="K57" s="44">
        <f>COUNTIF(Vertices[Betweenness Centrality],"&gt;= "&amp;J57)-COUNTIF(Vertices[Betweenness Centrality],"&gt;="&amp;J58)</f>
        <v>1</v>
      </c>
      <c r="L57" s="43">
        <f>MAX(Vertices[Closeness Centrality])</f>
        <v>0.04</v>
      </c>
      <c r="M57" s="44">
        <f>COUNTIF(Vertices[Closeness Centrality],"&gt;= "&amp;L57)-COUNTIF(Vertices[Closeness Centrality],"&gt;="&amp;L58)</f>
        <v>1</v>
      </c>
      <c r="N57" s="43">
        <f>MAX(Vertices[Eigenvector Centrality])</f>
        <v>0.149139</v>
      </c>
      <c r="O57" s="44">
        <f>COUNTIF(Vertices[Eigenvector Centrality],"&gt;= "&amp;N57)-COUNTIF(Vertices[Eigenvector Centrality],"&gt;="&amp;N58)</f>
        <v>1</v>
      </c>
      <c r="P57" s="43">
        <f>MAX(Vertices[PageRank])</f>
        <v>3.299031</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14</v>
      </c>
    </row>
    <row r="71" spans="1:2" ht="15">
      <c r="A71" s="35" t="s">
        <v>90</v>
      </c>
      <c r="B71" s="49">
        <f>_xlfn.IFERROR(AVERAGE(Vertices[In-Degree]),NoMetricMessage)</f>
        <v>2.3181818181818183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2.3181818181818183</v>
      </c>
    </row>
    <row r="86" spans="1:2" ht="15">
      <c r="A86" s="35" t="s">
        <v>97</v>
      </c>
      <c r="B86" s="49">
        <f>_xlfn.IFERROR(MEDIAN(Vertices[Out-Degree]),NoMetricMessage)</f>
        <v>3</v>
      </c>
    </row>
    <row r="97" spans="1:2" ht="15">
      <c r="A97" s="35" t="s">
        <v>100</v>
      </c>
      <c r="B97" s="49">
        <f>IF(COUNT(Vertices[Betweenness Centrality])&gt;0,J2,NoMetricMessage)</f>
        <v>0</v>
      </c>
    </row>
    <row r="98" spans="1:2" ht="15">
      <c r="A98" s="35" t="s">
        <v>101</v>
      </c>
      <c r="B98" s="49">
        <f>IF(COUNT(Vertices[Betweenness Centrality])&gt;0,J57,NoMetricMessage)</f>
        <v>257.785714</v>
      </c>
    </row>
    <row r="99" spans="1:2" ht="15">
      <c r="A99" s="35" t="s">
        <v>102</v>
      </c>
      <c r="B99" s="49">
        <f>_xlfn.IFERROR(AVERAGE(Vertices[Betweenness Centrality]),NoMetricMessage)</f>
        <v>21.363636272727266</v>
      </c>
    </row>
    <row r="100" spans="1:2" ht="15">
      <c r="A100" s="35" t="s">
        <v>103</v>
      </c>
      <c r="B100" s="49">
        <f>_xlfn.IFERROR(MEDIAN(Vertices[Betweenness Centrality]),NoMetricMessage)</f>
        <v>0.392857</v>
      </c>
    </row>
    <row r="111" spans="1:2" ht="15">
      <c r="A111" s="35" t="s">
        <v>106</v>
      </c>
      <c r="B111" s="49">
        <f>IF(COUNT(Vertices[Closeness Centrality])&gt;0,L2,NoMetricMessage)</f>
        <v>0</v>
      </c>
    </row>
    <row r="112" spans="1:2" ht="15">
      <c r="A112" s="35" t="s">
        <v>107</v>
      </c>
      <c r="B112" s="49">
        <f>IF(COUNT(Vertices[Closeness Centrality])&gt;0,L57,NoMetricMessage)</f>
        <v>0.04</v>
      </c>
    </row>
    <row r="113" spans="1:2" ht="15">
      <c r="A113" s="35" t="s">
        <v>108</v>
      </c>
      <c r="B113" s="49">
        <f>_xlfn.IFERROR(AVERAGE(Vertices[Closeness Centrality]),NoMetricMessage)</f>
        <v>0.0233014090909091</v>
      </c>
    </row>
    <row r="114" spans="1:2" ht="15">
      <c r="A114" s="35" t="s">
        <v>109</v>
      </c>
      <c r="B114" s="49">
        <f>_xlfn.IFERROR(MEDIAN(Vertices[Closeness Centrality]),NoMetricMessage)</f>
        <v>0.0241</v>
      </c>
    </row>
    <row r="125" spans="1:2" ht="15">
      <c r="A125" s="35" t="s">
        <v>112</v>
      </c>
      <c r="B125" s="49">
        <f>IF(COUNT(Vertices[Eigenvector Centrality])&gt;0,N2,NoMetricMessage)</f>
        <v>0</v>
      </c>
    </row>
    <row r="126" spans="1:2" ht="15">
      <c r="A126" s="35" t="s">
        <v>113</v>
      </c>
      <c r="B126" s="49">
        <f>IF(COUNT(Vertices[Eigenvector Centrality])&gt;0,N57,NoMetricMessage)</f>
        <v>0.149139</v>
      </c>
    </row>
    <row r="127" spans="1:2" ht="15">
      <c r="A127" s="35" t="s">
        <v>114</v>
      </c>
      <c r="B127" s="49">
        <f>_xlfn.IFERROR(AVERAGE(Vertices[Eigenvector Centrality]),NoMetricMessage)</f>
        <v>0.045454409090909094</v>
      </c>
    </row>
    <row r="128" spans="1:2" ht="15">
      <c r="A128" s="35" t="s">
        <v>115</v>
      </c>
      <c r="B128" s="49">
        <f>_xlfn.IFERROR(MEDIAN(Vertices[Eigenvector Centrality]),NoMetricMessage)</f>
        <v>0.047053</v>
      </c>
    </row>
    <row r="139" spans="1:2" ht="15">
      <c r="A139" s="35" t="s">
        <v>140</v>
      </c>
      <c r="B139" s="49">
        <f>IF(COUNT(Vertices[PageRank])&gt;0,P2,NoMetricMessage)</f>
        <v>0.421427</v>
      </c>
    </row>
    <row r="140" spans="1:2" ht="15">
      <c r="A140" s="35" t="s">
        <v>141</v>
      </c>
      <c r="B140" s="49">
        <f>IF(COUNT(Vertices[PageRank])&gt;0,P57,NoMetricMessage)</f>
        <v>3.299031</v>
      </c>
    </row>
    <row r="141" spans="1:2" ht="15">
      <c r="A141" s="35" t="s">
        <v>142</v>
      </c>
      <c r="B141" s="49">
        <f>_xlfn.IFERROR(AVERAGE(Vertices[PageRank]),NoMetricMessage)</f>
        <v>0.9999752272727271</v>
      </c>
    </row>
    <row r="142" spans="1:2" ht="15">
      <c r="A142" s="35" t="s">
        <v>143</v>
      </c>
      <c r="B142" s="49">
        <f>_xlfn.IFERROR(MEDIAN(Vertices[PageRank]),NoMetricMessage)</f>
        <v>0.8098045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0.29042207792207797</v>
      </c>
    </row>
    <row r="156" spans="1:2" ht="15">
      <c r="A156" s="35" t="s">
        <v>121</v>
      </c>
      <c r="B156"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539</v>
      </c>
      <c r="K7" s="13" t="s">
        <v>540</v>
      </c>
    </row>
    <row r="8" spans="1:11" ht="409.5">
      <c r="A8"/>
      <c r="B8">
        <v>2</v>
      </c>
      <c r="C8">
        <v>2</v>
      </c>
      <c r="D8" t="s">
        <v>61</v>
      </c>
      <c r="E8" t="s">
        <v>61</v>
      </c>
      <c r="H8" t="s">
        <v>73</v>
      </c>
      <c r="J8" t="s">
        <v>541</v>
      </c>
      <c r="K8" s="13" t="s">
        <v>542</v>
      </c>
    </row>
    <row r="9" spans="1:11" ht="409.5">
      <c r="A9"/>
      <c r="B9">
        <v>3</v>
      </c>
      <c r="C9">
        <v>4</v>
      </c>
      <c r="D9" t="s">
        <v>62</v>
      </c>
      <c r="E9" t="s">
        <v>62</v>
      </c>
      <c r="H9" t="s">
        <v>74</v>
      </c>
      <c r="J9" t="s">
        <v>543</v>
      </c>
      <c r="K9" s="13" t="s">
        <v>544</v>
      </c>
    </row>
    <row r="10" spans="1:11" ht="409.5">
      <c r="A10"/>
      <c r="B10">
        <v>4</v>
      </c>
      <c r="D10" t="s">
        <v>63</v>
      </c>
      <c r="E10" t="s">
        <v>63</v>
      </c>
      <c r="H10" t="s">
        <v>75</v>
      </c>
      <c r="J10" t="s">
        <v>545</v>
      </c>
      <c r="K10" s="13" t="s">
        <v>546</v>
      </c>
    </row>
    <row r="11" spans="1:11" ht="15">
      <c r="A11"/>
      <c r="B11">
        <v>5</v>
      </c>
      <c r="D11" t="s">
        <v>46</v>
      </c>
      <c r="E11">
        <v>1</v>
      </c>
      <c r="H11" t="s">
        <v>76</v>
      </c>
      <c r="J11" t="s">
        <v>547</v>
      </c>
      <c r="K11" t="s">
        <v>548</v>
      </c>
    </row>
    <row r="12" spans="1:11" ht="15">
      <c r="A12"/>
      <c r="B12"/>
      <c r="D12" t="s">
        <v>64</v>
      </c>
      <c r="E12">
        <v>2</v>
      </c>
      <c r="H12">
        <v>0</v>
      </c>
      <c r="J12" t="s">
        <v>549</v>
      </c>
      <c r="K12" t="s">
        <v>550</v>
      </c>
    </row>
    <row r="13" spans="1:11" ht="15">
      <c r="A13"/>
      <c r="B13"/>
      <c r="D13">
        <v>1</v>
      </c>
      <c r="E13">
        <v>3</v>
      </c>
      <c r="H13">
        <v>1</v>
      </c>
      <c r="J13" t="s">
        <v>551</v>
      </c>
      <c r="K13" t="s">
        <v>552</v>
      </c>
    </row>
    <row r="14" spans="4:11" ht="15">
      <c r="D14">
        <v>2</v>
      </c>
      <c r="E14">
        <v>4</v>
      </c>
      <c r="H14">
        <v>2</v>
      </c>
      <c r="J14" t="s">
        <v>553</v>
      </c>
      <c r="K14" t="s">
        <v>554</v>
      </c>
    </row>
    <row r="15" spans="4:11" ht="15">
      <c r="D15">
        <v>3</v>
      </c>
      <c r="E15">
        <v>5</v>
      </c>
      <c r="H15">
        <v>3</v>
      </c>
      <c r="J15" t="s">
        <v>555</v>
      </c>
      <c r="K15" t="s">
        <v>556</v>
      </c>
    </row>
    <row r="16" spans="4:11" ht="15">
      <c r="D16">
        <v>4</v>
      </c>
      <c r="E16">
        <v>6</v>
      </c>
      <c r="H16">
        <v>4</v>
      </c>
      <c r="J16" t="s">
        <v>557</v>
      </c>
      <c r="K16" t="s">
        <v>558</v>
      </c>
    </row>
    <row r="17" spans="4:11" ht="15">
      <c r="D17">
        <v>5</v>
      </c>
      <c r="E17">
        <v>7</v>
      </c>
      <c r="H17">
        <v>5</v>
      </c>
      <c r="J17" t="s">
        <v>559</v>
      </c>
      <c r="K17" t="s">
        <v>560</v>
      </c>
    </row>
    <row r="18" spans="4:11" ht="15">
      <c r="D18">
        <v>6</v>
      </c>
      <c r="E18">
        <v>8</v>
      </c>
      <c r="H18">
        <v>6</v>
      </c>
      <c r="J18" t="s">
        <v>561</v>
      </c>
      <c r="K18" t="s">
        <v>562</v>
      </c>
    </row>
    <row r="19" spans="4:11" ht="15">
      <c r="D19">
        <v>7</v>
      </c>
      <c r="E19">
        <v>9</v>
      </c>
      <c r="H19">
        <v>7</v>
      </c>
      <c r="J19" t="s">
        <v>563</v>
      </c>
      <c r="K19" t="s">
        <v>564</v>
      </c>
    </row>
    <row r="20" spans="4:11" ht="15">
      <c r="D20">
        <v>8</v>
      </c>
      <c r="H20">
        <v>8</v>
      </c>
      <c r="J20" t="s">
        <v>565</v>
      </c>
      <c r="K20" t="s">
        <v>566</v>
      </c>
    </row>
    <row r="21" spans="4:11" ht="409.5">
      <c r="D21">
        <v>9</v>
      </c>
      <c r="H21">
        <v>9</v>
      </c>
      <c r="J21" t="s">
        <v>567</v>
      </c>
      <c r="K21" s="13" t="s">
        <v>568</v>
      </c>
    </row>
    <row r="22" spans="4:11" ht="409.5">
      <c r="D22">
        <v>10</v>
      </c>
      <c r="J22" t="s">
        <v>569</v>
      </c>
      <c r="K22" s="13" t="s">
        <v>570</v>
      </c>
    </row>
    <row r="23" spans="4:11" ht="409.5">
      <c r="D23">
        <v>11</v>
      </c>
      <c r="J23" t="s">
        <v>571</v>
      </c>
      <c r="K23" s="13" t="s">
        <v>572</v>
      </c>
    </row>
    <row r="24" spans="10:11" ht="409.5">
      <c r="J24" t="s">
        <v>573</v>
      </c>
      <c r="K24" s="13" t="s">
        <v>810</v>
      </c>
    </row>
    <row r="25" spans="10:11" ht="15">
      <c r="J25" t="s">
        <v>574</v>
      </c>
      <c r="K25" t="b">
        <v>0</v>
      </c>
    </row>
    <row r="26" spans="10:11" ht="15">
      <c r="J26" t="s">
        <v>808</v>
      </c>
      <c r="K26" t="s">
        <v>809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587</v>
      </c>
      <c r="B2" s="128" t="s">
        <v>588</v>
      </c>
      <c r="C2" s="67" t="s">
        <v>589</v>
      </c>
    </row>
    <row r="3" spans="1:3" ht="15">
      <c r="A3" s="127" t="s">
        <v>576</v>
      </c>
      <c r="B3" s="127" t="s">
        <v>576</v>
      </c>
      <c r="C3" s="36">
        <v>27</v>
      </c>
    </row>
    <row r="4" spans="1:3" ht="15">
      <c r="A4" s="127" t="s">
        <v>577</v>
      </c>
      <c r="B4" s="127" t="s">
        <v>576</v>
      </c>
      <c r="C4" s="36">
        <v>8</v>
      </c>
    </row>
    <row r="5" spans="1:3" ht="15">
      <c r="A5" s="127" t="s">
        <v>577</v>
      </c>
      <c r="B5" s="127" t="s">
        <v>577</v>
      </c>
      <c r="C5" s="36">
        <v>16</v>
      </c>
    </row>
    <row r="6" spans="1:3" ht="15">
      <c r="A6" s="127" t="s">
        <v>578</v>
      </c>
      <c r="B6" s="127" t="s">
        <v>576</v>
      </c>
      <c r="C6" s="36">
        <v>2</v>
      </c>
    </row>
    <row r="7" spans="1:3" ht="15">
      <c r="A7" s="127" t="s">
        <v>578</v>
      </c>
      <c r="B7" s="127" t="s">
        <v>578</v>
      </c>
      <c r="C7" s="36">
        <v>3</v>
      </c>
    </row>
    <row r="8" spans="1:3" ht="15">
      <c r="A8" s="127" t="s">
        <v>579</v>
      </c>
      <c r="B8" s="127" t="s">
        <v>579</v>
      </c>
      <c r="C8"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595</v>
      </c>
      <c r="B1" s="13" t="s">
        <v>596</v>
      </c>
      <c r="C1" s="13" t="s">
        <v>597</v>
      </c>
      <c r="D1" s="13" t="s">
        <v>599</v>
      </c>
      <c r="E1" s="13" t="s">
        <v>598</v>
      </c>
      <c r="F1" s="13" t="s">
        <v>601</v>
      </c>
      <c r="G1" s="85" t="s">
        <v>600</v>
      </c>
      <c r="H1" s="85" t="s">
        <v>603</v>
      </c>
      <c r="I1" s="13" t="s">
        <v>602</v>
      </c>
      <c r="J1" s="13" t="s">
        <v>604</v>
      </c>
    </row>
    <row r="2" spans="1:10" ht="15">
      <c r="A2" s="90" t="s">
        <v>257</v>
      </c>
      <c r="B2" s="85">
        <v>1</v>
      </c>
      <c r="C2" s="90" t="s">
        <v>256</v>
      </c>
      <c r="D2" s="85">
        <v>1</v>
      </c>
      <c r="E2" s="90" t="s">
        <v>257</v>
      </c>
      <c r="F2" s="85">
        <v>1</v>
      </c>
      <c r="G2" s="85"/>
      <c r="H2" s="85"/>
      <c r="I2" s="90" t="s">
        <v>253</v>
      </c>
      <c r="J2" s="85">
        <v>1</v>
      </c>
    </row>
    <row r="3" spans="1:10" ht="15">
      <c r="A3" s="90" t="s">
        <v>256</v>
      </c>
      <c r="B3" s="85">
        <v>1</v>
      </c>
      <c r="C3" s="90" t="s">
        <v>254</v>
      </c>
      <c r="D3" s="85">
        <v>1</v>
      </c>
      <c r="E3" s="85"/>
      <c r="F3" s="85"/>
      <c r="G3" s="85"/>
      <c r="H3" s="85"/>
      <c r="I3" s="85"/>
      <c r="J3" s="85"/>
    </row>
    <row r="4" spans="1:10" ht="15">
      <c r="A4" s="90" t="s">
        <v>253</v>
      </c>
      <c r="B4" s="85">
        <v>1</v>
      </c>
      <c r="C4" s="90" t="s">
        <v>255</v>
      </c>
      <c r="D4" s="85">
        <v>1</v>
      </c>
      <c r="E4" s="85"/>
      <c r="F4" s="85"/>
      <c r="G4" s="85"/>
      <c r="H4" s="85"/>
      <c r="I4" s="85"/>
      <c r="J4" s="85"/>
    </row>
    <row r="5" spans="1:10" ht="15">
      <c r="A5" s="90" t="s">
        <v>255</v>
      </c>
      <c r="B5" s="85">
        <v>1</v>
      </c>
      <c r="C5" s="85"/>
      <c r="D5" s="85"/>
      <c r="E5" s="85"/>
      <c r="F5" s="85"/>
      <c r="G5" s="85"/>
      <c r="H5" s="85"/>
      <c r="I5" s="85"/>
      <c r="J5" s="85"/>
    </row>
    <row r="6" spans="1:10" ht="15">
      <c r="A6" s="90" t="s">
        <v>254</v>
      </c>
      <c r="B6" s="85">
        <v>1</v>
      </c>
      <c r="C6" s="85"/>
      <c r="D6" s="85"/>
      <c r="E6" s="85"/>
      <c r="F6" s="85"/>
      <c r="G6" s="85"/>
      <c r="H6" s="85"/>
      <c r="I6" s="85"/>
      <c r="J6" s="85"/>
    </row>
    <row r="9" spans="1:10" ht="15" customHeight="1">
      <c r="A9" s="13" t="s">
        <v>607</v>
      </c>
      <c r="B9" s="13" t="s">
        <v>596</v>
      </c>
      <c r="C9" s="13" t="s">
        <v>608</v>
      </c>
      <c r="D9" s="13" t="s">
        <v>599</v>
      </c>
      <c r="E9" s="13" t="s">
        <v>609</v>
      </c>
      <c r="F9" s="13" t="s">
        <v>601</v>
      </c>
      <c r="G9" s="85" t="s">
        <v>610</v>
      </c>
      <c r="H9" s="85" t="s">
        <v>603</v>
      </c>
      <c r="I9" s="13" t="s">
        <v>611</v>
      </c>
      <c r="J9" s="13" t="s">
        <v>604</v>
      </c>
    </row>
    <row r="10" spans="1:10" ht="15">
      <c r="A10" s="85" t="s">
        <v>258</v>
      </c>
      <c r="B10" s="85">
        <v>2</v>
      </c>
      <c r="C10" s="85" t="s">
        <v>261</v>
      </c>
      <c r="D10" s="85">
        <v>1</v>
      </c>
      <c r="E10" s="85" t="s">
        <v>258</v>
      </c>
      <c r="F10" s="85">
        <v>1</v>
      </c>
      <c r="G10" s="85"/>
      <c r="H10" s="85"/>
      <c r="I10" s="85" t="s">
        <v>258</v>
      </c>
      <c r="J10" s="85">
        <v>1</v>
      </c>
    </row>
    <row r="11" spans="1:10" ht="15">
      <c r="A11" s="85" t="s">
        <v>261</v>
      </c>
      <c r="B11" s="85">
        <v>1</v>
      </c>
      <c r="C11" s="85" t="s">
        <v>259</v>
      </c>
      <c r="D11" s="85">
        <v>1</v>
      </c>
      <c r="E11" s="85"/>
      <c r="F11" s="85"/>
      <c r="G11" s="85"/>
      <c r="H11" s="85"/>
      <c r="I11" s="85"/>
      <c r="J11" s="85"/>
    </row>
    <row r="12" spans="1:10" ht="15">
      <c r="A12" s="85" t="s">
        <v>260</v>
      </c>
      <c r="B12" s="85">
        <v>1</v>
      </c>
      <c r="C12" s="85" t="s">
        <v>260</v>
      </c>
      <c r="D12" s="85">
        <v>1</v>
      </c>
      <c r="E12" s="85"/>
      <c r="F12" s="85"/>
      <c r="G12" s="85"/>
      <c r="H12" s="85"/>
      <c r="I12" s="85"/>
      <c r="J12" s="85"/>
    </row>
    <row r="13" spans="1:10" ht="15">
      <c r="A13" s="85" t="s">
        <v>259</v>
      </c>
      <c r="B13" s="85">
        <v>1</v>
      </c>
      <c r="C13" s="85"/>
      <c r="D13" s="85"/>
      <c r="E13" s="85"/>
      <c r="F13" s="85"/>
      <c r="G13" s="85"/>
      <c r="H13" s="85"/>
      <c r="I13" s="85"/>
      <c r="J13" s="85"/>
    </row>
    <row r="16" spans="1:10" ht="15" customHeight="1">
      <c r="A16" s="13" t="s">
        <v>614</v>
      </c>
      <c r="B16" s="13" t="s">
        <v>596</v>
      </c>
      <c r="C16" s="13" t="s">
        <v>617</v>
      </c>
      <c r="D16" s="13" t="s">
        <v>599</v>
      </c>
      <c r="E16" s="13" t="s">
        <v>618</v>
      </c>
      <c r="F16" s="13" t="s">
        <v>601</v>
      </c>
      <c r="G16" s="85" t="s">
        <v>619</v>
      </c>
      <c r="H16" s="85" t="s">
        <v>603</v>
      </c>
      <c r="I16" s="85" t="s">
        <v>620</v>
      </c>
      <c r="J16" s="85" t="s">
        <v>604</v>
      </c>
    </row>
    <row r="17" spans="1:10" ht="15">
      <c r="A17" s="85" t="s">
        <v>262</v>
      </c>
      <c r="B17" s="85">
        <v>7</v>
      </c>
      <c r="C17" s="85" t="s">
        <v>262</v>
      </c>
      <c r="D17" s="85">
        <v>7</v>
      </c>
      <c r="E17" s="85" t="s">
        <v>268</v>
      </c>
      <c r="F17" s="85">
        <v>4</v>
      </c>
      <c r="G17" s="85"/>
      <c r="H17" s="85"/>
      <c r="I17" s="85"/>
      <c r="J17" s="85"/>
    </row>
    <row r="18" spans="1:10" ht="15">
      <c r="A18" s="85" t="s">
        <v>268</v>
      </c>
      <c r="B18" s="85">
        <v>4</v>
      </c>
      <c r="C18" s="85" t="s">
        <v>264</v>
      </c>
      <c r="D18" s="85">
        <v>4</v>
      </c>
      <c r="E18" s="85" t="s">
        <v>267</v>
      </c>
      <c r="F18" s="85">
        <v>2</v>
      </c>
      <c r="G18" s="85"/>
      <c r="H18" s="85"/>
      <c r="I18" s="85"/>
      <c r="J18" s="85"/>
    </row>
    <row r="19" spans="1:10" ht="15">
      <c r="A19" s="85" t="s">
        <v>264</v>
      </c>
      <c r="B19" s="85">
        <v>4</v>
      </c>
      <c r="C19" s="85" t="s">
        <v>615</v>
      </c>
      <c r="D19" s="85">
        <v>3</v>
      </c>
      <c r="E19" s="85"/>
      <c r="F19" s="85"/>
      <c r="G19" s="85"/>
      <c r="H19" s="85"/>
      <c r="I19" s="85"/>
      <c r="J19" s="85"/>
    </row>
    <row r="20" spans="1:10" ht="15">
      <c r="A20" s="85" t="s">
        <v>615</v>
      </c>
      <c r="B20" s="85">
        <v>3</v>
      </c>
      <c r="C20" s="85" t="s">
        <v>616</v>
      </c>
      <c r="D20" s="85">
        <v>2</v>
      </c>
      <c r="E20" s="85"/>
      <c r="F20" s="85"/>
      <c r="G20" s="85"/>
      <c r="H20" s="85"/>
      <c r="I20" s="85"/>
      <c r="J20" s="85"/>
    </row>
    <row r="21" spans="1:10" ht="15">
      <c r="A21" s="85" t="s">
        <v>267</v>
      </c>
      <c r="B21" s="85">
        <v>2</v>
      </c>
      <c r="C21" s="85" t="s">
        <v>269</v>
      </c>
      <c r="D21" s="85">
        <v>1</v>
      </c>
      <c r="E21" s="85"/>
      <c r="F21" s="85"/>
      <c r="G21" s="85"/>
      <c r="H21" s="85"/>
      <c r="I21" s="85"/>
      <c r="J21" s="85"/>
    </row>
    <row r="22" spans="1:10" ht="15">
      <c r="A22" s="85" t="s">
        <v>616</v>
      </c>
      <c r="B22" s="85">
        <v>2</v>
      </c>
      <c r="C22" s="85" t="s">
        <v>266</v>
      </c>
      <c r="D22" s="85">
        <v>1</v>
      </c>
      <c r="E22" s="85"/>
      <c r="F22" s="85"/>
      <c r="G22" s="85"/>
      <c r="H22" s="85"/>
      <c r="I22" s="85"/>
      <c r="J22" s="85"/>
    </row>
    <row r="23" spans="1:10" ht="15">
      <c r="A23" s="85" t="s">
        <v>266</v>
      </c>
      <c r="B23" s="85">
        <v>1</v>
      </c>
      <c r="C23" s="85"/>
      <c r="D23" s="85"/>
      <c r="E23" s="85"/>
      <c r="F23" s="85"/>
      <c r="G23" s="85"/>
      <c r="H23" s="85"/>
      <c r="I23" s="85"/>
      <c r="J23" s="85"/>
    </row>
    <row r="24" spans="1:10" ht="15">
      <c r="A24" s="85" t="s">
        <v>269</v>
      </c>
      <c r="B24" s="85">
        <v>1</v>
      </c>
      <c r="C24" s="85"/>
      <c r="D24" s="85"/>
      <c r="E24" s="85"/>
      <c r="F24" s="85"/>
      <c r="G24" s="85"/>
      <c r="H24" s="85"/>
      <c r="I24" s="85"/>
      <c r="J24" s="85"/>
    </row>
    <row r="27" spans="1:10" ht="15" customHeight="1">
      <c r="A27" s="13" t="s">
        <v>624</v>
      </c>
      <c r="B27" s="13" t="s">
        <v>596</v>
      </c>
      <c r="C27" s="13" t="s">
        <v>633</v>
      </c>
      <c r="D27" s="13" t="s">
        <v>599</v>
      </c>
      <c r="E27" s="13" t="s">
        <v>639</v>
      </c>
      <c r="F27" s="13" t="s">
        <v>601</v>
      </c>
      <c r="G27" s="85" t="s">
        <v>646</v>
      </c>
      <c r="H27" s="85" t="s">
        <v>603</v>
      </c>
      <c r="I27" s="85" t="s">
        <v>647</v>
      </c>
      <c r="J27" s="85" t="s">
        <v>604</v>
      </c>
    </row>
    <row r="28" spans="1:10" ht="15">
      <c r="A28" s="91" t="s">
        <v>625</v>
      </c>
      <c r="B28" s="91">
        <v>36</v>
      </c>
      <c r="C28" s="91" t="s">
        <v>631</v>
      </c>
      <c r="D28" s="91">
        <v>8</v>
      </c>
      <c r="E28" s="91" t="s">
        <v>216</v>
      </c>
      <c r="F28" s="91">
        <v>8</v>
      </c>
      <c r="G28" s="91"/>
      <c r="H28" s="91"/>
      <c r="I28" s="91"/>
      <c r="J28" s="91"/>
    </row>
    <row r="29" spans="1:10" ht="15">
      <c r="A29" s="91" t="s">
        <v>626</v>
      </c>
      <c r="B29" s="91">
        <v>2</v>
      </c>
      <c r="C29" s="91" t="s">
        <v>632</v>
      </c>
      <c r="D29" s="91">
        <v>7</v>
      </c>
      <c r="E29" s="91" t="s">
        <v>630</v>
      </c>
      <c r="F29" s="91">
        <v>8</v>
      </c>
      <c r="G29" s="91"/>
      <c r="H29" s="91"/>
      <c r="I29" s="91"/>
      <c r="J29" s="91"/>
    </row>
    <row r="30" spans="1:10" ht="15">
      <c r="A30" s="91" t="s">
        <v>627</v>
      </c>
      <c r="B30" s="91">
        <v>0</v>
      </c>
      <c r="C30" s="91" t="s">
        <v>231</v>
      </c>
      <c r="D30" s="91">
        <v>7</v>
      </c>
      <c r="E30" s="91" t="s">
        <v>222</v>
      </c>
      <c r="F30" s="91">
        <v>8</v>
      </c>
      <c r="G30" s="91"/>
      <c r="H30" s="91"/>
      <c r="I30" s="91"/>
      <c r="J30" s="91"/>
    </row>
    <row r="31" spans="1:10" ht="15">
      <c r="A31" s="91" t="s">
        <v>628</v>
      </c>
      <c r="B31" s="91">
        <v>390</v>
      </c>
      <c r="C31" s="91" t="s">
        <v>230</v>
      </c>
      <c r="D31" s="91">
        <v>7</v>
      </c>
      <c r="E31" s="91" t="s">
        <v>640</v>
      </c>
      <c r="F31" s="91">
        <v>4</v>
      </c>
      <c r="G31" s="91"/>
      <c r="H31" s="91"/>
      <c r="I31" s="91"/>
      <c r="J31" s="91"/>
    </row>
    <row r="32" spans="1:10" ht="15">
      <c r="A32" s="91" t="s">
        <v>629</v>
      </c>
      <c r="B32" s="91">
        <v>428</v>
      </c>
      <c r="C32" s="91" t="s">
        <v>634</v>
      </c>
      <c r="D32" s="91">
        <v>7</v>
      </c>
      <c r="E32" s="91" t="s">
        <v>233</v>
      </c>
      <c r="F32" s="91">
        <v>4</v>
      </c>
      <c r="G32" s="91"/>
      <c r="H32" s="91"/>
      <c r="I32" s="91"/>
      <c r="J32" s="91"/>
    </row>
    <row r="33" spans="1:10" ht="15">
      <c r="A33" s="91" t="s">
        <v>216</v>
      </c>
      <c r="B33" s="91">
        <v>16</v>
      </c>
      <c r="C33" s="91" t="s">
        <v>635</v>
      </c>
      <c r="D33" s="91">
        <v>7</v>
      </c>
      <c r="E33" s="91" t="s">
        <v>641</v>
      </c>
      <c r="F33" s="91">
        <v>4</v>
      </c>
      <c r="G33" s="91"/>
      <c r="H33" s="91"/>
      <c r="I33" s="91"/>
      <c r="J33" s="91"/>
    </row>
    <row r="34" spans="1:10" ht="15">
      <c r="A34" s="91" t="s">
        <v>630</v>
      </c>
      <c r="B34" s="91">
        <v>10</v>
      </c>
      <c r="C34" s="91" t="s">
        <v>636</v>
      </c>
      <c r="D34" s="91">
        <v>7</v>
      </c>
      <c r="E34" s="91" t="s">
        <v>642</v>
      </c>
      <c r="F34" s="91">
        <v>4</v>
      </c>
      <c r="G34" s="91"/>
      <c r="H34" s="91"/>
      <c r="I34" s="91"/>
      <c r="J34" s="91"/>
    </row>
    <row r="35" spans="1:10" ht="15">
      <c r="A35" s="91" t="s">
        <v>222</v>
      </c>
      <c r="B35" s="91">
        <v>8</v>
      </c>
      <c r="C35" s="91" t="s">
        <v>637</v>
      </c>
      <c r="D35" s="91">
        <v>7</v>
      </c>
      <c r="E35" s="91" t="s">
        <v>643</v>
      </c>
      <c r="F35" s="91">
        <v>4</v>
      </c>
      <c r="G35" s="91"/>
      <c r="H35" s="91"/>
      <c r="I35" s="91"/>
      <c r="J35" s="91"/>
    </row>
    <row r="36" spans="1:10" ht="15">
      <c r="A36" s="91" t="s">
        <v>631</v>
      </c>
      <c r="B36" s="91">
        <v>8</v>
      </c>
      <c r="C36" s="91" t="s">
        <v>638</v>
      </c>
      <c r="D36" s="91">
        <v>7</v>
      </c>
      <c r="E36" s="91" t="s">
        <v>644</v>
      </c>
      <c r="F36" s="91">
        <v>4</v>
      </c>
      <c r="G36" s="91"/>
      <c r="H36" s="91"/>
      <c r="I36" s="91"/>
      <c r="J36" s="91"/>
    </row>
    <row r="37" spans="1:10" ht="15">
      <c r="A37" s="91" t="s">
        <v>632</v>
      </c>
      <c r="B37" s="91">
        <v>7</v>
      </c>
      <c r="C37" s="91" t="s">
        <v>216</v>
      </c>
      <c r="D37" s="91">
        <v>7</v>
      </c>
      <c r="E37" s="91" t="s">
        <v>645</v>
      </c>
      <c r="F37" s="91">
        <v>4</v>
      </c>
      <c r="G37" s="91"/>
      <c r="H37" s="91"/>
      <c r="I37" s="91"/>
      <c r="J37" s="91"/>
    </row>
    <row r="40" spans="1:10" ht="15" customHeight="1">
      <c r="A40" s="13" t="s">
        <v>651</v>
      </c>
      <c r="B40" s="13" t="s">
        <v>596</v>
      </c>
      <c r="C40" s="13" t="s">
        <v>662</v>
      </c>
      <c r="D40" s="13" t="s">
        <v>599</v>
      </c>
      <c r="E40" s="13" t="s">
        <v>664</v>
      </c>
      <c r="F40" s="13" t="s">
        <v>601</v>
      </c>
      <c r="G40" s="85" t="s">
        <v>674</v>
      </c>
      <c r="H40" s="85" t="s">
        <v>603</v>
      </c>
      <c r="I40" s="85" t="s">
        <v>675</v>
      </c>
      <c r="J40" s="85" t="s">
        <v>604</v>
      </c>
    </row>
    <row r="41" spans="1:10" ht="15">
      <c r="A41" s="91" t="s">
        <v>652</v>
      </c>
      <c r="B41" s="91">
        <v>7</v>
      </c>
      <c r="C41" s="91" t="s">
        <v>652</v>
      </c>
      <c r="D41" s="91">
        <v>7</v>
      </c>
      <c r="E41" s="91" t="s">
        <v>660</v>
      </c>
      <c r="F41" s="91">
        <v>6</v>
      </c>
      <c r="G41" s="91"/>
      <c r="H41" s="91"/>
      <c r="I41" s="91"/>
      <c r="J41" s="91"/>
    </row>
    <row r="42" spans="1:10" ht="15">
      <c r="A42" s="91" t="s">
        <v>653</v>
      </c>
      <c r="B42" s="91">
        <v>7</v>
      </c>
      <c r="C42" s="91" t="s">
        <v>653</v>
      </c>
      <c r="D42" s="91">
        <v>7</v>
      </c>
      <c r="E42" s="91" t="s">
        <v>665</v>
      </c>
      <c r="F42" s="91">
        <v>4</v>
      </c>
      <c r="G42" s="91"/>
      <c r="H42" s="91"/>
      <c r="I42" s="91"/>
      <c r="J42" s="91"/>
    </row>
    <row r="43" spans="1:10" ht="15">
      <c r="A43" s="91" t="s">
        <v>654</v>
      </c>
      <c r="B43" s="91">
        <v>7</v>
      </c>
      <c r="C43" s="91" t="s">
        <v>654</v>
      </c>
      <c r="D43" s="91">
        <v>7</v>
      </c>
      <c r="E43" s="91" t="s">
        <v>666</v>
      </c>
      <c r="F43" s="91">
        <v>4</v>
      </c>
      <c r="G43" s="91"/>
      <c r="H43" s="91"/>
      <c r="I43" s="91"/>
      <c r="J43" s="91"/>
    </row>
    <row r="44" spans="1:10" ht="15">
      <c r="A44" s="91" t="s">
        <v>655</v>
      </c>
      <c r="B44" s="91">
        <v>7</v>
      </c>
      <c r="C44" s="91" t="s">
        <v>655</v>
      </c>
      <c r="D44" s="91">
        <v>7</v>
      </c>
      <c r="E44" s="91" t="s">
        <v>667</v>
      </c>
      <c r="F44" s="91">
        <v>4</v>
      </c>
      <c r="G44" s="91"/>
      <c r="H44" s="91"/>
      <c r="I44" s="91"/>
      <c r="J44" s="91"/>
    </row>
    <row r="45" spans="1:10" ht="15">
      <c r="A45" s="91" t="s">
        <v>656</v>
      </c>
      <c r="B45" s="91">
        <v>7</v>
      </c>
      <c r="C45" s="91" t="s">
        <v>656</v>
      </c>
      <c r="D45" s="91">
        <v>7</v>
      </c>
      <c r="E45" s="91" t="s">
        <v>668</v>
      </c>
      <c r="F45" s="91">
        <v>4</v>
      </c>
      <c r="G45" s="91"/>
      <c r="H45" s="91"/>
      <c r="I45" s="91"/>
      <c r="J45" s="91"/>
    </row>
    <row r="46" spans="1:10" ht="15">
      <c r="A46" s="91" t="s">
        <v>657</v>
      </c>
      <c r="B46" s="91">
        <v>7</v>
      </c>
      <c r="C46" s="91" t="s">
        <v>657</v>
      </c>
      <c r="D46" s="91">
        <v>7</v>
      </c>
      <c r="E46" s="91" t="s">
        <v>669</v>
      </c>
      <c r="F46" s="91">
        <v>4</v>
      </c>
      <c r="G46" s="91"/>
      <c r="H46" s="91"/>
      <c r="I46" s="91"/>
      <c r="J46" s="91"/>
    </row>
    <row r="47" spans="1:10" ht="15">
      <c r="A47" s="91" t="s">
        <v>658</v>
      </c>
      <c r="B47" s="91">
        <v>7</v>
      </c>
      <c r="C47" s="91" t="s">
        <v>658</v>
      </c>
      <c r="D47" s="91">
        <v>7</v>
      </c>
      <c r="E47" s="91" t="s">
        <v>670</v>
      </c>
      <c r="F47" s="91">
        <v>4</v>
      </c>
      <c r="G47" s="91"/>
      <c r="H47" s="91"/>
      <c r="I47" s="91"/>
      <c r="J47" s="91"/>
    </row>
    <row r="48" spans="1:10" ht="15">
      <c r="A48" s="91" t="s">
        <v>659</v>
      </c>
      <c r="B48" s="91">
        <v>7</v>
      </c>
      <c r="C48" s="91" t="s">
        <v>659</v>
      </c>
      <c r="D48" s="91">
        <v>7</v>
      </c>
      <c r="E48" s="91" t="s">
        <v>671</v>
      </c>
      <c r="F48" s="91">
        <v>4</v>
      </c>
      <c r="G48" s="91"/>
      <c r="H48" s="91"/>
      <c r="I48" s="91"/>
      <c r="J48" s="91"/>
    </row>
    <row r="49" spans="1:10" ht="15">
      <c r="A49" s="91" t="s">
        <v>660</v>
      </c>
      <c r="B49" s="91">
        <v>6</v>
      </c>
      <c r="C49" s="91" t="s">
        <v>661</v>
      </c>
      <c r="D49" s="91">
        <v>6</v>
      </c>
      <c r="E49" s="91" t="s">
        <v>672</v>
      </c>
      <c r="F49" s="91">
        <v>4</v>
      </c>
      <c r="G49" s="91"/>
      <c r="H49" s="91"/>
      <c r="I49" s="91"/>
      <c r="J49" s="91"/>
    </row>
    <row r="50" spans="1:10" ht="15">
      <c r="A50" s="91" t="s">
        <v>661</v>
      </c>
      <c r="B50" s="91">
        <v>6</v>
      </c>
      <c r="C50" s="91" t="s">
        <v>663</v>
      </c>
      <c r="D50" s="91">
        <v>6</v>
      </c>
      <c r="E50" s="91" t="s">
        <v>673</v>
      </c>
      <c r="F50" s="91">
        <v>3</v>
      </c>
      <c r="G50" s="91"/>
      <c r="H50" s="91"/>
      <c r="I50" s="91"/>
      <c r="J50" s="91"/>
    </row>
    <row r="53" spans="1:10" ht="15" customHeight="1">
      <c r="A53" s="13" t="s">
        <v>679</v>
      </c>
      <c r="B53" s="13" t="s">
        <v>596</v>
      </c>
      <c r="C53" s="85" t="s">
        <v>681</v>
      </c>
      <c r="D53" s="85" t="s">
        <v>599</v>
      </c>
      <c r="E53" s="13" t="s">
        <v>682</v>
      </c>
      <c r="F53" s="13" t="s">
        <v>601</v>
      </c>
      <c r="G53" s="13" t="s">
        <v>685</v>
      </c>
      <c r="H53" s="13" t="s">
        <v>603</v>
      </c>
      <c r="I53" s="85" t="s">
        <v>687</v>
      </c>
      <c r="J53" s="85" t="s">
        <v>604</v>
      </c>
    </row>
    <row r="54" spans="1:10" ht="15">
      <c r="A54" s="85" t="s">
        <v>222</v>
      </c>
      <c r="B54" s="85">
        <v>2</v>
      </c>
      <c r="C54" s="85"/>
      <c r="D54" s="85"/>
      <c r="E54" s="85" t="s">
        <v>222</v>
      </c>
      <c r="F54" s="85">
        <v>2</v>
      </c>
      <c r="G54" s="85" t="s">
        <v>217</v>
      </c>
      <c r="H54" s="85">
        <v>1</v>
      </c>
      <c r="I54" s="85"/>
      <c r="J54" s="85"/>
    </row>
    <row r="55" spans="1:10" ht="15">
      <c r="A55" s="85" t="s">
        <v>217</v>
      </c>
      <c r="B55" s="85">
        <v>1</v>
      </c>
      <c r="C55" s="85"/>
      <c r="D55" s="85"/>
      <c r="E55" s="85"/>
      <c r="F55" s="85"/>
      <c r="G55" s="85"/>
      <c r="H55" s="85"/>
      <c r="I55" s="85"/>
      <c r="J55" s="85"/>
    </row>
    <row r="58" spans="1:10" ht="15" customHeight="1">
      <c r="A58" s="13" t="s">
        <v>680</v>
      </c>
      <c r="B58" s="13" t="s">
        <v>596</v>
      </c>
      <c r="C58" s="13" t="s">
        <v>683</v>
      </c>
      <c r="D58" s="13" t="s">
        <v>599</v>
      </c>
      <c r="E58" s="13" t="s">
        <v>684</v>
      </c>
      <c r="F58" s="13" t="s">
        <v>601</v>
      </c>
      <c r="G58" s="13" t="s">
        <v>686</v>
      </c>
      <c r="H58" s="13" t="s">
        <v>603</v>
      </c>
      <c r="I58" s="85" t="s">
        <v>688</v>
      </c>
      <c r="J58" s="85" t="s">
        <v>604</v>
      </c>
    </row>
    <row r="59" spans="1:10" ht="15">
      <c r="A59" s="85" t="s">
        <v>216</v>
      </c>
      <c r="B59" s="85">
        <v>16</v>
      </c>
      <c r="C59" s="85" t="s">
        <v>231</v>
      </c>
      <c r="D59" s="85">
        <v>7</v>
      </c>
      <c r="E59" s="85" t="s">
        <v>216</v>
      </c>
      <c r="F59" s="85">
        <v>8</v>
      </c>
      <c r="G59" s="85" t="s">
        <v>216</v>
      </c>
      <c r="H59" s="85">
        <v>1</v>
      </c>
      <c r="I59" s="85"/>
      <c r="J59" s="85"/>
    </row>
    <row r="60" spans="1:10" ht="15">
      <c r="A60" s="85" t="s">
        <v>231</v>
      </c>
      <c r="B60" s="85">
        <v>7</v>
      </c>
      <c r="C60" s="85" t="s">
        <v>230</v>
      </c>
      <c r="D60" s="85">
        <v>7</v>
      </c>
      <c r="E60" s="85" t="s">
        <v>222</v>
      </c>
      <c r="F60" s="85">
        <v>6</v>
      </c>
      <c r="G60" s="85" t="s">
        <v>229</v>
      </c>
      <c r="H60" s="85">
        <v>1</v>
      </c>
      <c r="I60" s="85"/>
      <c r="J60" s="85"/>
    </row>
    <row r="61" spans="1:10" ht="15">
      <c r="A61" s="85" t="s">
        <v>230</v>
      </c>
      <c r="B61" s="85">
        <v>7</v>
      </c>
      <c r="C61" s="85" t="s">
        <v>216</v>
      </c>
      <c r="D61" s="85">
        <v>7</v>
      </c>
      <c r="E61" s="85" t="s">
        <v>233</v>
      </c>
      <c r="F61" s="85">
        <v>4</v>
      </c>
      <c r="G61" s="85" t="s">
        <v>228</v>
      </c>
      <c r="H61" s="85">
        <v>1</v>
      </c>
      <c r="I61" s="85"/>
      <c r="J61" s="85"/>
    </row>
    <row r="62" spans="1:10" ht="15">
      <c r="A62" s="85" t="s">
        <v>222</v>
      </c>
      <c r="B62" s="85">
        <v>6</v>
      </c>
      <c r="C62" s="85" t="s">
        <v>217</v>
      </c>
      <c r="D62" s="85">
        <v>3</v>
      </c>
      <c r="E62" s="85" t="s">
        <v>225</v>
      </c>
      <c r="F62" s="85">
        <v>3</v>
      </c>
      <c r="G62" s="85" t="s">
        <v>227</v>
      </c>
      <c r="H62" s="85">
        <v>1</v>
      </c>
      <c r="I62" s="85"/>
      <c r="J62" s="85"/>
    </row>
    <row r="63" spans="1:10" ht="15">
      <c r="A63" s="85" t="s">
        <v>233</v>
      </c>
      <c r="B63" s="85">
        <v>4</v>
      </c>
      <c r="C63" s="85"/>
      <c r="D63" s="85"/>
      <c r="E63" s="85" t="s">
        <v>232</v>
      </c>
      <c r="F63" s="85">
        <v>2</v>
      </c>
      <c r="G63" s="85"/>
      <c r="H63" s="85"/>
      <c r="I63" s="85"/>
      <c r="J63" s="85"/>
    </row>
    <row r="64" spans="1:10" ht="15">
      <c r="A64" s="85" t="s">
        <v>225</v>
      </c>
      <c r="B64" s="85">
        <v>3</v>
      </c>
      <c r="C64" s="85"/>
      <c r="D64" s="85"/>
      <c r="E64" s="85" t="s">
        <v>221</v>
      </c>
      <c r="F64" s="85">
        <v>1</v>
      </c>
      <c r="G64" s="85"/>
      <c r="H64" s="85"/>
      <c r="I64" s="85"/>
      <c r="J64" s="85"/>
    </row>
    <row r="65" spans="1:10" ht="15">
      <c r="A65" s="85" t="s">
        <v>217</v>
      </c>
      <c r="B65" s="85">
        <v>3</v>
      </c>
      <c r="C65" s="85"/>
      <c r="D65" s="85"/>
      <c r="E65" s="85" t="s">
        <v>223</v>
      </c>
      <c r="F65" s="85">
        <v>1</v>
      </c>
      <c r="G65" s="85"/>
      <c r="H65" s="85"/>
      <c r="I65" s="85"/>
      <c r="J65" s="85"/>
    </row>
    <row r="66" spans="1:10" ht="15">
      <c r="A66" s="85" t="s">
        <v>232</v>
      </c>
      <c r="B66" s="85">
        <v>2</v>
      </c>
      <c r="C66" s="85"/>
      <c r="D66" s="85"/>
      <c r="E66" s="85"/>
      <c r="F66" s="85"/>
      <c r="G66" s="85"/>
      <c r="H66" s="85"/>
      <c r="I66" s="85"/>
      <c r="J66" s="85"/>
    </row>
    <row r="67" spans="1:10" ht="15">
      <c r="A67" s="85" t="s">
        <v>223</v>
      </c>
      <c r="B67" s="85">
        <v>1</v>
      </c>
      <c r="C67" s="85"/>
      <c r="D67" s="85"/>
      <c r="E67" s="85"/>
      <c r="F67" s="85"/>
      <c r="G67" s="85"/>
      <c r="H67" s="85"/>
      <c r="I67" s="85"/>
      <c r="J67" s="85"/>
    </row>
    <row r="68" spans="1:10" ht="15">
      <c r="A68" s="85" t="s">
        <v>221</v>
      </c>
      <c r="B68" s="85">
        <v>1</v>
      </c>
      <c r="C68" s="85"/>
      <c r="D68" s="85"/>
      <c r="E68" s="85"/>
      <c r="F68" s="85"/>
      <c r="G68" s="85"/>
      <c r="H68" s="85"/>
      <c r="I68" s="85"/>
      <c r="J68" s="85"/>
    </row>
    <row r="71" spans="1:10" ht="15" customHeight="1">
      <c r="A71" s="13" t="s">
        <v>694</v>
      </c>
      <c r="B71" s="13" t="s">
        <v>596</v>
      </c>
      <c r="C71" s="13" t="s">
        <v>695</v>
      </c>
      <c r="D71" s="13" t="s">
        <v>599</v>
      </c>
      <c r="E71" s="13" t="s">
        <v>696</v>
      </c>
      <c r="F71" s="13" t="s">
        <v>601</v>
      </c>
      <c r="G71" s="13" t="s">
        <v>697</v>
      </c>
      <c r="H71" s="13" t="s">
        <v>603</v>
      </c>
      <c r="I71" s="13" t="s">
        <v>698</v>
      </c>
      <c r="J71" s="13" t="s">
        <v>604</v>
      </c>
    </row>
    <row r="72" spans="1:10" ht="15">
      <c r="A72" s="124" t="s">
        <v>220</v>
      </c>
      <c r="B72" s="85">
        <v>296722</v>
      </c>
      <c r="C72" s="124" t="s">
        <v>220</v>
      </c>
      <c r="D72" s="85">
        <v>296722</v>
      </c>
      <c r="E72" s="124" t="s">
        <v>226</v>
      </c>
      <c r="F72" s="85">
        <v>27766</v>
      </c>
      <c r="G72" s="124" t="s">
        <v>228</v>
      </c>
      <c r="H72" s="85">
        <v>1593</v>
      </c>
      <c r="I72" s="124" t="s">
        <v>213</v>
      </c>
      <c r="J72" s="85">
        <v>3808</v>
      </c>
    </row>
    <row r="73" spans="1:10" ht="15">
      <c r="A73" s="124" t="s">
        <v>226</v>
      </c>
      <c r="B73" s="85">
        <v>27766</v>
      </c>
      <c r="C73" s="124" t="s">
        <v>217</v>
      </c>
      <c r="D73" s="85">
        <v>13863</v>
      </c>
      <c r="E73" s="124" t="s">
        <v>222</v>
      </c>
      <c r="F73" s="85">
        <v>23392</v>
      </c>
      <c r="G73" s="124" t="s">
        <v>229</v>
      </c>
      <c r="H73" s="85">
        <v>793</v>
      </c>
      <c r="I73" s="124"/>
      <c r="J73" s="85"/>
    </row>
    <row r="74" spans="1:10" ht="15">
      <c r="A74" s="124" t="s">
        <v>222</v>
      </c>
      <c r="B74" s="85">
        <v>23392</v>
      </c>
      <c r="C74" s="124" t="s">
        <v>231</v>
      </c>
      <c r="D74" s="85">
        <v>3979</v>
      </c>
      <c r="E74" s="124" t="s">
        <v>232</v>
      </c>
      <c r="F74" s="85">
        <v>15583</v>
      </c>
      <c r="G74" s="124" t="s">
        <v>227</v>
      </c>
      <c r="H74" s="85">
        <v>735</v>
      </c>
      <c r="I74" s="124"/>
      <c r="J74" s="85"/>
    </row>
    <row r="75" spans="1:10" ht="15">
      <c r="A75" s="124" t="s">
        <v>232</v>
      </c>
      <c r="B75" s="85">
        <v>15583</v>
      </c>
      <c r="C75" s="124" t="s">
        <v>230</v>
      </c>
      <c r="D75" s="85">
        <v>1176</v>
      </c>
      <c r="E75" s="124" t="s">
        <v>233</v>
      </c>
      <c r="F75" s="85">
        <v>12773</v>
      </c>
      <c r="G75" s="124" t="s">
        <v>212</v>
      </c>
      <c r="H75" s="85">
        <v>70</v>
      </c>
      <c r="I75" s="124"/>
      <c r="J75" s="85"/>
    </row>
    <row r="76" spans="1:10" ht="15">
      <c r="A76" s="124" t="s">
        <v>217</v>
      </c>
      <c r="B76" s="85">
        <v>13863</v>
      </c>
      <c r="C76" s="124" t="s">
        <v>219</v>
      </c>
      <c r="D76" s="85">
        <v>365</v>
      </c>
      <c r="E76" s="124" t="s">
        <v>225</v>
      </c>
      <c r="F76" s="85">
        <v>9034</v>
      </c>
      <c r="G76" s="124"/>
      <c r="H76" s="85"/>
      <c r="I76" s="124"/>
      <c r="J76" s="85"/>
    </row>
    <row r="77" spans="1:10" ht="15">
      <c r="A77" s="124" t="s">
        <v>233</v>
      </c>
      <c r="B77" s="85">
        <v>12773</v>
      </c>
      <c r="C77" s="124" t="s">
        <v>214</v>
      </c>
      <c r="D77" s="85">
        <v>362</v>
      </c>
      <c r="E77" s="124" t="s">
        <v>224</v>
      </c>
      <c r="F77" s="85">
        <v>2278</v>
      </c>
      <c r="G77" s="124"/>
      <c r="H77" s="85"/>
      <c r="I77" s="124"/>
      <c r="J77" s="85"/>
    </row>
    <row r="78" spans="1:10" ht="15">
      <c r="A78" s="124" t="s">
        <v>225</v>
      </c>
      <c r="B78" s="85">
        <v>9034</v>
      </c>
      <c r="C78" s="124" t="s">
        <v>216</v>
      </c>
      <c r="D78" s="85">
        <v>205</v>
      </c>
      <c r="E78" s="124" t="s">
        <v>223</v>
      </c>
      <c r="F78" s="85">
        <v>1971</v>
      </c>
      <c r="G78" s="124"/>
      <c r="H78" s="85"/>
      <c r="I78" s="124"/>
      <c r="J78" s="85"/>
    </row>
    <row r="79" spans="1:10" ht="15">
      <c r="A79" s="124" t="s">
        <v>231</v>
      </c>
      <c r="B79" s="85">
        <v>3979</v>
      </c>
      <c r="C79" s="124" t="s">
        <v>215</v>
      </c>
      <c r="D79" s="85">
        <v>158</v>
      </c>
      <c r="E79" s="124" t="s">
        <v>221</v>
      </c>
      <c r="F79" s="85">
        <v>39</v>
      </c>
      <c r="G79" s="124"/>
      <c r="H79" s="85"/>
      <c r="I79" s="124"/>
      <c r="J79" s="85"/>
    </row>
    <row r="80" spans="1:10" ht="15">
      <c r="A80" s="124" t="s">
        <v>213</v>
      </c>
      <c r="B80" s="85">
        <v>3808</v>
      </c>
      <c r="C80" s="124" t="s">
        <v>218</v>
      </c>
      <c r="D80" s="85">
        <v>67</v>
      </c>
      <c r="E80" s="124"/>
      <c r="F80" s="85"/>
      <c r="G80" s="124"/>
      <c r="H80" s="85"/>
      <c r="I80" s="124"/>
      <c r="J80" s="85"/>
    </row>
    <row r="81" spans="1:10" ht="15">
      <c r="A81" s="124" t="s">
        <v>224</v>
      </c>
      <c r="B81" s="85">
        <v>2278</v>
      </c>
      <c r="C81" s="124"/>
      <c r="D81" s="85"/>
      <c r="E81" s="124"/>
      <c r="F81" s="85"/>
      <c r="G81" s="124"/>
      <c r="H81" s="85"/>
      <c r="I81" s="124"/>
      <c r="J81" s="85"/>
    </row>
  </sheetData>
  <hyperlinks>
    <hyperlink ref="A2" r:id="rId1" display="https://twitter.com/RedDeerCollege/status/1141055124925607937"/>
    <hyperlink ref="A3" r:id="rId2" display="https://news.gov.bc.ca/releases/2019AEST0072-001174"/>
    <hyperlink ref="A4" r:id="rId3" display="https://twitter.com/VCCpresident/status/1136705267188391936"/>
    <hyperlink ref="A5" r:id="rId4" display="https://www.eventbrite.ca/e/experience-vcc-open-house-registration-58456038585"/>
    <hyperlink ref="A6" r:id="rId5" display="https://www.vcc.ca/about/college-information/news/article/new-vice-president-enterprise-and-international-development.html"/>
    <hyperlink ref="C2" r:id="rId6" display="https://news.gov.bc.ca/releases/2019AEST0072-001174"/>
    <hyperlink ref="C3" r:id="rId7" display="https://www.vcc.ca/about/college-information/news/article/new-vice-president-enterprise-and-international-development.html"/>
    <hyperlink ref="C4" r:id="rId8" display="https://www.eventbrite.ca/e/experience-vcc-open-house-registration-58456038585"/>
    <hyperlink ref="E2" r:id="rId9" display="https://twitter.com/RedDeerCollege/status/1141055124925607937"/>
    <hyperlink ref="I2" r:id="rId10" display="https://twitter.com/VCCpresident/status/1136705267188391936"/>
  </hyperlinks>
  <printOptions/>
  <pageMargins left="0.7" right="0.7" top="0.75" bottom="0.75" header="0.3" footer="0.3"/>
  <pageSetup orientation="portrait" paperSize="9"/>
  <tableParts>
    <tablePart r:id="rId15"/>
    <tablePart r:id="rId13"/>
    <tablePart r:id="rId11"/>
    <tablePart r:id="rId16"/>
    <tablePart r:id="rId17"/>
    <tablePart r:id="rId12"/>
    <tablePart r:id="rId18"/>
    <tablePart r:id="rId1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2019-06-26T08:40:15Z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