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<sst xmlns="http://schemas.openxmlformats.org/spreadsheetml/2006/main" count="2796" uniqueCount="767">
  <si>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</si>
  <si>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</si>
  <si>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</si>
  <si>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</si>
  <si>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</si>
  <si>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</si>
  <si>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</si>
  <si>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</si>
  <si>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</si>
  <si>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</si>
  <si>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</si>
  <si>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</si>
  <si>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</si>
  <si>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</si>
  <si>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</si>
  <si>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</si>
  <si>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</si>
  <si>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</si>
  <si>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</si>
  <si>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</si>
  <si>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</si>
  <si>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</si>
  <si>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</si>
  <si>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</si>
  <si>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</si>
  <si>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</si>
  <si>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</si>
  <si>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</si>
  <si>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</si>
  <si>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</si>
  <si>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</si>
  <si>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</si>
  <si>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</si>
  <si>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</si>
  <si>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</si>
  <si>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</si>
  <si>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</si>
  <si>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</si>
  <si>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</si>
  <si>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</si>
  <si>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</si>
  <si>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</si>
  <si>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</si>
  <si>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</si>
  <si>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</si>
  <si>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</si>
  <si>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</si>
  <si>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</si>
  <si>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</si>
  <si>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</si>
  <si>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</si>
  <si>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</si>
  <si>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</si>
  <si>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</si>
  <si>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</si>
  <si>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</si>
  <si>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</si>
  <si>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</si>
  <si>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</si>
  <si>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</si>
  <si>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</si>
  <si>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</si>
  <si>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</si>
  <si>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</si>
  <si>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</si>
  <si>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</si>
  <si>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</si>
  <si>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</si>
  <si>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</si>
  <si>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</si>
  <si>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</si>
  <si>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</si>
  <si>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</si>
  <si>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</si>
  <si>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</si>
  <si>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</si>
  <si>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</si>
  <si>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</si>
  <si>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</si>
  <si>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</si>
  <si>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</si>
  <si>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</si>
  <si>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</si>
  <si>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</si>
  <si>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</si>
  <si>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</si>
  <si>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</si>
  <si>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</si>
  <si>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</si>
  <si>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</si>
  <si>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</si>
  <si>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</si>
  <si>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</si>
  <si>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</si>
  <si>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</si>
  <si>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</si>
  <si>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</si>
  <si>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</si>
  <si>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</si>
  <si>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</si>
  <si>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</si>
  <si>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</si>
  <si>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</si>
  <si>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</si>
  <si>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</si>
  <si>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</si>
  <si>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</si>
  <si>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</si>
  <si>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</si>
  <si>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</si>
  <si>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</si>
  <si>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</si>
  <si>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</si>
  <si>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</si>
  <si>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</si>
  <si>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</si>
  <si>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</si>
  <si>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</si>
  <si>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</si>
  <si>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</si>
  <si>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</si>
  <si>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</si>
  <si>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</si>
  <si>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</si>
  <si>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</si>
  <si>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</si>
  <si>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</si>
  <si>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</si>
  <si>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</si>
  <si>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</si>
  <si>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</si>
  <si>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</si>
  <si>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</si>
  <si>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</si>
  <si>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</si>
  <si>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</si>
  <si>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</si>
  <si>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</si>
  <si>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</si>
  <si>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</si>
  <si>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</si>
  <si>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</si>
  <si>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</si>
  <si>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</si>
  <si>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</si>
  <si>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</si>
  <si>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</si>
  <si>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</si>
  <si>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</si>
  <si>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</si>
  <si>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</si>
  <si>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</si>
  <si>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</si>
  <si>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</si>
  <si>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</si>
  <si>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</si>
  <si>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</si>
  <si>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</si>
  <si>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</si>
  <si>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</si>
  <si>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</si>
  <si>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</si>
  <si>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</si>
  <si>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</si>
  <si>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</si>
  <si>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</si>
  <si>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</si>
  <si>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</si>
  <si>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</si>
  <si>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</si>
  <si>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</si>
  <si>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</si>
  <si>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</si>
  <si>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</si>
  <si>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</si>
  <si>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</si>
  <si>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</si>
  <si>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</si>
  <si>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</si>
  <si>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</si>
  <si>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</si>
  <si>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</si>
  <si>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</si>
  <si>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</si>
  <si>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</si>
  <si>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</si>
  <si>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</si>
  <si>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</si>
  <si>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</si>
  <si>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</si>
  <si>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</si>
  <si>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</si>
  <si>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</si>
  <si>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</si>
  <si>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</si>
  <si>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</si>
  <si>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</si>
  <si>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</si>
  <si>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</si>
  <si>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</si>
  <si>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</si>
  <si>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</si>
  <si>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</si>
  <si>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</si>
  <si>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</si>
  <si>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</si>
  <si>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</si>
  <si>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</si>
  <si>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</si>
  <si>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</si>
  <si>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</si>
  <si>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</si>
  <si>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beccah_health</t>
  </si>
  <si>
    <t>eakester</t>
  </si>
  <si>
    <t>suegullo</t>
  </si>
  <si>
    <t>rjwarrior</t>
  </si>
  <si>
    <t>danihasaduck</t>
  </si>
  <si>
    <t>aunpalmquist</t>
  </si>
  <si>
    <t>sandalljane</t>
  </si>
  <si>
    <t>robyncnm</t>
  </si>
  <si>
    <t>perinatalqi</t>
  </si>
  <si>
    <t>rrhdr</t>
  </si>
  <si>
    <t>thehealthymommy</t>
  </si>
  <si>
    <t>chantallauryn</t>
  </si>
  <si>
    <t>thefpqc</t>
  </si>
  <si>
    <t>acnmmidwives</t>
  </si>
  <si>
    <t>amykaleka</t>
  </si>
  <si>
    <t>cmqcc</t>
  </si>
  <si>
    <t>_sararothstein</t>
  </si>
  <si>
    <t>consumerreports</t>
  </si>
  <si>
    <t>bidmchealth</t>
  </si>
  <si>
    <t>chcfnews</t>
  </si>
  <si>
    <t>blkmamasmatter</t>
  </si>
  <si>
    <t>drbdchambers</t>
  </si>
  <si>
    <t>anthembcbs</t>
  </si>
  <si>
    <t>Mentions</t>
  </si>
  <si>
    <t>Congrats to @BIDMChealth on reducing unnecessary C-sections!
https://t.co/dMDIxPIY1u
And moms-to-be: Check out this #MyBirthMatters video on how you can work with your medical team to talk about your birth choices. 
@CHCFNews @ConsumerReports @cmqcc https://t.co/8lVFLiFeOz</t>
  </si>
  <si>
    <t>RT @Beccah_Health: Congrats to @BIDMChealth on reducing unnecessary C-sections!
https://t.co/dMDIxPIY1u
And moms-to-be: Check out this #MyB…</t>
  </si>
  <si>
    <t>RT @cmqcc: We are pleased to announce a series of six papers on Translating Maternal Mortality Review into Quality Improvement Opportunitie…</t>
  </si>
  <si>
    <t>#CiteBlackWomenSunday Congratulations to @RRHDr and  Dr Attanasio! I just shared your article with @cmqcc @CHCFNews @drbdchambers #DánaainDavis #SusanPerez #Northshore @BlkMamasMatter #NiaMitchell #CABirthEquityCollaborative #PREM #IPE #DisruptingNarratives #AdvancingBirthEquity https://t.co/eFXQcM5DMU</t>
  </si>
  <si>
    <t>RT @RJWarrior: #CiteBlackWomenSunday Congratulations to @RRHDr and  Dr Attanasio! I just shared your article with @cmqcc @CHCFNews @drbdcha…</t>
  </si>
  <si>
    <t>RT @ACNMmidwives: Be sure to join this @CMQCC and Blue Cross AIM related webinar, "Improving Birth Care, Experiences and Outcomes for and w…</t>
  </si>
  <si>
    <t>Be sure to join this @CMQCC and Blue Cross AIM related webinar, "Improving Birth Care, Experiences and Outcomes for and with Black Mothers - a QI Approach", happening tomorrow, June 11th, at 12pm PST. Registration is required!
#MidwivesMakeADifference 
https://t.co/unuVRriHcc</t>
  </si>
  <si>
    <t>We are pleased to announce a series of six papers on Translating Maternal Mortality Review into Quality Improvement Opportunities in Response to Pregnancy-Related Deaths in California is now available online, with free access until June 26, 2019 https://t.co/ztun4P0x48 https://t.co/OyWHfx2vNl</t>
  </si>
  <si>
    <t>Kudos to @AnthemBCBS  and @cmqcc for the great webinar today on improving birth care, experiences and outcomes for and with Black mothers</t>
  </si>
  <si>
    <t>https://www.nytimes.com/2019/06/05/opinion/hospital-cesarean-section.html</t>
  </si>
  <si>
    <t>https://twitter.com/publichealthumn/status/1137082513837449216</t>
  </si>
  <si>
    <t>https://www.cmqcc.org/news/upcoming-webinar-improving-birth-care-experiences-and-outcomes-and-black-mothers-qi-approach</t>
  </si>
  <si>
    <t>http://www.sciencedirect.com/science/authShare/S0884217519300449/20190507T220300Z/1?md5=5be580187ed1e0f021a008f6c8ba1297&amp;dgcid=author</t>
  </si>
  <si>
    <t>nytimes.com</t>
  </si>
  <si>
    <t>twitter.com</t>
  </si>
  <si>
    <t>cmqcc.org</t>
  </si>
  <si>
    <t>sciencedirect.com</t>
  </si>
  <si>
    <t>mybirthmatters</t>
  </si>
  <si>
    <t>citeblackwomensunday dánaaindavis susanperez northshore niamitchell cabirthequitycollaborative prem ipe disruptingnarratives advancingbirthequity</t>
  </si>
  <si>
    <t>citeblackwomensunday</t>
  </si>
  <si>
    <t>midwivesmakeadifference</t>
  </si>
  <si>
    <t>https://pbs.twimg.com/ext_tw_video_thumb/1136409486984278018/pu/img/tSEjs--RREjIKKCN.jpg</t>
  </si>
  <si>
    <t>https://pbs.twimg.com/media/D6uhtBXUYAAVrhs.jpg</t>
  </si>
  <si>
    <t>http://pbs.twimg.com/profile_images/950771103827484673/MeGvOrh1_normal.jpg</t>
  </si>
  <si>
    <t>http://pbs.twimg.com/profile_images/1050074275888189441/8We7kbvk_normal.jpg</t>
  </si>
  <si>
    <t>http://pbs.twimg.com/profile_images/1131683640021331969/eAXr26dn_normal.jpg</t>
  </si>
  <si>
    <t>http://pbs.twimg.com/profile_images/872287940709408772/YNV7xSA-_normal.jpg</t>
  </si>
  <si>
    <t>http://pbs.twimg.com/profile_images/1078654114450542592/Ywa0pyka_normal.jpg</t>
  </si>
  <si>
    <t>http://pbs.twimg.com/profile_images/1044969411432583168/FpmDabw7_normal.jpg</t>
  </si>
  <si>
    <t>http://pbs.twimg.com/profile_images/378800000506759140/f0f7c3d4dfd710de8df48f54c297554c_normal.jpeg</t>
  </si>
  <si>
    <t>http://pbs.twimg.com/profile_images/1093949311153451009/k8Xqmo6d_normal.jpg</t>
  </si>
  <si>
    <t>http://pbs.twimg.com/profile_images/756134778676580352/sbdo2lA1_normal.jpg</t>
  </si>
  <si>
    <t>http://pbs.twimg.com/profile_images/765753347244630016/1MxZu0OX_normal.jpg</t>
  </si>
  <si>
    <t>http://pbs.twimg.com/profile_images/1042167452694601728/v7_QVBBq_normal.jpg</t>
  </si>
  <si>
    <t>http://pbs.twimg.com/profile_images/725703417558126592/SocNzlxV_normal.jpg</t>
  </si>
  <si>
    <t>http://pbs.twimg.com/profile_images/799643448357830656/FTrErgEN_normal.jpg</t>
  </si>
  <si>
    <t>http://pbs.twimg.com/profile_images/1066792354034708482/tw1SjvEE_normal.jpg</t>
  </si>
  <si>
    <t>http://pbs.twimg.com/profile_images/1053341124566437888/TqqPhvx8_normal.jpg</t>
  </si>
  <si>
    <t>https://twitter.com/#!/beccah_health/status/1136412233947213824</t>
  </si>
  <si>
    <t>https://twitter.com/#!/eakester/status/1137671589426843648</t>
  </si>
  <si>
    <t>https://twitter.com/#!/suegullo/status/1137727522962124801</t>
  </si>
  <si>
    <t>https://twitter.com/#!/rjwarrior/status/1137763803792175105</t>
  </si>
  <si>
    <t>https://twitter.com/#!/danihasaduck/status/1137778802145153024</t>
  </si>
  <si>
    <t>https://twitter.com/#!/aunpalmquist/status/1137780100865413120</t>
  </si>
  <si>
    <t>https://twitter.com/#!/sandalljane/status/1138186381577076737</t>
  </si>
  <si>
    <t>https://twitter.com/#!/robyncnm/status/1138186915520360449</t>
  </si>
  <si>
    <t>https://twitter.com/#!/perinatalqi/status/1138188506143088640</t>
  </si>
  <si>
    <t>https://twitter.com/#!/rrhdr/status/1137858564330942464</t>
  </si>
  <si>
    <t>https://twitter.com/#!/thehealthymommy/status/1138208563074146304</t>
  </si>
  <si>
    <t>https://twitter.com/#!/chantallauryn/status/1138210357703397377</t>
  </si>
  <si>
    <t>https://twitter.com/#!/thefpqc/status/1138259033440305152</t>
  </si>
  <si>
    <t>https://twitter.com/#!/acnmmidwives/status/1138181577035460610</t>
  </si>
  <si>
    <t>https://twitter.com/#!/amykaleka/status/1138291119400345602</t>
  </si>
  <si>
    <t>https://twitter.com/#!/cmqcc/status/1129174068995928064</t>
  </si>
  <si>
    <t>https://twitter.com/#!/_sararothstein/status/1138537328740360192</t>
  </si>
  <si>
    <t>1136412233947213824</t>
  </si>
  <si>
    <t>1137671589426843648</t>
  </si>
  <si>
    <t>1137727522962124801</t>
  </si>
  <si>
    <t>1137763803792175105</t>
  </si>
  <si>
    <t>1137778802145153024</t>
  </si>
  <si>
    <t>1137780100865413120</t>
  </si>
  <si>
    <t>1138186381577076737</t>
  </si>
  <si>
    <t>1138186915520360449</t>
  </si>
  <si>
    <t>1138188506143088640</t>
  </si>
  <si>
    <t>1137858564330942464</t>
  </si>
  <si>
    <t>1138208563074146304</t>
  </si>
  <si>
    <t>1138210357703397377</t>
  </si>
  <si>
    <t>1138259033440305152</t>
  </si>
  <si>
    <t>1138181577035460610</t>
  </si>
  <si>
    <t>1138291119400345602</t>
  </si>
  <si>
    <t>1129174068995928064</t>
  </si>
  <si>
    <t>1138537328740360192</t>
  </si>
  <si>
    <t/>
  </si>
  <si>
    <t>en</t>
  </si>
  <si>
    <t>1137082513837449216</t>
  </si>
  <si>
    <t>Twitter Web Client</t>
  </si>
  <si>
    <t>Twitter for iPhone</t>
  </si>
  <si>
    <t>Hootsuite Inc.</t>
  </si>
  <si>
    <t>TweetDeck</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</si>
  <si>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</si>
  <si>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</si>
  <si>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</si>
  <si>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</si>
  <si>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</si>
  <si>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</si>
  <si>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</si>
  <si>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</si>
  <si>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</si>
  <si>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</si>
  <si>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</si>
  <si>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</si>
  <si>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</si>
  <si>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</si>
  <si>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</si>
  <si>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</si>
  <si>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</si>
  <si>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</si>
  <si>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</si>
  <si>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</si>
  <si>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</si>
  <si>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</si>
  <si>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Beccah Rothschild</t>
  </si>
  <si>
    <t>Consumer Reports</t>
  </si>
  <si>
    <t>BIDMC</t>
  </si>
  <si>
    <t>Elizabeth Kester</t>
  </si>
  <si>
    <t>CMQCC</t>
  </si>
  <si>
    <t>CHCF</t>
  </si>
  <si>
    <t>Sue Gullo</t>
  </si>
  <si>
    <t>Karen A Scott MD, MPH</t>
  </si>
  <si>
    <t>Black Mamas Matter Alliance</t>
  </si>
  <si>
    <t>Brittany D Chambers, PhD, MPH</t>
  </si>
  <si>
    <t>Daniela Vargas, MSN, MPH, MA-Bioethics, RN, PHN</t>
  </si>
  <si>
    <t>Rachel Hardeman, PhD</t>
  </si>
  <si>
    <t>Dr. Aunchalee Palmquist</t>
  </si>
  <si>
    <t>Prof Jane Sandall</t>
  </si>
  <si>
    <t>ACNM Midwives</t>
  </si>
  <si>
    <t>Robyn Churchill, CNM, FACNM</t>
  </si>
  <si>
    <t>PerinatalQI</t>
  </si>
  <si>
    <t>Dr. Didi</t>
  </si>
  <si>
    <t>Chantal.Lauryn</t>
  </si>
  <si>
    <t>FL Perinatal Quality</t>
  </si>
  <si>
    <t>Amy Kaleka</t>
  </si>
  <si>
    <t>Sara Rothstein</t>
  </si>
  <si>
    <t>Anthem Blue Cross Blue Shield</t>
  </si>
  <si>
    <t>Principal of Health Engagement Strategies, consulting on patient engagement, health literacy, &amp; healthcare culture change. Swimmer. Yogi. @ConsumerReports alum.</t>
  </si>
  <si>
    <t>Consumer Reports is an independent, nonprofit organization that works side by side with consumers to create a fairer, safer, and healthier world.</t>
  </si>
  <si>
    <t>The official Twitter account for Beth Israel Deaconess Medical Center. Sharing health tips, medical news &amp; keeping you connected. RTs ≠ endorsements.</t>
  </si>
  <si>
    <t>Mom, Wife, Nurse, Birth Advocate, Perinatal Nursing Director, AWHONN Leader, Women’s Heath Advocate.</t>
  </si>
  <si>
    <t>Advancing California Maternity Care Through Data Driven Quality Improvement. Check out our Toolkits!  (Tweeting by @christinemorton / RTs ≠ endorsements)</t>
  </si>
  <si>
    <t>The California Health Care Foundation — dedicated to health care that works for all Californians. https://t.co/azqmjylKTO</t>
  </si>
  <si>
    <t>Thoughts are my own.</t>
  </si>
  <si>
    <t>Healthcrit, Crunk Public Health Scholar, RJ informed Obstetric Epidemiologist and Educator, Dissident Physician, Foodie, Yoda Follower, Lover of Hugs</t>
  </si>
  <si>
    <t>We envision a world where Black mamas have the rights, respect, and resources to thrive before, during, and after pregnancy. 
RTs _xD83D__xDEAB_ endorsements!</t>
  </si>
  <si>
    <t>Assistant Professor at UCSF focused on incorporating community voice to understand and dismantle racism</t>
  </si>
  <si>
    <t>Dra. in the making. DNP-FNP/PMHNP Student at the University of San Francisco #JesuitEducated _xD83D__xDC92_ at @USFCAhealth _xD83D__xDC9A__xD83D__xDC9B_&amp; @LoyolaBioethics ❤️_xD83D__xDC3A__xD83D__xDC9B_ #NoHumanIsIllegal</t>
  </si>
  <si>
    <t>Assistant Professor, University of Minnesota School of Public Health, Wife, Mom and CrossFitter  fighting for Racial Justice and Health Equity!</t>
  </si>
  <si>
    <t>Medical Anthropologist &amp; IBCLC. Mama. Triathlete. Scholar of #breastfeeding #lactation #IYCFE #DonorMilk #humanitarian #MCH #equity #RJ she/her. Tweets mine _xD83C__xDDF9__xD83C__xDDED__xD83C__xDF08_</t>
  </si>
  <si>
    <t>Maternal Health Services and Systems, Safety, quality and implementation. Social Science researcher and midwife. Tweeting in personal capacity.</t>
  </si>
  <si>
    <t>We tweet about the care midwives provide individuals of all ages. We're passionate about improving health+maternity care. Everyone deserves a midwife!</t>
  </si>
  <si>
    <t>CHAI Clinical Director, SRH &amp; Maternal Newborn Health. ACNM Division of Global Health Chair. Systems Solutions (my views are my own)</t>
  </si>
  <si>
    <t>Expanding and enhancing perinatal QI to eliminate preventable perinatal morbidity and mortality, and end racial/ethnic disparities. #QIsaveslives #perinatalQI</t>
  </si>
  <si>
    <t>OBGyn &amp; mom of two. Media expert: #womenshealth #breastfeeding #pregnancy #motherhood #family. #Foodie at ❤ passionate about #excercise #babies. #DrDidichats</t>
  </si>
  <si>
    <t>Florida Perinatal Quality Collaborative: Partnering to Improve Health Care Quality for Mothers and Babies</t>
  </si>
  <si>
    <t>daughter. sister. cheesehead by birth, Chicago raised. Family Med+OB (#FMOB) realist. believe in happiness #maternalchildhealth #FMRevolution #resist, views=me</t>
  </si>
  <si>
    <t>Health insurance technocrat and Director of the 32BJ Health Fund.   Opinions my own.</t>
  </si>
  <si>
    <t>Anthem Blue Cross Blue Shield, an independent licensee of @BCBSAssociation</t>
  </si>
  <si>
    <t>Oakland, CA</t>
  </si>
  <si>
    <t>New York</t>
  </si>
  <si>
    <t>Boston, MA</t>
  </si>
  <si>
    <t>Palo Alto, California</t>
  </si>
  <si>
    <t>Oakland, California</t>
  </si>
  <si>
    <t>San Francisco, CA</t>
  </si>
  <si>
    <t>Minneapolis, MN</t>
  </si>
  <si>
    <t>NC</t>
  </si>
  <si>
    <t>London</t>
  </si>
  <si>
    <t>Silver Spring, MD</t>
  </si>
  <si>
    <t>Washington, DC Metro Area</t>
  </si>
  <si>
    <t>Atlanta, GA</t>
  </si>
  <si>
    <t>Florida, USA</t>
  </si>
  <si>
    <t>madison, wi</t>
  </si>
  <si>
    <t>New York, NY</t>
  </si>
  <si>
    <t>https://t.co/4L3JhuQTdh</t>
  </si>
  <si>
    <t>https://t.co/sKRj7OGoO1</t>
  </si>
  <si>
    <t>http://t.co/XaJqeItHHx</t>
  </si>
  <si>
    <t>http://t.co/wn8mVFF03r</t>
  </si>
  <si>
    <t>https://t.co/x6BtwAlayw</t>
  </si>
  <si>
    <t>https://t.co/fNsda2tXQL</t>
  </si>
  <si>
    <t>https://t.co/LcqkuCn0Nm</t>
  </si>
  <si>
    <t>https://t.co/3T00lhUXUq</t>
  </si>
  <si>
    <t>https://t.co/bFmr5nyC80</t>
  </si>
  <si>
    <t>https://t.co/kmnqiUPnHH</t>
  </si>
  <si>
    <t>https://t.co/9BLnlq9J76</t>
  </si>
  <si>
    <t>http://t.co/OokDYY2uKg</t>
  </si>
  <si>
    <t>https://t.co/ikBdbuOu4X</t>
  </si>
  <si>
    <t>http://t.co/0IPJSWvlo3</t>
  </si>
  <si>
    <t>https://pbs.twimg.com/profile_banners/1372827320/1546963113</t>
  </si>
  <si>
    <t>https://pbs.twimg.com/profile_banners/16193528/1527087662</t>
  </si>
  <si>
    <t>https://pbs.twimg.com/profile_banners/19185441/1553265247</t>
  </si>
  <si>
    <t>https://pbs.twimg.com/profile_banners/1329921834/1560200511</t>
  </si>
  <si>
    <t>https://pbs.twimg.com/profile_banners/422893220/1521497845</t>
  </si>
  <si>
    <t>https://pbs.twimg.com/profile_banners/37008978/1558634353</t>
  </si>
  <si>
    <t>https://pbs.twimg.com/profile_banners/2613485677/1558649381</t>
  </si>
  <si>
    <t>https://pbs.twimg.com/profile_banners/781982295863484456/1557841834</t>
  </si>
  <si>
    <t>https://pbs.twimg.com/profile_banners/872286864291516416/1496806865</t>
  </si>
  <si>
    <t>https://pbs.twimg.com/profile_banners/2683931742/1469111844</t>
  </si>
  <si>
    <t>https://pbs.twimg.com/profile_banners/2466123505/1546440753</t>
  </si>
  <si>
    <t>https://pbs.twimg.com/profile_banners/411994804/1534806159</t>
  </si>
  <si>
    <t>https://pbs.twimg.com/profile_banners/50074068/1552504264</t>
  </si>
  <si>
    <t>https://pbs.twimg.com/profile_banners/401393432/1474065077</t>
  </si>
  <si>
    <t>https://pbs.twimg.com/profile_banners/751173499826409474/1545066789</t>
  </si>
  <si>
    <t>https://pbs.twimg.com/profile_banners/970415876/1415246956</t>
  </si>
  <si>
    <t>https://pbs.twimg.com/profile_banners/485393744/1537307058</t>
  </si>
  <si>
    <t>https://pbs.twimg.com/profile_banners/725702374556327937/1524680632</t>
  </si>
  <si>
    <t>https://pbs.twimg.com/profile_banners/3167643935/1521015741</t>
  </si>
  <si>
    <t>https://pbs.twimg.com/profile_banners/139858167/1541516879</t>
  </si>
  <si>
    <t>http://abs.twimg.com/images/themes/theme1/bg.png</t>
  </si>
  <si>
    <t>http://abs.twimg.com/images/themes/theme10/bg.gif</t>
  </si>
  <si>
    <t>http://abs.twimg.com/images/themes/theme8/bg.gif</t>
  </si>
  <si>
    <t>http://abs.twimg.com/images/themes/theme12/bg.gif</t>
  </si>
  <si>
    <t>http://pbs.twimg.com/profile_images/378800000661949505/acf9c3e18b7634360c9c8820e4f7376a_normal.jpeg</t>
  </si>
  <si>
    <t>http://pbs.twimg.com/profile_images/1013289364770775040/YMfPT0wS_normal.jpg</t>
  </si>
  <si>
    <t>http://pbs.twimg.com/profile_images/1109100899362836481/HshCts_e_normal.png</t>
  </si>
  <si>
    <t>http://pbs.twimg.com/profile_images/654521427551367168/AkjRumyP_normal.png</t>
  </si>
  <si>
    <t>http://pbs.twimg.com/profile_images/691751412036808705/40DpcbP9_normal.jpg</t>
  </si>
  <si>
    <t>http://pbs.twimg.com/profile_images/1034061111878926338/F6noKVPX_normal.jpg</t>
  </si>
  <si>
    <t>http://pbs.twimg.com/profile_images/1129555970776944640/b44CRE-m_normal.jpg</t>
  </si>
  <si>
    <t>http://pbs.twimg.com/profile_images/1026505875161145345/ft5LpBph_normal.jpg</t>
  </si>
  <si>
    <t>Open Twitter Page for This Person</t>
  </si>
  <si>
    <t>https://twitter.com/beccah_health</t>
  </si>
  <si>
    <t>https://twitter.com/consumerreports</t>
  </si>
  <si>
    <t>https://twitter.com/bidmchealth</t>
  </si>
  <si>
    <t>https://twitter.com/eakester</t>
  </si>
  <si>
    <t>https://twitter.com/cmqcc</t>
  </si>
  <si>
    <t>https://twitter.com/chcfnews</t>
  </si>
  <si>
    <t>https://twitter.com/suegullo</t>
  </si>
  <si>
    <t>https://twitter.com/rjwarrior</t>
  </si>
  <si>
    <t>https://twitter.com/blkmamasmatter</t>
  </si>
  <si>
    <t>https://twitter.com/drbdchambers</t>
  </si>
  <si>
    <t>https://twitter.com/danihasaduck</t>
  </si>
  <si>
    <t>https://twitter.com/rrhdr</t>
  </si>
  <si>
    <t>https://twitter.com/aunpalmquist</t>
  </si>
  <si>
    <t>https://twitter.com/sandalljane</t>
  </si>
  <si>
    <t>https://twitter.com/acnmmidwives</t>
  </si>
  <si>
    <t>https://twitter.com/robyncnm</t>
  </si>
  <si>
    <t>https://twitter.com/perinatalqi</t>
  </si>
  <si>
    <t>https://twitter.com/thehealthymommy</t>
  </si>
  <si>
    <t>https://twitter.com/chantallauryn</t>
  </si>
  <si>
    <t>https://twitter.com/thefpqc</t>
  </si>
  <si>
    <t>https://twitter.com/amykaleka</t>
  </si>
  <si>
    <t>https://twitter.com/_sararothstein</t>
  </si>
  <si>
    <t>https://twitter.com/anthembcbs</t>
  </si>
  <si>
    <t>beccah_health
Congrats to @BIDMChealth on reducing
unnecessary C-sections! https://t.co/dMDIxPIY1u
And moms-to-be: Check out this
#MyBirthMatters video on how you
can work with your medical team
to talk about your birth choices.
@CHCFNews @ConsumerReports @cmqcc
https://t.co/8lVFLiFeOz</t>
  </si>
  <si>
    <t xml:space="preserve">consumerreports
</t>
  </si>
  <si>
    <t xml:space="preserve">bidmchealth
</t>
  </si>
  <si>
    <t>eakester
RT @Beccah_Health: Congrats to
@BIDMChealth on reducing unnecessary
C-sections! https://t.co/dMDIxPIY1u
And moms-to-be: Check out this
#MyB…</t>
  </si>
  <si>
    <t>cmqcc
We are pleased to announce a series
of six papers on Translating Maternal
Mortality Review into Quality Improvement
Opportunities in Response to Pregnancy-Related
Deaths in California is now available
online, with free access until
June 26, 2019 https://t.co/ztun4P0x48
https://t.co/OyWHfx2vNl</t>
  </si>
  <si>
    <t xml:space="preserve">chcfnews
</t>
  </si>
  <si>
    <t>suegullo
RT @cmqcc: We are pleased to announce
a series of six papers on Translating
Maternal Mortality Review into
Quality Improvement Opportunitie…</t>
  </si>
  <si>
    <t>rjwarrior
#CiteBlackWomenSunday Congratulations
to @RRHDr and Dr Attanasio! I just
shared your article with @cmqcc
@CHCFNews @drbdchambers #DánaainDavis
#SusanPerez #Northshore @BlkMamasMatter
#NiaMitchell #CABirthEquityCollaborative
#PREM #IPE #DisruptingNarratives
#AdvancingBirthEquity https://t.co/eFXQcM5DMU</t>
  </si>
  <si>
    <t xml:space="preserve">blkmamasmatter
</t>
  </si>
  <si>
    <t xml:space="preserve">drbdchambers
</t>
  </si>
  <si>
    <t>danihasaduck
RT @RJWarrior: #CiteBlackWomenSunday
Congratulations to @RRHDr and Dr
Attanasio! I just shared your article
with @cmqcc @CHCFNews @drbdcha…</t>
  </si>
  <si>
    <t>rrhdr
RT @RJWarrior: #CiteBlackWomenSunday
Congratulations to @RRHDr and Dr
Attanasio! I just shared your article
with @cmqcc @CHCFNews @drbdcha…</t>
  </si>
  <si>
    <t>aunpalmquist
RT @RJWarrior: #CiteBlackWomenSunday
Congratulations to @RRHDr and Dr
Attanasio! I just shared your article
with @cmqcc @CHCFNews @drbdcha…</t>
  </si>
  <si>
    <t>sandalljane
RT @ACNMmidwives: Be sure to join
this @CMQCC and Blue Cross AIM
related webinar, "Improving Birth
Care, Experiences and Outcomes
for and w…</t>
  </si>
  <si>
    <t>acnmmidwives
Be sure to join this @CMQCC and
Blue Cross AIM related webinar,
"Improving Birth Care, Experiences
and Outcomes for and with Black
Mothers - a QI Approach", happening
tomorrow, June 11th, at 12pm PST.
Registration is required! #MidwivesMakeADifference
https://t.co/unuVRriHcc</t>
  </si>
  <si>
    <t>robyncnm
RT @ACNMmidwives: Be sure to join
this @CMQCC and Blue Cross AIM
related webinar, "Improving Birth
Care, Experiences and Outcomes
for and w…</t>
  </si>
  <si>
    <t>perinatalqi
RT @ACNMmidwives: Be sure to join
this @CMQCC and Blue Cross AIM
related webinar, "Improving Birth
Care, Experiences and Outcomes
for and w…</t>
  </si>
  <si>
    <t>thehealthymommy
RT @RJWarrior: #CiteBlackWomenSunday
Congratulations to @RRHDr and Dr
Attanasio! I just shared your article
with @cmqcc @CHCFNews @drbdcha…</t>
  </si>
  <si>
    <t>chantallauryn
RT @ACNMmidwives: Be sure to join
this @CMQCC and Blue Cross AIM
related webinar, "Improving Birth
Care, Experiences and Outcomes
for and w…</t>
  </si>
  <si>
    <t>thefpqc
RT @ACNMmidwives: Be sure to join
this @CMQCC and Blue Cross AIM
related webinar, "Improving Birth
Care, Experiences and Outcomes
for and w…</t>
  </si>
  <si>
    <t>amykaleka
RT @ACNMmidwives: Be sure to join
this @CMQCC and Blue Cross AIM
related webinar, "Improving Birth
Care, Experiences and Outcomes
for and w…</t>
  </si>
  <si>
    <t>_sararothstein
Kudos to @AnthemBCBS and @cmqcc
for the great webinar today on
improving birth care, experiences
and outcomes for and with Black
mothers</t>
  </si>
  <si>
    <t xml:space="preserve">anthembcbs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</si>
  <si>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</si>
  <si>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</si>
  <si>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</si>
  <si>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</si>
  <si>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</si>
  <si>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</si>
  <si>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</si>
  <si>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</si>
  <si>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</si>
  <si>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</si>
  <si>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</si>
  <si>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</si>
  <si>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</si>
  <si>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</si>
  <si>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</si>
  <si>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</si>
  <si>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</si>
  <si>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</si>
  <si>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</si>
  <si>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</si>
  <si>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</si>
  <si>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</si>
  <si>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</si>
  <si>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</si>
  <si>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</si>
  <si>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</si>
  <si>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</si>
  <si>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</si>
  <si>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</si>
  <si>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</si>
  <si>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</si>
  <si>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</si>
  <si>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</si>
  <si>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</si>
  <si>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</si>
  <si>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</si>
  <si>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</si>
  <si>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</si>
  <si>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</si>
  <si>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</si>
  <si>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</si>
  <si>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</si>
  <si>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</si>
  <si>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</si>
  <si>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</si>
  <si>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</si>
  <si>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</si>
  <si>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</si>
  <si>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</si>
  <si>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</si>
  <si>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</si>
  <si>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</si>
  <si>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</si>
  <si>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</si>
  <si>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</si>
  <si>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</si>
  <si>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</si>
  <si>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</si>
  <si>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</si>
  <si>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</si>
  <si>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</si>
  <si>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</si>
  <si>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</si>
  <si>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</si>
  <si>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</si>
  <si>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</si>
  <si>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</si>
  <si>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</si>
  <si>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</si>
  <si>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http://www.sciencedirect.com/science/authShare/S0884217519300449/20190507T220300Z/1?md5=5be580187ed1e0f021a008f6c8ba1297&amp;dgcid=author https://www.cmqcc.org/news/upcoming-webinar-improving-birth-care-experiences-and-outcomes-and-black-mothers-qi-approach</t>
  </si>
  <si>
    <t>Top Domains in Tweet in Entire Graph</t>
  </si>
  <si>
    <t>Top Domains in Tweet in G1</t>
  </si>
  <si>
    <t>Top Domains in Tweet in G2</t>
  </si>
  <si>
    <t>Top Domains in Tweet in G3</t>
  </si>
  <si>
    <t>Top Domains in Tweet in G4</t>
  </si>
  <si>
    <t>Top Domains in Tweet</t>
  </si>
  <si>
    <t>sciencedirect.com cmqcc.org</t>
  </si>
  <si>
    <t>Top Hashtags in Tweet in Entire Graph</t>
  </si>
  <si>
    <t>dánaaindavis</t>
  </si>
  <si>
    <t>susanperez</t>
  </si>
  <si>
    <t>northshore</t>
  </si>
  <si>
    <t>niamitchell</t>
  </si>
  <si>
    <t>cabirthequitycollaborative</t>
  </si>
  <si>
    <t>prem</t>
  </si>
  <si>
    <t>ipe</t>
  </si>
  <si>
    <t>disruptingnarratives</t>
  </si>
  <si>
    <t>Top Hashtags in Tweet in G1</t>
  </si>
  <si>
    <t>Top Hashtags in Tweet in G2</t>
  </si>
  <si>
    <t>advancingbirthequity</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</si>
  <si>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</si>
  <si>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</si>
  <si>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</si>
  <si>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</si>
  <si>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</si>
  <si>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</si>
  <si>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</si>
  <si>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</si>
  <si>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</si>
  <si>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birth</t>
  </si>
  <si>
    <t>webinar</t>
  </si>
  <si>
    <t>improving</t>
  </si>
  <si>
    <t>care</t>
  </si>
  <si>
    <t>Top Words in Tweet in G1</t>
  </si>
  <si>
    <t>related</t>
  </si>
  <si>
    <t>sure</t>
  </si>
  <si>
    <t>join</t>
  </si>
  <si>
    <t>blue</t>
  </si>
  <si>
    <t>cross</t>
  </si>
  <si>
    <t>aim</t>
  </si>
  <si>
    <t>Top Words in Tweet in G2</t>
  </si>
  <si>
    <t>#citeblackwomensunday</t>
  </si>
  <si>
    <t>congratulations</t>
  </si>
  <si>
    <t>dr</t>
  </si>
  <si>
    <t>attanasio</t>
  </si>
  <si>
    <t>shared</t>
  </si>
  <si>
    <t>article</t>
  </si>
  <si>
    <t>Top Words in Tweet in G3</t>
  </si>
  <si>
    <t>congrats</t>
  </si>
  <si>
    <t>reducing</t>
  </si>
  <si>
    <t>unnecessary</t>
  </si>
  <si>
    <t>c</t>
  </si>
  <si>
    <t>sections</t>
  </si>
  <si>
    <t>moms</t>
  </si>
  <si>
    <t>check</t>
  </si>
  <si>
    <t>out</t>
  </si>
  <si>
    <t>Top Words in Tweet in G4</t>
  </si>
  <si>
    <t>Top Words in Tweet</t>
  </si>
  <si>
    <t>related cmqcc sure join blue cross aim webinar improving birth</t>
  </si>
  <si>
    <t>#citeblackwomensunday congratulations rrhdr dr attanasio shared article cmqcc chcfnews rjwarrior</t>
  </si>
  <si>
    <t>congrats bidmchealth reducing unnecessary c sections moms check out</t>
  </si>
  <si>
    <t>Top Word Pairs in Tweet in Entire Graph</t>
  </si>
  <si>
    <t>improving,birth</t>
  </si>
  <si>
    <t>birth,care</t>
  </si>
  <si>
    <t>care,experiences</t>
  </si>
  <si>
    <t>experiences,outcomes</t>
  </si>
  <si>
    <t>sure,join</t>
  </si>
  <si>
    <t>join,cmqcc</t>
  </si>
  <si>
    <t>cmqcc,blue</t>
  </si>
  <si>
    <t>blue,cross</t>
  </si>
  <si>
    <t>cross,aim</t>
  </si>
  <si>
    <t>aim,related</t>
  </si>
  <si>
    <t>Top Word Pairs in Tweet in G1</t>
  </si>
  <si>
    <t>related,webinar</t>
  </si>
  <si>
    <t>webinar,improving</t>
  </si>
  <si>
    <t>Top Word Pairs in Tweet in G2</t>
  </si>
  <si>
    <t>#citeblackwomensunday,congratulations</t>
  </si>
  <si>
    <t>congratulations,rrhdr</t>
  </si>
  <si>
    <t>rrhdr,dr</t>
  </si>
  <si>
    <t>dr,attanasio</t>
  </si>
  <si>
    <t>attanasio,shared</t>
  </si>
  <si>
    <t>shared,article</t>
  </si>
  <si>
    <t>article,cmqcc</t>
  </si>
  <si>
    <t>cmqcc,chcfnews</t>
  </si>
  <si>
    <t>rjwarrior,#citeblackwomensunday</t>
  </si>
  <si>
    <t>chcfnews,drbdcha</t>
  </si>
  <si>
    <t>Top Word Pairs in Tweet in G3</t>
  </si>
  <si>
    <t>congrats,bidmchealth</t>
  </si>
  <si>
    <t>bidmchealth,reducing</t>
  </si>
  <si>
    <t>reducing,unnecessary</t>
  </si>
  <si>
    <t>unnecessary,c</t>
  </si>
  <si>
    <t>c,sections</t>
  </si>
  <si>
    <t>sections,moms</t>
  </si>
  <si>
    <t>moms,check</t>
  </si>
  <si>
    <t>check,out</t>
  </si>
  <si>
    <t>Top Word Pairs in Tweet in G4</t>
  </si>
  <si>
    <t>Top Word Pairs in Tweet</t>
  </si>
  <si>
    <t>sure,join  join,cmqcc  cmqcc,blue  blue,cross  cross,aim  aim,related  related,webinar  webinar,improving  improving,birth  birth,care</t>
  </si>
  <si>
    <t>#citeblackwomensunday,congratulations  congratulations,rrhdr  rrhdr,dr  dr,attanasio  attanasio,shared  shared,article  article,cmqcc  cmqcc,chcfnews  rjwarrior,#citeblackwomensunday  chcfnews,drbdcha</t>
  </si>
  <si>
    <t>congrats,bidmchealth  bidmchealth,reducing  reducing,unnecessary  unnecessary,c  c,sections  sections,moms  moms,check  check,out</t>
  </si>
  <si>
    <t>Top Replied-To in Entire Graph</t>
  </si>
  <si>
    <t>Top Mentioned in Entire Graph</t>
  </si>
  <si>
    <t>drbdcha</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</si>
  <si>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</si>
  <si>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</si>
  <si>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</si>
  <si>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</si>
  <si>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</si>
  <si>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</si>
  <si>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</si>
  <si>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</si>
  <si>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</si>
  <si>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</si>
  <si>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cmqcc acnmmidwives</t>
  </si>
  <si>
    <t>rrhdr cmqcc chcfnews rjwarrior drbdcha drbdchambers blkmamasmatter</t>
  </si>
  <si>
    <t>bidmchealth chcfnews consumerreports cmqcc beccah_health</t>
  </si>
  <si>
    <t>anthembcbs cmqcc</t>
  </si>
  <si>
    <t>Top Tweeters in Entire Graph</t>
  </si>
  <si>
    <t>Top Tweeters in G1</t>
  </si>
  <si>
    <t>Top Tweeters in G2</t>
  </si>
  <si>
    <t>Top Tweeters in G3</t>
  </si>
  <si>
    <t>Top Tweeters in G4</t>
  </si>
  <si>
    <t>Top Tweeters</t>
  </si>
  <si>
    <t>acnmmidwives amykaleka cmqcc sandalljane robyncnm thefpqc perinatalqi suegullo chantallauryn</t>
  </si>
  <si>
    <t>aunpalmquist thehealthymommy chcfnews blkmamasmatter rjwarrior rrhdr danihasaduck drbdchambers</t>
  </si>
  <si>
    <t>consumerreports bidmchealth beccah_health eakester</t>
  </si>
  <si>
    <t>anthembcbs _sararothstein</t>
  </si>
  <si>
    <t>Top URLs in Tweet by Count</t>
  </si>
  <si>
    <t>Top URLs in Tweet by Salience</t>
  </si>
  <si>
    <t>Top Domains in Tweet by Count</t>
  </si>
  <si>
    <t>Top Domains in Tweet by Salience</t>
  </si>
  <si>
    <t>Top Hashtags in Tweet by Count</t>
  </si>
  <si>
    <t>Top Hashtags in Tweet by Salience</t>
  </si>
  <si>
    <t>Top Words in Tweet by Count</t>
  </si>
  <si>
    <t>congrats bidmchealth reducing unnecessary c sections moms check out #mybirthmatters</t>
  </si>
  <si>
    <t>beccah_health congrats bidmchealth reducing unnecessary c sections moms check out</t>
  </si>
  <si>
    <t>pleased announce series six papers translating maternal mortality review quality</t>
  </si>
  <si>
    <t>#citeblackwomensunday congratulations rrhdr dr attanasio shared article chcfnews drbdchambers #dánaaindavis</t>
  </si>
  <si>
    <t>rjwarrior #citeblackwomensunday congratulations rrhdr dr attanasio shared article chcfnews drbdcha</t>
  </si>
  <si>
    <t>acnmmidwives sure join blue cross aim related webinar improving birth</t>
  </si>
  <si>
    <t>sure join blue cross aim related webinar improving birth care</t>
  </si>
  <si>
    <t>kudos anthembcbs great webinar today improving birth care experiences outcomes</t>
  </si>
  <si>
    <t>Top Words in Tweet by Salience</t>
  </si>
  <si>
    <t>Top Word Pairs in Tweet by Count</t>
  </si>
  <si>
    <t>congrats,bidmchealth  bidmchealth,reducing  reducing,unnecessary  unnecessary,c  c,sections  sections,moms  moms,check  check,out  out,#mybirthmatters  #mybirthmatters,video</t>
  </si>
  <si>
    <t>beccah_health,congrats  congrats,bidmchealth  bidmchealth,reducing  reducing,unnecessary  unnecessary,c  c,sections  sections,moms  moms,check  check,out  out,#myb</t>
  </si>
  <si>
    <t>pleased,announce  announce,series  series,six  six,papers  papers,translating  translating,maternal  maternal,mortality  mortality,review  review,quality  quality,improvement</t>
  </si>
  <si>
    <t>cmqcc,pleased  pleased,announce  announce,series  series,six  six,papers  papers,translating  translating,maternal  maternal,mortality  mortality,review  review,quality</t>
  </si>
  <si>
    <t>#citeblackwomensunday,congratulations  congratulations,rrhdr  rrhdr,dr  dr,attanasio  attanasio,shared  shared,article  article,cmqcc  cmqcc,chcfnews  chcfnews,drbdchambers  drbdchambers,#dánaaindavis</t>
  </si>
  <si>
    <t>rjwarrior,#citeblackwomensunday  #citeblackwomensunday,congratulations  congratulations,rrhdr  rrhdr,dr  dr,attanasio  attanasio,shared  shared,article  article,cmqcc  cmqcc,chcfnews  chcfnews,drbdcha</t>
  </si>
  <si>
    <t>acnmmidwives,sure  sure,join  join,cmqcc  cmqcc,blue  blue,cross  cross,aim  aim,related  related,webinar  webinar,improving  improving,birth</t>
  </si>
  <si>
    <t>kudos,anthembcbs  anthembcbs,cmqcc  cmqcc,great  great,webinar  webinar,today  today,improving  improving,birth  birth,care  care,experiences  experiences,outcomes</t>
  </si>
  <si>
    <t>Top Word Pairs in Tweet by Salience</t>
  </si>
  <si>
    <t>Word</t>
  </si>
  <si>
    <t>experiences</t>
  </si>
  <si>
    <t>outcomes</t>
  </si>
  <si>
    <t>w</t>
  </si>
  <si>
    <t>black</t>
  </si>
  <si>
    <t>mothers</t>
  </si>
  <si>
    <t>june</t>
  </si>
  <si>
    <t>pleased</t>
  </si>
  <si>
    <t>announce</t>
  </si>
  <si>
    <t>series</t>
  </si>
  <si>
    <t>six</t>
  </si>
  <si>
    <t>papers</t>
  </si>
  <si>
    <t>translating</t>
  </si>
  <si>
    <t>maternal</t>
  </si>
  <si>
    <t>mortality</t>
  </si>
  <si>
    <t>review</t>
  </si>
  <si>
    <t>quality</t>
  </si>
  <si>
    <t>improvement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</si>
  <si>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</si>
  <si>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</si>
  <si>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</si>
  <si>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</si>
  <si>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</si>
  <si>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</si>
  <si>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</si>
  <si>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</si>
  <si>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</si>
  <si>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</si>
  <si>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</si>
  <si>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</si>
  <si>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</si>
  <si>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</si>
  <si>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</si>
  <si>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</si>
  <si>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</si>
  <si>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</si>
  <si>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</si>
  <si>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</si>
  <si>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</si>
  <si>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</si>
  <si>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</si>
  <si>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</si>
  <si>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</si>
  <si>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</si>
  <si>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</si>
  <si>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</si>
  <si>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</si>
  <si>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</si>
  <si>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</si>
  <si>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G1: related cmqcc sure join blue cross aim webinar improving birth</t>
  </si>
  <si>
    <t>G2: #citeblackwomensunday congratulations rrhdr dr attanasio shared article cmqcc chcfnews rjwarrior</t>
  </si>
  <si>
    <t>G3: congrats bidmchealth reducing unnecessary c sections moms check out</t>
  </si>
  <si>
    <t>Autofill Workbook Results</t>
  </si>
  <si>
    <t>Edge Weight▓1▓1▓0▓True▓Gray▓Red▓▓Edge Weight▓1▓1▓0▓3▓10▓False▓Edge Weight▓1▓1▓0▓35▓12▓False▓▓0▓0▓0▓True▓Black▓Black▓▓Followers▓35▓15710▓0▓162▓1000▓False▓▓0▓0▓0▓0▓0▓False▓▓0▓0▓0▓0▓0▓False▓▓0▓0▓0▓0▓0▓False</t>
  </si>
  <si>
    <t>GraphSource░GraphServerTwitterSearch▓GraphTerm░cmqcc▓ImportDescription░The graph represents a network of 23 Twitter users whose tweets in the requested range contained "cmqcc", or who were replied to or mentioned in those tweets.  The network was obtained from the NodeXL Graph Server on Sunday, 23 June 2019 at 18:15 UTC.
The requested start date was Sunday, 23 June 2019 at 00:01 UTC and the maximum number of days (going backward) was 14.
The maximum number of tweets collected was 5,000.
The tweets in the network were tweeted over the 2-day, 9-hour, 20-minute period from Sunday, 09 June 2019 at 10:43 UTC to Tuesday, 11 June 2019 at 20:03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</si>
</sst>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195426"/>
        <c:axId val="58105651"/>
      </c:barChart>
      <c:catAx>
        <c:axId val="511954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105651"/>
        <c:crosses val="autoZero"/>
        <c:auto val="1"/>
        <c:lblOffset val="100"/>
        <c:noMultiLvlLbl val="0"/>
      </c:catAx>
      <c:valAx>
        <c:axId val="58105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95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5/16/2019 23:57</c:v>
                </c:pt>
                <c:pt idx="1">
                  <c:v>6/5/2019 23:19</c:v>
                </c:pt>
                <c:pt idx="2">
                  <c:v>6/9/2019 10:43</c:v>
                </c:pt>
                <c:pt idx="3">
                  <c:v>6/9/2019 14:25</c:v>
                </c:pt>
                <c:pt idx="4">
                  <c:v>6/9/2019 16:50</c:v>
                </c:pt>
                <c:pt idx="5">
                  <c:v>6/9/2019 17:49</c:v>
                </c:pt>
                <c:pt idx="6">
                  <c:v>6/9/2019 17:54</c:v>
                </c:pt>
                <c:pt idx="7">
                  <c:v>6/9/2019 23:06</c:v>
                </c:pt>
                <c:pt idx="8">
                  <c:v>6/10/2019 20:30</c:v>
                </c:pt>
                <c:pt idx="9">
                  <c:v>6/10/2019 20:49</c:v>
                </c:pt>
                <c:pt idx="10">
                  <c:v>6/10/2019 20:51</c:v>
                </c:pt>
                <c:pt idx="11">
                  <c:v>6/10/2019 20:57</c:v>
                </c:pt>
                <c:pt idx="12">
                  <c:v>6/10/2019 22:17</c:v>
                </c:pt>
                <c:pt idx="13">
                  <c:v>6/10/2019 22:24</c:v>
                </c:pt>
                <c:pt idx="14">
                  <c:v>6/11/2019 1:37</c:v>
                </c:pt>
                <c:pt idx="15">
                  <c:v>6/11/2019 3:45</c:v>
                </c:pt>
                <c:pt idx="16">
                  <c:v>6/11/2019 20:03</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2436764"/>
        <c:axId val="21930877"/>
      </c:barChart>
      <c:catAx>
        <c:axId val="2436764"/>
        <c:scaling>
          <c:orientation val="minMax"/>
        </c:scaling>
        <c:axPos val="b"/>
        <c:delete val="0"/>
        <c:numFmt formatCode="General" sourceLinked="1"/>
        <c:majorTickMark val="out"/>
        <c:minorTickMark val="none"/>
        <c:tickLblPos val="nextTo"/>
        <c:crossAx val="21930877"/>
        <c:crosses val="autoZero"/>
        <c:auto val="1"/>
        <c:lblOffset val="100"/>
        <c:noMultiLvlLbl val="0"/>
      </c:catAx>
      <c:valAx>
        <c:axId val="21930877"/>
        <c:scaling>
          <c:orientation val="minMax"/>
        </c:scaling>
        <c:axPos val="l"/>
        <c:majorGridlines/>
        <c:delete val="0"/>
        <c:numFmt formatCode="General" sourceLinked="1"/>
        <c:majorTickMark val="out"/>
        <c:minorTickMark val="none"/>
        <c:tickLblPos val="nextTo"/>
        <c:crossAx val="24367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188812"/>
        <c:axId val="8937261"/>
      </c:barChart>
      <c:catAx>
        <c:axId val="531888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937261"/>
        <c:crosses val="autoZero"/>
        <c:auto val="1"/>
        <c:lblOffset val="100"/>
        <c:noMultiLvlLbl val="0"/>
      </c:catAx>
      <c:valAx>
        <c:axId val="8937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8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3326486"/>
        <c:axId val="52829511"/>
      </c:barChart>
      <c:catAx>
        <c:axId val="133264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829511"/>
        <c:crosses val="autoZero"/>
        <c:auto val="1"/>
        <c:lblOffset val="100"/>
        <c:noMultiLvlLbl val="0"/>
      </c:catAx>
      <c:valAx>
        <c:axId val="52829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26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03552"/>
        <c:axId val="51331969"/>
      </c:barChart>
      <c:catAx>
        <c:axId val="57035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331969"/>
        <c:crosses val="autoZero"/>
        <c:auto val="1"/>
        <c:lblOffset val="100"/>
        <c:noMultiLvlLbl val="0"/>
      </c:catAx>
      <c:valAx>
        <c:axId val="51331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334538"/>
        <c:axId val="64248795"/>
      </c:barChart>
      <c:catAx>
        <c:axId val="593345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248795"/>
        <c:crosses val="autoZero"/>
        <c:auto val="1"/>
        <c:lblOffset val="100"/>
        <c:noMultiLvlLbl val="0"/>
      </c:catAx>
      <c:valAx>
        <c:axId val="64248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34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368244"/>
        <c:axId val="36769877"/>
      </c:barChart>
      <c:catAx>
        <c:axId val="413682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769877"/>
        <c:crosses val="autoZero"/>
        <c:auto val="1"/>
        <c:lblOffset val="100"/>
        <c:noMultiLvlLbl val="0"/>
      </c:catAx>
      <c:valAx>
        <c:axId val="36769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68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2493438"/>
        <c:axId val="25570031"/>
      </c:barChart>
      <c:catAx>
        <c:axId val="624934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570031"/>
        <c:crosses val="autoZero"/>
        <c:auto val="1"/>
        <c:lblOffset val="100"/>
        <c:noMultiLvlLbl val="0"/>
      </c:catAx>
      <c:valAx>
        <c:axId val="25570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93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803688"/>
        <c:axId val="57906601"/>
      </c:barChart>
      <c:catAx>
        <c:axId val="288036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906601"/>
        <c:crosses val="autoZero"/>
        <c:auto val="1"/>
        <c:lblOffset val="100"/>
        <c:noMultiLvlLbl val="0"/>
      </c:catAx>
      <c:valAx>
        <c:axId val="57906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03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1397362"/>
        <c:axId val="59923075"/>
      </c:barChart>
      <c:catAx>
        <c:axId val="51397362"/>
        <c:scaling>
          <c:orientation val="minMax"/>
        </c:scaling>
        <c:axPos val="b"/>
        <c:delete val="1"/>
        <c:majorTickMark val="out"/>
        <c:minorTickMark val="none"/>
        <c:tickLblPos val="none"/>
        <c:crossAx val="59923075"/>
        <c:crosses val="autoZero"/>
        <c:auto val="1"/>
        <c:lblOffset val="100"/>
        <c:noMultiLvlLbl val="0"/>
      </c:catAx>
      <c:valAx>
        <c:axId val="59923075"/>
        <c:scaling>
          <c:orientation val="minMax"/>
        </c:scaling>
        <c:axPos val="l"/>
        <c:delete val="1"/>
        <c:majorTickMark val="out"/>
        <c:minorTickMark val="none"/>
        <c:tickLblPos val="none"/>
        <c:crossAx val="513973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Smith" refreshedVersion="5">
  <cacheSource type="worksheet">
    <worksheetSource ref="A2:BL1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mybirthmatters"/>
        <m/>
        <s v="citeblackwomensunday dánaaindavis susanperez northshore niamitchell cabirthequitycollaborative prem ipe disruptingnarratives advancingbirthequity"/>
        <s v="citeblackwomensunday"/>
        <s v="midwivesmakeadiffer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19-06-05T23:19:24.000"/>
        <d v="2019-06-09T10:43:38.000"/>
        <d v="2019-06-09T14:25:54.000"/>
        <d v="2019-06-09T16:50:04.000"/>
        <d v="2019-06-09T17:49:39.000"/>
        <d v="2019-06-09T17:54:49.000"/>
        <d v="2019-06-10T20:49:14.000"/>
        <d v="2019-06-10T20:51:21.000"/>
        <d v="2019-06-10T20:57:41.000"/>
        <d v="2019-06-09T23:06:36.000"/>
        <d v="2019-06-10T22:17:22.000"/>
        <d v="2019-06-10T22:24:30.000"/>
        <d v="2019-06-11T01:37:56.000"/>
        <d v="2019-06-10T20:30:09.000"/>
        <d v="2019-06-11T03:45:25.000"/>
        <d v="2019-05-16T23:57:31.000"/>
        <d v="2019-06-11T20:03:4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beccah_health"/>
    <s v="consumerreports"/>
    <m/>
    <m/>
    <m/>
    <m/>
    <m/>
    <m/>
    <m/>
    <m/>
    <s v="No"/>
    <n v="3"/>
    <m/>
    <m/>
    <x v="0"/>
    <d v="2019-06-05T23:19:24.000"/>
    <s v="Congrats to @BIDMChealth on reducing unnecessary C-sections!_x000a_https://t.co/dMDIxPIY1u_x000a_And moms-to-be: Check out this #MyBirthMatters video on how you can work with your medical team to talk about your birth choices. _x000a_@CHCFNews @ConsumerReports @cmqcc https://t.co/8lVFLiFeOz"/>
    <s v="https://www.nytimes.com/2019/06/05/opinion/hospital-cesarean-section.html"/>
    <s v="nytimes.com"/>
    <x v="0"/>
    <s v="https://pbs.twimg.com/ext_tw_video_thumb/1136409486984278018/pu/img/tSEjs--RREjIKKCN.jpg"/>
    <s v="https://pbs.twimg.com/ext_tw_video_thumb/1136409486984278018/pu/img/tSEjs--RREjIKKCN.jpg"/>
    <x v="0"/>
    <s v="https://twitter.com/#!/beccah_health/status/1136412233947213824"/>
    <m/>
    <m/>
    <s v="1136412233947213824"/>
    <m/>
    <b v="0"/>
    <n v="17"/>
    <s v=""/>
    <b v="0"/>
    <s v="en"/>
    <m/>
    <s v=""/>
    <b v="0"/>
    <n v="7"/>
    <s v=""/>
    <s v="Twitter Web Client"/>
    <b v="0"/>
    <s v="1136412233947213824"/>
    <s v="Retweet"/>
    <n v="0"/>
    <n v="0"/>
    <m/>
    <m/>
    <m/>
    <m/>
    <m/>
    <m/>
    <m/>
    <m/>
    <n v="1"/>
    <s v="3"/>
    <s v="3"/>
    <m/>
    <m/>
    <m/>
    <m/>
    <m/>
    <m/>
    <m/>
    <m/>
    <m/>
  </r>
  <r>
    <s v="eakester"/>
    <s v="bidmchealth"/>
    <m/>
    <m/>
    <m/>
    <m/>
    <m/>
    <m/>
    <m/>
    <m/>
    <s v="No"/>
    <n v="5"/>
    <m/>
    <m/>
    <x v="0"/>
    <d v="2019-06-09T10:43:38.000"/>
    <s v="RT @Beccah_Health: Congrats to @BIDMChealth on reducing unnecessary C-sections!_x000a_https://t.co/dMDIxPIY1u_x000a_And moms-to-be: Check out this #MyB…"/>
    <s v="https://www.nytimes.com/2019/06/05/opinion/hospital-cesarean-section.html"/>
    <s v="nytimes.com"/>
    <x v="1"/>
    <m/>
    <s v="http://pbs.twimg.com/profile_images/950771103827484673/MeGvOrh1_normal.jpg"/>
    <x v="1"/>
    <s v="https://twitter.com/#!/eakester/status/1137671589426843648"/>
    <m/>
    <m/>
    <s v="1137671589426843648"/>
    <m/>
    <b v="0"/>
    <n v="0"/>
    <s v=""/>
    <b v="0"/>
    <s v="en"/>
    <m/>
    <s v=""/>
    <b v="0"/>
    <n v="7"/>
    <s v="1136412233947213824"/>
    <s v="Twitter for iPhone"/>
    <b v="0"/>
    <s v="1136412233947213824"/>
    <s v="Tweet"/>
    <n v="0"/>
    <n v="0"/>
    <m/>
    <m/>
    <m/>
    <m/>
    <m/>
    <m/>
    <m/>
    <m/>
    <n v="1"/>
    <s v="3"/>
    <s v="3"/>
    <m/>
    <m/>
    <m/>
    <m/>
    <m/>
    <m/>
    <m/>
    <m/>
    <m/>
  </r>
  <r>
    <s v="suegullo"/>
    <s v="cmqcc"/>
    <m/>
    <m/>
    <m/>
    <m/>
    <m/>
    <m/>
    <m/>
    <m/>
    <s v="No"/>
    <n v="9"/>
    <m/>
    <m/>
    <x v="0"/>
    <d v="2019-06-09T14:25:54.000"/>
    <s v="RT @cmqcc: We are pleased to announce a series of six papers on Translating Maternal Mortality Review into Quality Improvement Opportunitie…"/>
    <m/>
    <m/>
    <x v="1"/>
    <m/>
    <s v="http://pbs.twimg.com/profile_images/1050074275888189441/8We7kbvk_normal.jpg"/>
    <x v="2"/>
    <s v="https://twitter.com/#!/suegullo/status/1137727522962124801"/>
    <m/>
    <m/>
    <s v="1137727522962124801"/>
    <m/>
    <b v="0"/>
    <n v="0"/>
    <s v=""/>
    <b v="0"/>
    <s v="en"/>
    <m/>
    <s v=""/>
    <b v="0"/>
    <n v="9"/>
    <s v="1129174068995928064"/>
    <s v="Twitter for iPhone"/>
    <b v="0"/>
    <s v="1129174068995928064"/>
    <s v="Tweet"/>
    <n v="0"/>
    <n v="0"/>
    <m/>
    <m/>
    <m/>
    <m/>
    <m/>
    <m/>
    <m/>
    <m/>
    <n v="1"/>
    <s v="1"/>
    <s v="1"/>
    <n v="2"/>
    <n v="9.523809523809524"/>
    <n v="0"/>
    <n v="0"/>
    <n v="0"/>
    <n v="0"/>
    <n v="19"/>
    <n v="90.47619047619048"/>
    <n v="21"/>
  </r>
  <r>
    <s v="rjwarrior"/>
    <s v="blkmamasmatter"/>
    <m/>
    <m/>
    <m/>
    <m/>
    <m/>
    <m/>
    <m/>
    <m/>
    <s v="No"/>
    <n v="10"/>
    <m/>
    <m/>
    <x v="0"/>
    <d v="2019-06-09T16:50:04.000"/>
    <s v="#CiteBlackWomenSunday Congratulations to @RRHDr and  Dr Attanasio! I just shared your article with @cmqcc @CHCFNews @drbdchambers #DánaainDavis #SusanPerez #Northshore @BlkMamasMatter #NiaMitchell #CABirthEquityCollaborative #PREM #IPE #DisruptingNarratives #AdvancingBirthEquity https://t.co/eFXQcM5DMU"/>
    <s v="https://twitter.com/publichealthumn/status/1137082513837449216"/>
    <s v="twitter.com"/>
    <x v="2"/>
    <m/>
    <s v="http://pbs.twimg.com/profile_images/1131683640021331969/eAXr26dn_normal.jpg"/>
    <x v="3"/>
    <s v="https://twitter.com/#!/rjwarrior/status/1137763803792175105"/>
    <m/>
    <m/>
    <s v="1137763803792175105"/>
    <m/>
    <b v="0"/>
    <n v="11"/>
    <s v=""/>
    <b v="1"/>
    <s v="en"/>
    <m/>
    <s v="1137082513837449216"/>
    <b v="0"/>
    <n v="4"/>
    <s v=""/>
    <s v="Twitter for iPhone"/>
    <b v="0"/>
    <s v="1137763803792175105"/>
    <s v="Tweet"/>
    <n v="0"/>
    <n v="0"/>
    <m/>
    <m/>
    <m/>
    <m/>
    <m/>
    <m/>
    <m/>
    <m/>
    <n v="1"/>
    <s v="2"/>
    <s v="2"/>
    <m/>
    <m/>
    <m/>
    <m/>
    <m/>
    <m/>
    <m/>
    <m/>
    <m/>
  </r>
  <r>
    <s v="danihasaduck"/>
    <s v="chcfnews"/>
    <m/>
    <m/>
    <m/>
    <m/>
    <m/>
    <m/>
    <m/>
    <m/>
    <s v="No"/>
    <n v="12"/>
    <m/>
    <m/>
    <x v="0"/>
    <d v="2019-06-09T17:49:39.000"/>
    <s v="RT @RJWarrior: #CiteBlackWomenSunday Congratulations to @RRHDr and  Dr Attanasio! I just shared your article with @cmqcc @CHCFNews @drbdcha…"/>
    <m/>
    <m/>
    <x v="3"/>
    <m/>
    <s v="http://pbs.twimg.com/profile_images/872287940709408772/YNV7xSA-_normal.jpg"/>
    <x v="4"/>
    <s v="https://twitter.com/#!/danihasaduck/status/1137778802145153024"/>
    <m/>
    <m/>
    <s v="1137778802145153024"/>
    <m/>
    <b v="0"/>
    <n v="0"/>
    <s v=""/>
    <b v="1"/>
    <s v="en"/>
    <m/>
    <s v="1137082513837449216"/>
    <b v="0"/>
    <n v="4"/>
    <s v="1137763803792175105"/>
    <s v="Twitter for iPhone"/>
    <b v="0"/>
    <s v="1137763803792175105"/>
    <s v="Tweet"/>
    <n v="0"/>
    <n v="0"/>
    <m/>
    <m/>
    <m/>
    <m/>
    <m/>
    <m/>
    <m/>
    <m/>
    <n v="1"/>
    <s v="2"/>
    <s v="2"/>
    <m/>
    <m/>
    <m/>
    <m/>
    <m/>
    <m/>
    <m/>
    <m/>
    <m/>
  </r>
  <r>
    <s v="aunpalmquist"/>
    <s v="chcfnews"/>
    <m/>
    <m/>
    <m/>
    <m/>
    <m/>
    <m/>
    <m/>
    <m/>
    <s v="No"/>
    <n v="16"/>
    <m/>
    <m/>
    <x v="0"/>
    <d v="2019-06-09T17:54:49.000"/>
    <s v="RT @RJWarrior: #CiteBlackWomenSunday Congratulations to @RRHDr and  Dr Attanasio! I just shared your article with @cmqcc @CHCFNews @drbdcha…"/>
    <m/>
    <m/>
    <x v="3"/>
    <m/>
    <s v="http://pbs.twimg.com/profile_images/1078654114450542592/Ywa0pyka_normal.jpg"/>
    <x v="5"/>
    <s v="https://twitter.com/#!/aunpalmquist/status/1137780100865413120"/>
    <m/>
    <m/>
    <s v="1137780100865413120"/>
    <m/>
    <b v="0"/>
    <n v="0"/>
    <s v=""/>
    <b v="1"/>
    <s v="en"/>
    <m/>
    <s v="1137082513837449216"/>
    <b v="0"/>
    <n v="4"/>
    <s v="1137763803792175105"/>
    <s v="Twitter for iPhone"/>
    <b v="0"/>
    <s v="1137763803792175105"/>
    <s v="Tweet"/>
    <n v="0"/>
    <n v="0"/>
    <m/>
    <m/>
    <m/>
    <m/>
    <m/>
    <m/>
    <m/>
    <m/>
    <n v="1"/>
    <s v="2"/>
    <s v="2"/>
    <m/>
    <m/>
    <m/>
    <m/>
    <m/>
    <m/>
    <m/>
    <m/>
    <m/>
  </r>
  <r>
    <s v="sandalljane"/>
    <s v="cmqcc"/>
    <m/>
    <m/>
    <m/>
    <m/>
    <m/>
    <m/>
    <m/>
    <m/>
    <s v="No"/>
    <n v="20"/>
    <m/>
    <m/>
    <x v="0"/>
    <d v="2019-06-10T20:49:14.000"/>
    <s v="RT @ACNMmidwives: Be sure to join this @CMQCC and Blue Cross AIM related webinar, &quot;Improving Birth Care, Experiences and Outcomes for and w…"/>
    <m/>
    <m/>
    <x v="1"/>
    <m/>
    <s v="http://pbs.twimg.com/profile_images/1044969411432583168/FpmDabw7_normal.jpg"/>
    <x v="6"/>
    <s v="https://twitter.com/#!/sandalljane/status/1138186381577076737"/>
    <m/>
    <m/>
    <s v="1138186381577076737"/>
    <m/>
    <b v="0"/>
    <n v="0"/>
    <s v=""/>
    <b v="0"/>
    <s v="en"/>
    <m/>
    <s v=""/>
    <b v="0"/>
    <n v="7"/>
    <s v="1138181577035460610"/>
    <s v="Twitter for iPhone"/>
    <b v="0"/>
    <s v="1138181577035460610"/>
    <s v="Tweet"/>
    <n v="0"/>
    <n v="0"/>
    <m/>
    <m/>
    <m/>
    <m/>
    <m/>
    <m/>
    <m/>
    <m/>
    <n v="1"/>
    <s v="1"/>
    <s v="1"/>
    <m/>
    <m/>
    <m/>
    <m/>
    <m/>
    <m/>
    <m/>
    <m/>
    <m/>
  </r>
  <r>
    <s v="robyncnm"/>
    <s v="cmqcc"/>
    <m/>
    <m/>
    <m/>
    <m/>
    <m/>
    <m/>
    <m/>
    <m/>
    <s v="No"/>
    <n v="22"/>
    <m/>
    <m/>
    <x v="0"/>
    <d v="2019-06-10T20:51:21.000"/>
    <s v="RT @ACNMmidwives: Be sure to join this @CMQCC and Blue Cross AIM related webinar, &quot;Improving Birth Care, Experiences and Outcomes for and w…"/>
    <m/>
    <m/>
    <x v="1"/>
    <m/>
    <s v="http://pbs.twimg.com/profile_images/378800000506759140/f0f7c3d4dfd710de8df48f54c297554c_normal.jpeg"/>
    <x v="7"/>
    <s v="https://twitter.com/#!/robyncnm/status/1138186915520360449"/>
    <m/>
    <m/>
    <s v="1138186915520360449"/>
    <m/>
    <b v="0"/>
    <n v="0"/>
    <s v=""/>
    <b v="0"/>
    <s v="en"/>
    <m/>
    <s v=""/>
    <b v="0"/>
    <n v="7"/>
    <s v="1138181577035460610"/>
    <s v="Twitter for iPhone"/>
    <b v="0"/>
    <s v="1138181577035460610"/>
    <s v="Tweet"/>
    <n v="0"/>
    <n v="0"/>
    <m/>
    <m/>
    <m/>
    <m/>
    <m/>
    <m/>
    <m/>
    <m/>
    <n v="1"/>
    <s v="1"/>
    <s v="1"/>
    <m/>
    <m/>
    <m/>
    <m/>
    <m/>
    <m/>
    <m/>
    <m/>
    <m/>
  </r>
  <r>
    <s v="perinatalqi"/>
    <s v="cmqcc"/>
    <m/>
    <m/>
    <m/>
    <m/>
    <m/>
    <m/>
    <m/>
    <m/>
    <s v="No"/>
    <n v="24"/>
    <m/>
    <m/>
    <x v="0"/>
    <d v="2019-06-10T20:57:41.000"/>
    <s v="RT @ACNMmidwives: Be sure to join this @CMQCC and Blue Cross AIM related webinar, &quot;Improving Birth Care, Experiences and Outcomes for and w…"/>
    <m/>
    <m/>
    <x v="1"/>
    <m/>
    <s v="http://pbs.twimg.com/profile_images/1093949311153451009/k8Xqmo6d_normal.jpg"/>
    <x v="8"/>
    <s v="https://twitter.com/#!/perinatalqi/status/1138188506143088640"/>
    <m/>
    <m/>
    <s v="1138188506143088640"/>
    <m/>
    <b v="0"/>
    <n v="0"/>
    <s v=""/>
    <b v="0"/>
    <s v="en"/>
    <m/>
    <s v=""/>
    <b v="0"/>
    <n v="7"/>
    <s v="1138181577035460610"/>
    <s v="Twitter for iPhone"/>
    <b v="0"/>
    <s v="1138181577035460610"/>
    <s v="Tweet"/>
    <n v="0"/>
    <n v="0"/>
    <m/>
    <m/>
    <m/>
    <m/>
    <m/>
    <m/>
    <m/>
    <m/>
    <n v="1"/>
    <s v="1"/>
    <s v="1"/>
    <m/>
    <m/>
    <m/>
    <m/>
    <m/>
    <m/>
    <m/>
    <m/>
    <m/>
  </r>
  <r>
    <s v="rrhdr"/>
    <s v="chcfnews"/>
    <m/>
    <m/>
    <m/>
    <m/>
    <m/>
    <m/>
    <m/>
    <m/>
    <s v="No"/>
    <n v="27"/>
    <m/>
    <m/>
    <x v="0"/>
    <d v="2019-06-09T23:06:36.000"/>
    <s v="RT @RJWarrior: #CiteBlackWomenSunday Congratulations to @RRHDr and  Dr Attanasio! I just shared your article with @cmqcc @CHCFNews @drbdcha…"/>
    <m/>
    <m/>
    <x v="3"/>
    <m/>
    <s v="http://pbs.twimg.com/profile_images/756134778676580352/sbdo2lA1_normal.jpg"/>
    <x v="9"/>
    <s v="https://twitter.com/#!/rrhdr/status/1137858564330942464"/>
    <m/>
    <m/>
    <s v="1137858564330942464"/>
    <m/>
    <b v="0"/>
    <n v="0"/>
    <s v=""/>
    <b v="1"/>
    <s v="en"/>
    <m/>
    <s v="1137082513837449216"/>
    <b v="0"/>
    <n v="4"/>
    <s v="1137763803792175105"/>
    <s v="Twitter for iPhone"/>
    <b v="0"/>
    <s v="1137763803792175105"/>
    <s v="Tweet"/>
    <n v="0"/>
    <n v="0"/>
    <m/>
    <m/>
    <m/>
    <m/>
    <m/>
    <m/>
    <m/>
    <m/>
    <n v="1"/>
    <s v="2"/>
    <s v="2"/>
    <m/>
    <m/>
    <m/>
    <m/>
    <m/>
    <m/>
    <m/>
    <m/>
    <m/>
  </r>
  <r>
    <s v="thehealthymommy"/>
    <s v="chcfnews"/>
    <m/>
    <m/>
    <m/>
    <m/>
    <m/>
    <m/>
    <m/>
    <m/>
    <s v="No"/>
    <n v="28"/>
    <m/>
    <m/>
    <x v="0"/>
    <d v="2019-06-10T22:17:22.000"/>
    <s v="RT @RJWarrior: #CiteBlackWomenSunday Congratulations to @RRHDr and  Dr Attanasio! I just shared your article with @cmqcc @CHCFNews @drbdcha…"/>
    <m/>
    <m/>
    <x v="3"/>
    <m/>
    <s v="http://pbs.twimg.com/profile_images/765753347244630016/1MxZu0OX_normal.jpg"/>
    <x v="10"/>
    <s v="https://twitter.com/#!/thehealthymommy/status/1138208563074146304"/>
    <m/>
    <m/>
    <s v="1138208563074146304"/>
    <m/>
    <b v="0"/>
    <n v="0"/>
    <s v=""/>
    <b v="1"/>
    <s v="en"/>
    <m/>
    <s v="1137082513837449216"/>
    <b v="0"/>
    <n v="5"/>
    <s v="1137763803792175105"/>
    <s v="Twitter for iPhone"/>
    <b v="0"/>
    <s v="1137763803792175105"/>
    <s v="Tweet"/>
    <n v="0"/>
    <n v="0"/>
    <m/>
    <m/>
    <m/>
    <m/>
    <m/>
    <m/>
    <m/>
    <m/>
    <n v="1"/>
    <s v="2"/>
    <s v="2"/>
    <m/>
    <m/>
    <m/>
    <m/>
    <m/>
    <m/>
    <m/>
    <m/>
    <m/>
  </r>
  <r>
    <s v="chantallauryn"/>
    <s v="cmqcc"/>
    <m/>
    <m/>
    <m/>
    <m/>
    <m/>
    <m/>
    <m/>
    <m/>
    <s v="No"/>
    <n v="36"/>
    <m/>
    <m/>
    <x v="0"/>
    <d v="2019-06-10T22:24:30.000"/>
    <s v="RT @ACNMmidwives: Be sure to join this @CMQCC and Blue Cross AIM related webinar, &quot;Improving Birth Care, Experiences and Outcomes for and w…"/>
    <m/>
    <m/>
    <x v="1"/>
    <m/>
    <s v="http://pbs.twimg.com/profile_images/1042167452694601728/v7_QVBBq_normal.jpg"/>
    <x v="11"/>
    <s v="https://twitter.com/#!/chantallauryn/status/1138210357703397377"/>
    <m/>
    <m/>
    <s v="1138210357703397377"/>
    <m/>
    <b v="0"/>
    <n v="0"/>
    <s v=""/>
    <b v="0"/>
    <s v="en"/>
    <m/>
    <s v=""/>
    <b v="0"/>
    <n v="7"/>
    <s v="1138181577035460610"/>
    <s v="Twitter for iPhone"/>
    <b v="0"/>
    <s v="1138181577035460610"/>
    <s v="Tweet"/>
    <n v="0"/>
    <n v="0"/>
    <m/>
    <m/>
    <m/>
    <m/>
    <m/>
    <m/>
    <m/>
    <m/>
    <n v="1"/>
    <s v="1"/>
    <s v="1"/>
    <m/>
    <m/>
    <m/>
    <m/>
    <m/>
    <m/>
    <m/>
    <m/>
    <m/>
  </r>
  <r>
    <s v="thefpqc"/>
    <s v="cmqcc"/>
    <m/>
    <m/>
    <m/>
    <m/>
    <m/>
    <m/>
    <m/>
    <m/>
    <s v="No"/>
    <n v="38"/>
    <m/>
    <m/>
    <x v="0"/>
    <d v="2019-06-11T01:37:56.000"/>
    <s v="RT @ACNMmidwives: Be sure to join this @CMQCC and Blue Cross AIM related webinar, &quot;Improving Birth Care, Experiences and Outcomes for and w…"/>
    <m/>
    <m/>
    <x v="1"/>
    <m/>
    <s v="http://pbs.twimg.com/profile_images/725703417558126592/SocNzlxV_normal.jpg"/>
    <x v="12"/>
    <s v="https://twitter.com/#!/thefpqc/status/1138259033440305152"/>
    <m/>
    <m/>
    <s v="1138259033440305152"/>
    <m/>
    <b v="0"/>
    <n v="0"/>
    <s v=""/>
    <b v="0"/>
    <s v="en"/>
    <m/>
    <s v=""/>
    <b v="0"/>
    <n v="7"/>
    <s v="1138181577035460610"/>
    <s v="Twitter for iPhone"/>
    <b v="0"/>
    <s v="1138181577035460610"/>
    <s v="Tweet"/>
    <n v="0"/>
    <n v="0"/>
    <m/>
    <m/>
    <m/>
    <m/>
    <m/>
    <m/>
    <m/>
    <m/>
    <n v="1"/>
    <s v="1"/>
    <s v="1"/>
    <m/>
    <m/>
    <m/>
    <m/>
    <m/>
    <m/>
    <m/>
    <m/>
    <m/>
  </r>
  <r>
    <s v="acnmmidwives"/>
    <s v="cmqcc"/>
    <m/>
    <m/>
    <m/>
    <m/>
    <m/>
    <m/>
    <m/>
    <m/>
    <s v="No"/>
    <n v="40"/>
    <m/>
    <m/>
    <x v="0"/>
    <d v="2019-06-10T20:30:09.000"/>
    <s v="Be sure to join this @CMQCC and Blue Cross AIM related webinar, &quot;Improving Birth Care, Experiences and Outcomes for and with Black Mothers - a QI Approach&quot;, happening tomorrow, June 11th, at 12pm PST. Registration is required!_x000a__x000a_#MidwivesMakeADifference _x000a__x000a_https://t.co/unuVRriHcc"/>
    <s v="https://www.cmqcc.org/news/upcoming-webinar-improving-birth-care-experiences-and-outcomes-and-black-mothers-qi-approach"/>
    <s v="cmqcc.org"/>
    <x v="4"/>
    <m/>
    <s v="http://pbs.twimg.com/profile_images/799643448357830656/FTrErgEN_normal.jpg"/>
    <x v="13"/>
    <s v="https://twitter.com/#!/acnmmidwives/status/1138181577035460610"/>
    <m/>
    <m/>
    <s v="1138181577035460610"/>
    <m/>
    <b v="0"/>
    <n v="12"/>
    <s v=""/>
    <b v="0"/>
    <s v="en"/>
    <m/>
    <s v=""/>
    <b v="0"/>
    <n v="7"/>
    <s v=""/>
    <s v="Hootsuite Inc."/>
    <b v="0"/>
    <s v="1138181577035460610"/>
    <s v="Tweet"/>
    <n v="0"/>
    <n v="0"/>
    <m/>
    <m/>
    <m/>
    <m/>
    <m/>
    <m/>
    <m/>
    <m/>
    <n v="1"/>
    <s v="1"/>
    <s v="1"/>
    <n v="1"/>
    <n v="2.7027027027027026"/>
    <n v="0"/>
    <n v="0"/>
    <n v="0"/>
    <n v="0"/>
    <n v="36"/>
    <n v="97.29729729729729"/>
    <n v="37"/>
  </r>
  <r>
    <s v="amykaleka"/>
    <s v="acnmmidwives"/>
    <m/>
    <m/>
    <m/>
    <m/>
    <m/>
    <m/>
    <m/>
    <m/>
    <s v="No"/>
    <n v="41"/>
    <m/>
    <m/>
    <x v="0"/>
    <d v="2019-06-11T03:45:25.000"/>
    <s v="RT @ACNMmidwives: Be sure to join this @CMQCC and Blue Cross AIM related webinar, &quot;Improving Birth Care, Experiences and Outcomes for and w…"/>
    <m/>
    <m/>
    <x v="1"/>
    <m/>
    <s v="http://pbs.twimg.com/profile_images/1066792354034708482/tw1SjvEE_normal.jpg"/>
    <x v="14"/>
    <s v="https://twitter.com/#!/amykaleka/status/1138291119400345602"/>
    <m/>
    <m/>
    <s v="1138291119400345602"/>
    <m/>
    <b v="0"/>
    <n v="0"/>
    <s v=""/>
    <b v="0"/>
    <s v="en"/>
    <m/>
    <s v=""/>
    <b v="0"/>
    <n v="7"/>
    <s v="1138181577035460610"/>
    <s v="Twitter for iPhone"/>
    <b v="0"/>
    <s v="1138181577035460610"/>
    <s v="Tweet"/>
    <n v="0"/>
    <n v="0"/>
    <m/>
    <m/>
    <m/>
    <m/>
    <m/>
    <m/>
    <m/>
    <m/>
    <n v="1"/>
    <s v="1"/>
    <s v="1"/>
    <m/>
    <m/>
    <m/>
    <m/>
    <m/>
    <m/>
    <m/>
    <m/>
    <m/>
  </r>
  <r>
    <s v="cmqcc"/>
    <s v="cmqcc"/>
    <m/>
    <m/>
    <m/>
    <m/>
    <m/>
    <m/>
    <m/>
    <m/>
    <s v="No"/>
    <n v="43"/>
    <m/>
    <m/>
    <x v="1"/>
    <d v="2019-05-16T23:57:31.000"/>
    <s v="We are pleased to announce a series of six papers on Translating Maternal Mortality Review into Quality Improvement Opportunities in Response to Pregnancy-Related Deaths in California is now available online, with free access until June 26, 2019 https://t.co/ztun4P0x48 https://t.co/OyWHfx2vNl"/>
    <s v="http://www.sciencedirect.com/science/authShare/S0884217519300449/20190507T220300Z/1?md5=5be580187ed1e0f021a008f6c8ba1297&amp;dgcid=author"/>
    <s v="sciencedirect.com"/>
    <x v="1"/>
    <s v="https://pbs.twimg.com/media/D6uhtBXUYAAVrhs.jpg"/>
    <s v="https://pbs.twimg.com/media/D6uhtBXUYAAVrhs.jpg"/>
    <x v="15"/>
    <s v="https://twitter.com/#!/cmqcc/status/1129174068995928064"/>
    <m/>
    <m/>
    <s v="1129174068995928064"/>
    <m/>
    <b v="0"/>
    <n v="16"/>
    <s v=""/>
    <b v="0"/>
    <s v="en"/>
    <m/>
    <s v=""/>
    <b v="0"/>
    <n v="9"/>
    <s v=""/>
    <s v="Twitter Web Client"/>
    <b v="0"/>
    <s v="1129174068995928064"/>
    <s v="Retweet"/>
    <n v="0"/>
    <n v="0"/>
    <m/>
    <m/>
    <m/>
    <m/>
    <m/>
    <m/>
    <m/>
    <m/>
    <n v="1"/>
    <s v="1"/>
    <s v="1"/>
    <n v="4"/>
    <n v="10.526315789473685"/>
    <n v="0"/>
    <n v="0"/>
    <n v="0"/>
    <n v="0"/>
    <n v="34"/>
    <n v="89.47368421052632"/>
    <n v="38"/>
  </r>
  <r>
    <s v="_sararothstein"/>
    <s v="cmqcc"/>
    <m/>
    <m/>
    <m/>
    <m/>
    <m/>
    <m/>
    <m/>
    <m/>
    <s v="No"/>
    <n v="44"/>
    <m/>
    <m/>
    <x v="0"/>
    <d v="2019-06-11T20:03:46.000"/>
    <s v="Kudos to @AnthemBCBS  and @cmqcc for the great webinar today on improving birth care, experiences and outcomes for and with Black mothers"/>
    <m/>
    <m/>
    <x v="1"/>
    <m/>
    <s v="http://pbs.twimg.com/profile_images/1053341124566437888/TqqPhvx8_normal.jpg"/>
    <x v="16"/>
    <s v="https://twitter.com/#!/_sararothstein/status/1138537328740360192"/>
    <m/>
    <m/>
    <s v="1138537328740360192"/>
    <m/>
    <b v="0"/>
    <n v="0"/>
    <s v=""/>
    <b v="0"/>
    <s v="en"/>
    <m/>
    <s v=""/>
    <b v="0"/>
    <n v="0"/>
    <s v=""/>
    <s v="TweetDeck"/>
    <b v="0"/>
    <s v="1138537328740360192"/>
    <s v="Tweet"/>
    <n v="0"/>
    <n v="0"/>
    <m/>
    <m/>
    <m/>
    <m/>
    <m/>
    <m/>
    <m/>
    <m/>
    <n v="1"/>
    <s v="4"/>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15"/>
        <item x="0"/>
        <item x="1"/>
        <item x="2"/>
        <item x="3"/>
        <item x="4"/>
        <item x="5"/>
        <item x="9"/>
        <item x="13"/>
        <item x="6"/>
        <item x="7"/>
        <item x="8"/>
        <item x="10"/>
        <item x="11"/>
        <item x="12"/>
        <item x="14"/>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
        <i x="3" s="1"/>
        <i x="2" s="1"/>
        <i x="4"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5" totalsRowShown="0" headerRowDxfId="396" dataDxfId="395">
  <autoFilter ref="A2:BL45"/>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266" dataDxfId="265">
  <autoFilter ref="A2:C10"/>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5" totalsRowShown="0" headerRowDxfId="259" dataDxfId="258">
  <autoFilter ref="A1:J5"/>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8:J12" totalsRowShown="0" headerRowDxfId="247" dataDxfId="246">
  <autoFilter ref="A8:J12"/>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5:J25" totalsRowShown="0" headerRowDxfId="235" dataDxfId="234">
  <autoFilter ref="A15:J25"/>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8:J38" totalsRowShown="0" headerRowDxfId="222" dataDxfId="221">
  <autoFilter ref="A28:J38"/>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1:J51" totalsRowShown="0" headerRowDxfId="209" dataDxfId="208">
  <autoFilter ref="A41:J51"/>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4:J55" totalsRowShown="0" headerRowDxfId="196" dataDxfId="195">
  <autoFilter ref="A54:J55"/>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7:J67" totalsRowShown="0" headerRowDxfId="193" dataDxfId="192">
  <autoFilter ref="A57:J67"/>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0:J80" totalsRowShown="0" headerRowDxfId="170" dataDxfId="169">
  <autoFilter ref="A70:J80"/>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5" totalsRowShown="0" headerRowDxfId="343" dataDxfId="342">
  <autoFilter ref="A2:BS25"/>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1" totalsRowShown="0" headerRowDxfId="147" dataDxfId="146">
  <autoFilter ref="A1:G10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7" totalsRowShown="0" headerRowDxfId="138" dataDxfId="137">
  <autoFilter ref="A1:L8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9" totalsRowShown="0" headerRowDxfId="64" dataDxfId="63">
  <autoFilter ref="A2:BL1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297" dataDxfId="296">
  <autoFilter ref="A1:C24"/>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ytimes.com/2019/06/05/opinion/hospital-cesarean-section.html" TargetMode="External" /><Relationship Id="rId2" Type="http://schemas.openxmlformats.org/officeDocument/2006/relationships/hyperlink" Target="https://www.nytimes.com/2019/06/05/opinion/hospital-cesarean-section.html" TargetMode="External" /><Relationship Id="rId3" Type="http://schemas.openxmlformats.org/officeDocument/2006/relationships/hyperlink" Target="https://www.nytimes.com/2019/06/05/opinion/hospital-cesarean-section.html" TargetMode="External" /><Relationship Id="rId4" Type="http://schemas.openxmlformats.org/officeDocument/2006/relationships/hyperlink" Target="https://www.nytimes.com/2019/06/05/opinion/hospital-cesarean-section.html" TargetMode="External" /><Relationship Id="rId5" Type="http://schemas.openxmlformats.org/officeDocument/2006/relationships/hyperlink" Target="https://www.nytimes.com/2019/06/05/opinion/hospital-cesarean-section.html" TargetMode="External" /><Relationship Id="rId6" Type="http://schemas.openxmlformats.org/officeDocument/2006/relationships/hyperlink" Target="https://www.nytimes.com/2019/06/05/opinion/hospital-cesarean-section.html" TargetMode="External" /><Relationship Id="rId7" Type="http://schemas.openxmlformats.org/officeDocument/2006/relationships/hyperlink" Target="https://twitter.com/publichealthumn/status/1137082513837449216" TargetMode="External" /><Relationship Id="rId8" Type="http://schemas.openxmlformats.org/officeDocument/2006/relationships/hyperlink" Target="https://twitter.com/publichealthumn/status/1137082513837449216" TargetMode="External" /><Relationship Id="rId9" Type="http://schemas.openxmlformats.org/officeDocument/2006/relationships/hyperlink" Target="https://twitter.com/publichealthumn/status/1137082513837449216" TargetMode="External" /><Relationship Id="rId10" Type="http://schemas.openxmlformats.org/officeDocument/2006/relationships/hyperlink" Target="https://twitter.com/publichealthumn/status/1137082513837449216" TargetMode="External" /><Relationship Id="rId11" Type="http://schemas.openxmlformats.org/officeDocument/2006/relationships/hyperlink" Target="https://twitter.com/publichealthumn/status/1137082513837449216" TargetMode="External" /><Relationship Id="rId12" Type="http://schemas.openxmlformats.org/officeDocument/2006/relationships/hyperlink" Target="https://www.cmqcc.org/news/upcoming-webinar-improving-birth-care-experiences-and-outcomes-and-black-mothers-qi-approach" TargetMode="External" /><Relationship Id="rId13" Type="http://schemas.openxmlformats.org/officeDocument/2006/relationships/hyperlink" Target="http://www.sciencedirect.com/science/authShare/S0884217519300449/20190507T220300Z/1?md5=5be580187ed1e0f021a008f6c8ba1297&amp;dgcid=author" TargetMode="External" /><Relationship Id="rId14" Type="http://schemas.openxmlformats.org/officeDocument/2006/relationships/hyperlink" Target="https://pbs.twimg.com/ext_tw_video_thumb/1136409486984278018/pu/img/tSEjs--RREjIKKCN.jpg" TargetMode="External" /><Relationship Id="rId15" Type="http://schemas.openxmlformats.org/officeDocument/2006/relationships/hyperlink" Target="https://pbs.twimg.com/ext_tw_video_thumb/1136409486984278018/pu/img/tSEjs--RREjIKKCN.jpg" TargetMode="External" /><Relationship Id="rId16" Type="http://schemas.openxmlformats.org/officeDocument/2006/relationships/hyperlink" Target="https://pbs.twimg.com/ext_tw_video_thumb/1136409486984278018/pu/img/tSEjs--RREjIKKCN.jpg" TargetMode="External" /><Relationship Id="rId17" Type="http://schemas.openxmlformats.org/officeDocument/2006/relationships/hyperlink" Target="https://pbs.twimg.com/ext_tw_video_thumb/1136409486984278018/pu/img/tSEjs--RREjIKKCN.jpg" TargetMode="External" /><Relationship Id="rId18" Type="http://schemas.openxmlformats.org/officeDocument/2006/relationships/hyperlink" Target="https://pbs.twimg.com/media/D6uhtBXUYAAVrhs.jpg" TargetMode="External" /><Relationship Id="rId19" Type="http://schemas.openxmlformats.org/officeDocument/2006/relationships/hyperlink" Target="https://pbs.twimg.com/ext_tw_video_thumb/1136409486984278018/pu/img/tSEjs--RREjIKKCN.jpg" TargetMode="External" /><Relationship Id="rId20" Type="http://schemas.openxmlformats.org/officeDocument/2006/relationships/hyperlink" Target="https://pbs.twimg.com/ext_tw_video_thumb/1136409486984278018/pu/img/tSEjs--RREjIKKCN.jpg" TargetMode="External" /><Relationship Id="rId21" Type="http://schemas.openxmlformats.org/officeDocument/2006/relationships/hyperlink" Target="http://pbs.twimg.com/profile_images/950771103827484673/MeGvOrh1_normal.jpg" TargetMode="External" /><Relationship Id="rId22" Type="http://schemas.openxmlformats.org/officeDocument/2006/relationships/hyperlink" Target="https://pbs.twimg.com/ext_tw_video_thumb/1136409486984278018/pu/img/tSEjs--RREjIKKCN.jpg" TargetMode="External" /><Relationship Id="rId23" Type="http://schemas.openxmlformats.org/officeDocument/2006/relationships/hyperlink" Target="https://pbs.twimg.com/ext_tw_video_thumb/1136409486984278018/pu/img/tSEjs--RREjIKKCN.jpg" TargetMode="External" /><Relationship Id="rId24" Type="http://schemas.openxmlformats.org/officeDocument/2006/relationships/hyperlink" Target="http://pbs.twimg.com/profile_images/950771103827484673/MeGvOrh1_normal.jpg" TargetMode="External" /><Relationship Id="rId25" Type="http://schemas.openxmlformats.org/officeDocument/2006/relationships/hyperlink" Target="http://pbs.twimg.com/profile_images/1050074275888189441/8We7kbvk_normal.jpg" TargetMode="External" /><Relationship Id="rId26" Type="http://schemas.openxmlformats.org/officeDocument/2006/relationships/hyperlink" Target="http://pbs.twimg.com/profile_images/1131683640021331969/eAXr26dn_normal.jpg" TargetMode="External" /><Relationship Id="rId27" Type="http://schemas.openxmlformats.org/officeDocument/2006/relationships/hyperlink" Target="http://pbs.twimg.com/profile_images/1131683640021331969/eAXr26dn_normal.jpg" TargetMode="External" /><Relationship Id="rId28" Type="http://schemas.openxmlformats.org/officeDocument/2006/relationships/hyperlink" Target="http://pbs.twimg.com/profile_images/872287940709408772/YNV7xSA-_normal.jpg" TargetMode="External" /><Relationship Id="rId29" Type="http://schemas.openxmlformats.org/officeDocument/2006/relationships/hyperlink" Target="http://pbs.twimg.com/profile_images/872287940709408772/YNV7xSA-_normal.jpg" TargetMode="External" /><Relationship Id="rId30" Type="http://schemas.openxmlformats.org/officeDocument/2006/relationships/hyperlink" Target="http://pbs.twimg.com/profile_images/872287940709408772/YNV7xSA-_normal.jpg" TargetMode="External" /><Relationship Id="rId31" Type="http://schemas.openxmlformats.org/officeDocument/2006/relationships/hyperlink" Target="http://pbs.twimg.com/profile_images/872287940709408772/YNV7xSA-_normal.jpg" TargetMode="External" /><Relationship Id="rId32" Type="http://schemas.openxmlformats.org/officeDocument/2006/relationships/hyperlink" Target="http://pbs.twimg.com/profile_images/1078654114450542592/Ywa0pyka_normal.jpg" TargetMode="External" /><Relationship Id="rId33" Type="http://schemas.openxmlformats.org/officeDocument/2006/relationships/hyperlink" Target="http://pbs.twimg.com/profile_images/1078654114450542592/Ywa0pyka_normal.jpg" TargetMode="External" /><Relationship Id="rId34" Type="http://schemas.openxmlformats.org/officeDocument/2006/relationships/hyperlink" Target="http://pbs.twimg.com/profile_images/1078654114450542592/Ywa0pyka_normal.jpg" TargetMode="External" /><Relationship Id="rId35" Type="http://schemas.openxmlformats.org/officeDocument/2006/relationships/hyperlink" Target="http://pbs.twimg.com/profile_images/1078654114450542592/Ywa0pyka_normal.jpg" TargetMode="External" /><Relationship Id="rId36" Type="http://schemas.openxmlformats.org/officeDocument/2006/relationships/hyperlink" Target="http://pbs.twimg.com/profile_images/1044969411432583168/FpmDabw7_normal.jpg" TargetMode="External" /><Relationship Id="rId37" Type="http://schemas.openxmlformats.org/officeDocument/2006/relationships/hyperlink" Target="http://pbs.twimg.com/profile_images/1044969411432583168/FpmDabw7_normal.jpg" TargetMode="External" /><Relationship Id="rId38" Type="http://schemas.openxmlformats.org/officeDocument/2006/relationships/hyperlink" Target="http://pbs.twimg.com/profile_images/378800000506759140/f0f7c3d4dfd710de8df48f54c297554c_normal.jpeg" TargetMode="External" /><Relationship Id="rId39" Type="http://schemas.openxmlformats.org/officeDocument/2006/relationships/hyperlink" Target="http://pbs.twimg.com/profile_images/378800000506759140/f0f7c3d4dfd710de8df48f54c297554c_normal.jpeg" TargetMode="External" /><Relationship Id="rId40" Type="http://schemas.openxmlformats.org/officeDocument/2006/relationships/hyperlink" Target="http://pbs.twimg.com/profile_images/1093949311153451009/k8Xqmo6d_normal.jpg" TargetMode="External" /><Relationship Id="rId41" Type="http://schemas.openxmlformats.org/officeDocument/2006/relationships/hyperlink" Target="http://pbs.twimg.com/profile_images/1093949311153451009/k8Xqmo6d_normal.jpg" TargetMode="External" /><Relationship Id="rId42" Type="http://schemas.openxmlformats.org/officeDocument/2006/relationships/hyperlink" Target="http://pbs.twimg.com/profile_images/1131683640021331969/eAXr26dn_normal.jpg" TargetMode="External" /><Relationship Id="rId43" Type="http://schemas.openxmlformats.org/officeDocument/2006/relationships/hyperlink" Target="http://pbs.twimg.com/profile_images/756134778676580352/sbdo2lA1_normal.jpg" TargetMode="External" /><Relationship Id="rId44" Type="http://schemas.openxmlformats.org/officeDocument/2006/relationships/hyperlink" Target="http://pbs.twimg.com/profile_images/765753347244630016/1MxZu0OX_normal.jpg" TargetMode="External" /><Relationship Id="rId45" Type="http://schemas.openxmlformats.org/officeDocument/2006/relationships/hyperlink" Target="http://pbs.twimg.com/profile_images/1131683640021331969/eAXr26dn_normal.jpg" TargetMode="External" /><Relationship Id="rId46" Type="http://schemas.openxmlformats.org/officeDocument/2006/relationships/hyperlink" Target="http://pbs.twimg.com/profile_images/756134778676580352/sbdo2lA1_normal.jpg" TargetMode="External" /><Relationship Id="rId47" Type="http://schemas.openxmlformats.org/officeDocument/2006/relationships/hyperlink" Target="http://pbs.twimg.com/profile_images/756134778676580352/sbdo2lA1_normal.jpg" TargetMode="External" /><Relationship Id="rId48" Type="http://schemas.openxmlformats.org/officeDocument/2006/relationships/hyperlink" Target="http://pbs.twimg.com/profile_images/765753347244630016/1MxZu0OX_normal.jpg" TargetMode="External" /><Relationship Id="rId49" Type="http://schemas.openxmlformats.org/officeDocument/2006/relationships/hyperlink" Target="http://pbs.twimg.com/profile_images/1131683640021331969/eAXr26dn_normal.jpg" TargetMode="External" /><Relationship Id="rId50" Type="http://schemas.openxmlformats.org/officeDocument/2006/relationships/hyperlink" Target="http://pbs.twimg.com/profile_images/765753347244630016/1MxZu0OX_normal.jpg" TargetMode="External" /><Relationship Id="rId51" Type="http://schemas.openxmlformats.org/officeDocument/2006/relationships/hyperlink" Target="http://pbs.twimg.com/profile_images/765753347244630016/1MxZu0OX_normal.jpg" TargetMode="External" /><Relationship Id="rId52" Type="http://schemas.openxmlformats.org/officeDocument/2006/relationships/hyperlink" Target="http://pbs.twimg.com/profile_images/1042167452694601728/v7_QVBBq_normal.jpg" TargetMode="External" /><Relationship Id="rId53" Type="http://schemas.openxmlformats.org/officeDocument/2006/relationships/hyperlink" Target="http://pbs.twimg.com/profile_images/1042167452694601728/v7_QVBBq_normal.jpg" TargetMode="External" /><Relationship Id="rId54" Type="http://schemas.openxmlformats.org/officeDocument/2006/relationships/hyperlink" Target="http://pbs.twimg.com/profile_images/725703417558126592/SocNzlxV_normal.jpg" TargetMode="External" /><Relationship Id="rId55" Type="http://schemas.openxmlformats.org/officeDocument/2006/relationships/hyperlink" Target="http://pbs.twimg.com/profile_images/725703417558126592/SocNzlxV_normal.jpg" TargetMode="External" /><Relationship Id="rId56" Type="http://schemas.openxmlformats.org/officeDocument/2006/relationships/hyperlink" Target="http://pbs.twimg.com/profile_images/799643448357830656/FTrErgEN_normal.jpg" TargetMode="External" /><Relationship Id="rId57" Type="http://schemas.openxmlformats.org/officeDocument/2006/relationships/hyperlink" Target="http://pbs.twimg.com/profile_images/1066792354034708482/tw1SjvEE_normal.jpg" TargetMode="External" /><Relationship Id="rId58" Type="http://schemas.openxmlformats.org/officeDocument/2006/relationships/hyperlink" Target="http://pbs.twimg.com/profile_images/1066792354034708482/tw1SjvEE_normal.jpg" TargetMode="External" /><Relationship Id="rId59" Type="http://schemas.openxmlformats.org/officeDocument/2006/relationships/hyperlink" Target="https://pbs.twimg.com/media/D6uhtBXUYAAVrhs.jpg" TargetMode="External" /><Relationship Id="rId60" Type="http://schemas.openxmlformats.org/officeDocument/2006/relationships/hyperlink" Target="http://pbs.twimg.com/profile_images/1053341124566437888/TqqPhvx8_normal.jpg" TargetMode="External" /><Relationship Id="rId61" Type="http://schemas.openxmlformats.org/officeDocument/2006/relationships/hyperlink" Target="http://pbs.twimg.com/profile_images/1053341124566437888/TqqPhvx8_normal.jpg" TargetMode="External" /><Relationship Id="rId62" Type="http://schemas.openxmlformats.org/officeDocument/2006/relationships/hyperlink" Target="https://twitter.com/#!/beccah_health/status/1136412233947213824" TargetMode="External" /><Relationship Id="rId63" Type="http://schemas.openxmlformats.org/officeDocument/2006/relationships/hyperlink" Target="https://twitter.com/#!/beccah_health/status/1136412233947213824" TargetMode="External" /><Relationship Id="rId64" Type="http://schemas.openxmlformats.org/officeDocument/2006/relationships/hyperlink" Target="https://twitter.com/#!/eakester/status/1137671589426843648" TargetMode="External" /><Relationship Id="rId65" Type="http://schemas.openxmlformats.org/officeDocument/2006/relationships/hyperlink" Target="https://twitter.com/#!/beccah_health/status/1136412233947213824" TargetMode="External" /><Relationship Id="rId66" Type="http://schemas.openxmlformats.org/officeDocument/2006/relationships/hyperlink" Target="https://twitter.com/#!/beccah_health/status/1136412233947213824" TargetMode="External" /><Relationship Id="rId67" Type="http://schemas.openxmlformats.org/officeDocument/2006/relationships/hyperlink" Target="https://twitter.com/#!/eakester/status/1137671589426843648" TargetMode="External" /><Relationship Id="rId68" Type="http://schemas.openxmlformats.org/officeDocument/2006/relationships/hyperlink" Target="https://twitter.com/#!/suegullo/status/1137727522962124801" TargetMode="External" /><Relationship Id="rId69" Type="http://schemas.openxmlformats.org/officeDocument/2006/relationships/hyperlink" Target="https://twitter.com/#!/rjwarrior/status/1137763803792175105" TargetMode="External" /><Relationship Id="rId70" Type="http://schemas.openxmlformats.org/officeDocument/2006/relationships/hyperlink" Target="https://twitter.com/#!/rjwarrior/status/1137763803792175105" TargetMode="External" /><Relationship Id="rId71" Type="http://schemas.openxmlformats.org/officeDocument/2006/relationships/hyperlink" Target="https://twitter.com/#!/danihasaduck/status/1137778802145153024" TargetMode="External" /><Relationship Id="rId72" Type="http://schemas.openxmlformats.org/officeDocument/2006/relationships/hyperlink" Target="https://twitter.com/#!/danihasaduck/status/1137778802145153024" TargetMode="External" /><Relationship Id="rId73" Type="http://schemas.openxmlformats.org/officeDocument/2006/relationships/hyperlink" Target="https://twitter.com/#!/danihasaduck/status/1137778802145153024" TargetMode="External" /><Relationship Id="rId74" Type="http://schemas.openxmlformats.org/officeDocument/2006/relationships/hyperlink" Target="https://twitter.com/#!/danihasaduck/status/1137778802145153024" TargetMode="External" /><Relationship Id="rId75" Type="http://schemas.openxmlformats.org/officeDocument/2006/relationships/hyperlink" Target="https://twitter.com/#!/aunpalmquist/status/1137780100865413120" TargetMode="External" /><Relationship Id="rId76" Type="http://schemas.openxmlformats.org/officeDocument/2006/relationships/hyperlink" Target="https://twitter.com/#!/aunpalmquist/status/1137780100865413120" TargetMode="External" /><Relationship Id="rId77" Type="http://schemas.openxmlformats.org/officeDocument/2006/relationships/hyperlink" Target="https://twitter.com/#!/aunpalmquist/status/1137780100865413120" TargetMode="External" /><Relationship Id="rId78" Type="http://schemas.openxmlformats.org/officeDocument/2006/relationships/hyperlink" Target="https://twitter.com/#!/aunpalmquist/status/1137780100865413120" TargetMode="External" /><Relationship Id="rId79" Type="http://schemas.openxmlformats.org/officeDocument/2006/relationships/hyperlink" Target="https://twitter.com/#!/sandalljane/status/1138186381577076737" TargetMode="External" /><Relationship Id="rId80" Type="http://schemas.openxmlformats.org/officeDocument/2006/relationships/hyperlink" Target="https://twitter.com/#!/sandalljane/status/1138186381577076737" TargetMode="External" /><Relationship Id="rId81" Type="http://schemas.openxmlformats.org/officeDocument/2006/relationships/hyperlink" Target="https://twitter.com/#!/robyncnm/status/1138186915520360449" TargetMode="External" /><Relationship Id="rId82" Type="http://schemas.openxmlformats.org/officeDocument/2006/relationships/hyperlink" Target="https://twitter.com/#!/robyncnm/status/1138186915520360449" TargetMode="External" /><Relationship Id="rId83" Type="http://schemas.openxmlformats.org/officeDocument/2006/relationships/hyperlink" Target="https://twitter.com/#!/perinatalqi/status/1138188506143088640" TargetMode="External" /><Relationship Id="rId84" Type="http://schemas.openxmlformats.org/officeDocument/2006/relationships/hyperlink" Target="https://twitter.com/#!/perinatalqi/status/1138188506143088640" TargetMode="External" /><Relationship Id="rId85" Type="http://schemas.openxmlformats.org/officeDocument/2006/relationships/hyperlink" Target="https://twitter.com/#!/rjwarrior/status/1137763803792175105" TargetMode="External" /><Relationship Id="rId86" Type="http://schemas.openxmlformats.org/officeDocument/2006/relationships/hyperlink" Target="https://twitter.com/#!/rrhdr/status/1137858564330942464" TargetMode="External" /><Relationship Id="rId87" Type="http://schemas.openxmlformats.org/officeDocument/2006/relationships/hyperlink" Target="https://twitter.com/#!/thehealthymommy/status/1138208563074146304" TargetMode="External" /><Relationship Id="rId88" Type="http://schemas.openxmlformats.org/officeDocument/2006/relationships/hyperlink" Target="https://twitter.com/#!/rjwarrior/status/1137763803792175105" TargetMode="External" /><Relationship Id="rId89" Type="http://schemas.openxmlformats.org/officeDocument/2006/relationships/hyperlink" Target="https://twitter.com/#!/rrhdr/status/1137858564330942464" TargetMode="External" /><Relationship Id="rId90" Type="http://schemas.openxmlformats.org/officeDocument/2006/relationships/hyperlink" Target="https://twitter.com/#!/rrhdr/status/1137858564330942464" TargetMode="External" /><Relationship Id="rId91" Type="http://schemas.openxmlformats.org/officeDocument/2006/relationships/hyperlink" Target="https://twitter.com/#!/thehealthymommy/status/1138208563074146304" TargetMode="External" /><Relationship Id="rId92" Type="http://schemas.openxmlformats.org/officeDocument/2006/relationships/hyperlink" Target="https://twitter.com/#!/rjwarrior/status/1137763803792175105" TargetMode="External" /><Relationship Id="rId93" Type="http://schemas.openxmlformats.org/officeDocument/2006/relationships/hyperlink" Target="https://twitter.com/#!/thehealthymommy/status/1138208563074146304" TargetMode="External" /><Relationship Id="rId94" Type="http://schemas.openxmlformats.org/officeDocument/2006/relationships/hyperlink" Target="https://twitter.com/#!/thehealthymommy/status/1138208563074146304" TargetMode="External" /><Relationship Id="rId95" Type="http://schemas.openxmlformats.org/officeDocument/2006/relationships/hyperlink" Target="https://twitter.com/#!/chantallauryn/status/1138210357703397377" TargetMode="External" /><Relationship Id="rId96" Type="http://schemas.openxmlformats.org/officeDocument/2006/relationships/hyperlink" Target="https://twitter.com/#!/chantallauryn/status/1138210357703397377" TargetMode="External" /><Relationship Id="rId97" Type="http://schemas.openxmlformats.org/officeDocument/2006/relationships/hyperlink" Target="https://twitter.com/#!/thefpqc/status/1138259033440305152" TargetMode="External" /><Relationship Id="rId98" Type="http://schemas.openxmlformats.org/officeDocument/2006/relationships/hyperlink" Target="https://twitter.com/#!/thefpqc/status/1138259033440305152" TargetMode="External" /><Relationship Id="rId99" Type="http://schemas.openxmlformats.org/officeDocument/2006/relationships/hyperlink" Target="https://twitter.com/#!/acnmmidwives/status/1138181577035460610" TargetMode="External" /><Relationship Id="rId100" Type="http://schemas.openxmlformats.org/officeDocument/2006/relationships/hyperlink" Target="https://twitter.com/#!/amykaleka/status/1138291119400345602" TargetMode="External" /><Relationship Id="rId101" Type="http://schemas.openxmlformats.org/officeDocument/2006/relationships/hyperlink" Target="https://twitter.com/#!/amykaleka/status/1138291119400345602" TargetMode="External" /><Relationship Id="rId102" Type="http://schemas.openxmlformats.org/officeDocument/2006/relationships/hyperlink" Target="https://twitter.com/#!/cmqcc/status/1129174068995928064" TargetMode="External" /><Relationship Id="rId103" Type="http://schemas.openxmlformats.org/officeDocument/2006/relationships/hyperlink" Target="https://twitter.com/#!/_sararothstein/status/1138537328740360192" TargetMode="External" /><Relationship Id="rId104" Type="http://schemas.openxmlformats.org/officeDocument/2006/relationships/hyperlink" Target="https://twitter.com/#!/_sararothstein/status/1138537328740360192" TargetMode="External" /><Relationship Id="rId105" Type="http://schemas.openxmlformats.org/officeDocument/2006/relationships/comments" Target="../comments1.xml" /><Relationship Id="rId106" Type="http://schemas.openxmlformats.org/officeDocument/2006/relationships/vmlDrawing" Target="../drawings/vmlDrawing1.vml" /><Relationship Id="rId107" Type="http://schemas.openxmlformats.org/officeDocument/2006/relationships/table" Target="../tables/table1.xml" /><Relationship Id="rId10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nytimes.com/2019/06/05/opinion/hospital-cesarean-section.html" TargetMode="External" /><Relationship Id="rId2" Type="http://schemas.openxmlformats.org/officeDocument/2006/relationships/hyperlink" Target="https://www.nytimes.com/2019/06/05/opinion/hospital-cesarean-section.html" TargetMode="External" /><Relationship Id="rId3" Type="http://schemas.openxmlformats.org/officeDocument/2006/relationships/hyperlink" Target="https://twitter.com/publichealthumn/status/1137082513837449216" TargetMode="External" /><Relationship Id="rId4" Type="http://schemas.openxmlformats.org/officeDocument/2006/relationships/hyperlink" Target="https://www.cmqcc.org/news/upcoming-webinar-improving-birth-care-experiences-and-outcomes-and-black-mothers-qi-approach" TargetMode="External" /><Relationship Id="rId5" Type="http://schemas.openxmlformats.org/officeDocument/2006/relationships/hyperlink" Target="http://www.sciencedirect.com/science/authShare/S0884217519300449/20190507T220300Z/1?md5=5be580187ed1e0f021a008f6c8ba1297&amp;dgcid=author" TargetMode="External" /><Relationship Id="rId6" Type="http://schemas.openxmlformats.org/officeDocument/2006/relationships/hyperlink" Target="https://pbs.twimg.com/ext_tw_video_thumb/1136409486984278018/pu/img/tSEjs--RREjIKKCN.jpg" TargetMode="External" /><Relationship Id="rId7" Type="http://schemas.openxmlformats.org/officeDocument/2006/relationships/hyperlink" Target="https://pbs.twimg.com/media/D6uhtBXUYAAVrhs.jpg" TargetMode="External" /><Relationship Id="rId8" Type="http://schemas.openxmlformats.org/officeDocument/2006/relationships/hyperlink" Target="https://pbs.twimg.com/ext_tw_video_thumb/1136409486984278018/pu/img/tSEjs--RREjIKKCN.jpg" TargetMode="External" /><Relationship Id="rId9" Type="http://schemas.openxmlformats.org/officeDocument/2006/relationships/hyperlink" Target="http://pbs.twimg.com/profile_images/950771103827484673/MeGvOrh1_normal.jpg" TargetMode="External" /><Relationship Id="rId10" Type="http://schemas.openxmlformats.org/officeDocument/2006/relationships/hyperlink" Target="http://pbs.twimg.com/profile_images/1050074275888189441/8We7kbvk_normal.jpg" TargetMode="External" /><Relationship Id="rId11" Type="http://schemas.openxmlformats.org/officeDocument/2006/relationships/hyperlink" Target="http://pbs.twimg.com/profile_images/1131683640021331969/eAXr26dn_normal.jpg" TargetMode="External" /><Relationship Id="rId12" Type="http://schemas.openxmlformats.org/officeDocument/2006/relationships/hyperlink" Target="http://pbs.twimg.com/profile_images/872287940709408772/YNV7xSA-_normal.jpg" TargetMode="External" /><Relationship Id="rId13" Type="http://schemas.openxmlformats.org/officeDocument/2006/relationships/hyperlink" Target="http://pbs.twimg.com/profile_images/1078654114450542592/Ywa0pyka_normal.jpg" TargetMode="External" /><Relationship Id="rId14" Type="http://schemas.openxmlformats.org/officeDocument/2006/relationships/hyperlink" Target="http://pbs.twimg.com/profile_images/1044969411432583168/FpmDabw7_normal.jpg" TargetMode="External" /><Relationship Id="rId15" Type="http://schemas.openxmlformats.org/officeDocument/2006/relationships/hyperlink" Target="http://pbs.twimg.com/profile_images/378800000506759140/f0f7c3d4dfd710de8df48f54c297554c_normal.jpeg" TargetMode="External" /><Relationship Id="rId16" Type="http://schemas.openxmlformats.org/officeDocument/2006/relationships/hyperlink" Target="http://pbs.twimg.com/profile_images/1093949311153451009/k8Xqmo6d_normal.jpg" TargetMode="External" /><Relationship Id="rId17" Type="http://schemas.openxmlformats.org/officeDocument/2006/relationships/hyperlink" Target="http://pbs.twimg.com/profile_images/756134778676580352/sbdo2lA1_normal.jpg" TargetMode="External" /><Relationship Id="rId18" Type="http://schemas.openxmlformats.org/officeDocument/2006/relationships/hyperlink" Target="http://pbs.twimg.com/profile_images/765753347244630016/1MxZu0OX_normal.jpg" TargetMode="External" /><Relationship Id="rId19" Type="http://schemas.openxmlformats.org/officeDocument/2006/relationships/hyperlink" Target="http://pbs.twimg.com/profile_images/1042167452694601728/v7_QVBBq_normal.jpg" TargetMode="External" /><Relationship Id="rId20" Type="http://schemas.openxmlformats.org/officeDocument/2006/relationships/hyperlink" Target="http://pbs.twimg.com/profile_images/725703417558126592/SocNzlxV_normal.jpg" TargetMode="External" /><Relationship Id="rId21" Type="http://schemas.openxmlformats.org/officeDocument/2006/relationships/hyperlink" Target="http://pbs.twimg.com/profile_images/799643448357830656/FTrErgEN_normal.jpg" TargetMode="External" /><Relationship Id="rId22" Type="http://schemas.openxmlformats.org/officeDocument/2006/relationships/hyperlink" Target="http://pbs.twimg.com/profile_images/1066792354034708482/tw1SjvEE_normal.jpg" TargetMode="External" /><Relationship Id="rId23" Type="http://schemas.openxmlformats.org/officeDocument/2006/relationships/hyperlink" Target="https://pbs.twimg.com/media/D6uhtBXUYAAVrhs.jpg" TargetMode="External" /><Relationship Id="rId24" Type="http://schemas.openxmlformats.org/officeDocument/2006/relationships/hyperlink" Target="http://pbs.twimg.com/profile_images/1053341124566437888/TqqPhvx8_normal.jpg" TargetMode="External" /><Relationship Id="rId25" Type="http://schemas.openxmlformats.org/officeDocument/2006/relationships/hyperlink" Target="https://twitter.com/#!/beccah_health/status/1136412233947213824" TargetMode="External" /><Relationship Id="rId26" Type="http://schemas.openxmlformats.org/officeDocument/2006/relationships/hyperlink" Target="https://twitter.com/#!/eakester/status/1137671589426843648" TargetMode="External" /><Relationship Id="rId27" Type="http://schemas.openxmlformats.org/officeDocument/2006/relationships/hyperlink" Target="https://twitter.com/#!/suegullo/status/1137727522962124801" TargetMode="External" /><Relationship Id="rId28" Type="http://schemas.openxmlformats.org/officeDocument/2006/relationships/hyperlink" Target="https://twitter.com/#!/rjwarrior/status/1137763803792175105" TargetMode="External" /><Relationship Id="rId29" Type="http://schemas.openxmlformats.org/officeDocument/2006/relationships/hyperlink" Target="https://twitter.com/#!/danihasaduck/status/1137778802145153024" TargetMode="External" /><Relationship Id="rId30" Type="http://schemas.openxmlformats.org/officeDocument/2006/relationships/hyperlink" Target="https://twitter.com/#!/aunpalmquist/status/1137780100865413120" TargetMode="External" /><Relationship Id="rId31" Type="http://schemas.openxmlformats.org/officeDocument/2006/relationships/hyperlink" Target="https://twitter.com/#!/sandalljane/status/1138186381577076737" TargetMode="External" /><Relationship Id="rId32" Type="http://schemas.openxmlformats.org/officeDocument/2006/relationships/hyperlink" Target="https://twitter.com/#!/robyncnm/status/1138186915520360449" TargetMode="External" /><Relationship Id="rId33" Type="http://schemas.openxmlformats.org/officeDocument/2006/relationships/hyperlink" Target="https://twitter.com/#!/perinatalqi/status/1138188506143088640" TargetMode="External" /><Relationship Id="rId34" Type="http://schemas.openxmlformats.org/officeDocument/2006/relationships/hyperlink" Target="https://twitter.com/#!/rrhdr/status/1137858564330942464" TargetMode="External" /><Relationship Id="rId35" Type="http://schemas.openxmlformats.org/officeDocument/2006/relationships/hyperlink" Target="https://twitter.com/#!/thehealthymommy/status/1138208563074146304" TargetMode="External" /><Relationship Id="rId36" Type="http://schemas.openxmlformats.org/officeDocument/2006/relationships/hyperlink" Target="https://twitter.com/#!/chantallauryn/status/1138210357703397377" TargetMode="External" /><Relationship Id="rId37" Type="http://schemas.openxmlformats.org/officeDocument/2006/relationships/hyperlink" Target="https://twitter.com/#!/thefpqc/status/1138259033440305152" TargetMode="External" /><Relationship Id="rId38" Type="http://schemas.openxmlformats.org/officeDocument/2006/relationships/hyperlink" Target="https://twitter.com/#!/acnmmidwives/status/1138181577035460610" TargetMode="External" /><Relationship Id="rId39" Type="http://schemas.openxmlformats.org/officeDocument/2006/relationships/hyperlink" Target="https://twitter.com/#!/amykaleka/status/1138291119400345602" TargetMode="External" /><Relationship Id="rId40" Type="http://schemas.openxmlformats.org/officeDocument/2006/relationships/hyperlink" Target="https://twitter.com/#!/cmqcc/status/1129174068995928064" TargetMode="External" /><Relationship Id="rId41" Type="http://schemas.openxmlformats.org/officeDocument/2006/relationships/hyperlink" Target="https://twitter.com/#!/_sararothstein/status/1138537328740360192" TargetMode="External" /><Relationship Id="rId42" Type="http://schemas.openxmlformats.org/officeDocument/2006/relationships/comments" Target="../comments12.xml" /><Relationship Id="rId43" Type="http://schemas.openxmlformats.org/officeDocument/2006/relationships/vmlDrawing" Target="../drawings/vmlDrawing6.vml" /><Relationship Id="rId44" Type="http://schemas.openxmlformats.org/officeDocument/2006/relationships/table" Target="../tables/table22.xml" /><Relationship Id="rId4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4L3JhuQTdh" TargetMode="External" /><Relationship Id="rId2" Type="http://schemas.openxmlformats.org/officeDocument/2006/relationships/hyperlink" Target="https://t.co/sKRj7OGoO1" TargetMode="External" /><Relationship Id="rId3" Type="http://schemas.openxmlformats.org/officeDocument/2006/relationships/hyperlink" Target="http://t.co/XaJqeItHHx" TargetMode="External" /><Relationship Id="rId4" Type="http://schemas.openxmlformats.org/officeDocument/2006/relationships/hyperlink" Target="http://t.co/wn8mVFF03r" TargetMode="External" /><Relationship Id="rId5" Type="http://schemas.openxmlformats.org/officeDocument/2006/relationships/hyperlink" Target="https://t.co/x6BtwAlayw" TargetMode="External" /><Relationship Id="rId6" Type="http://schemas.openxmlformats.org/officeDocument/2006/relationships/hyperlink" Target="https://t.co/fNsda2tXQL" TargetMode="External" /><Relationship Id="rId7" Type="http://schemas.openxmlformats.org/officeDocument/2006/relationships/hyperlink" Target="https://t.co/LcqkuCn0Nm" TargetMode="External" /><Relationship Id="rId8" Type="http://schemas.openxmlformats.org/officeDocument/2006/relationships/hyperlink" Target="https://t.co/3T00lhUXUq" TargetMode="External" /><Relationship Id="rId9" Type="http://schemas.openxmlformats.org/officeDocument/2006/relationships/hyperlink" Target="https://t.co/bFmr5nyC80" TargetMode="External" /><Relationship Id="rId10" Type="http://schemas.openxmlformats.org/officeDocument/2006/relationships/hyperlink" Target="https://t.co/kmnqiUPnHH" TargetMode="External" /><Relationship Id="rId11" Type="http://schemas.openxmlformats.org/officeDocument/2006/relationships/hyperlink" Target="https://t.co/9BLnlq9J76" TargetMode="External" /><Relationship Id="rId12" Type="http://schemas.openxmlformats.org/officeDocument/2006/relationships/hyperlink" Target="http://t.co/OokDYY2uKg" TargetMode="External" /><Relationship Id="rId13" Type="http://schemas.openxmlformats.org/officeDocument/2006/relationships/hyperlink" Target="https://t.co/ikBdbuOu4X" TargetMode="External" /><Relationship Id="rId14" Type="http://schemas.openxmlformats.org/officeDocument/2006/relationships/hyperlink" Target="http://t.co/0IPJSWvlo3" TargetMode="External" /><Relationship Id="rId15" Type="http://schemas.openxmlformats.org/officeDocument/2006/relationships/hyperlink" Target="https://pbs.twimg.com/profile_banners/1372827320/1546963113" TargetMode="External" /><Relationship Id="rId16" Type="http://schemas.openxmlformats.org/officeDocument/2006/relationships/hyperlink" Target="https://pbs.twimg.com/profile_banners/16193528/1527087662" TargetMode="External" /><Relationship Id="rId17" Type="http://schemas.openxmlformats.org/officeDocument/2006/relationships/hyperlink" Target="https://pbs.twimg.com/profile_banners/19185441/1553265247" TargetMode="External" /><Relationship Id="rId18" Type="http://schemas.openxmlformats.org/officeDocument/2006/relationships/hyperlink" Target="https://pbs.twimg.com/profile_banners/1329921834/1560200511" TargetMode="External" /><Relationship Id="rId19" Type="http://schemas.openxmlformats.org/officeDocument/2006/relationships/hyperlink" Target="https://pbs.twimg.com/profile_banners/422893220/1521497845" TargetMode="External" /><Relationship Id="rId20" Type="http://schemas.openxmlformats.org/officeDocument/2006/relationships/hyperlink" Target="https://pbs.twimg.com/profile_banners/37008978/1558634353" TargetMode="External" /><Relationship Id="rId21" Type="http://schemas.openxmlformats.org/officeDocument/2006/relationships/hyperlink" Target="https://pbs.twimg.com/profile_banners/2613485677/1558649381" TargetMode="External" /><Relationship Id="rId22" Type="http://schemas.openxmlformats.org/officeDocument/2006/relationships/hyperlink" Target="https://pbs.twimg.com/profile_banners/781982295863484456/1557841834" TargetMode="External" /><Relationship Id="rId23" Type="http://schemas.openxmlformats.org/officeDocument/2006/relationships/hyperlink" Target="https://pbs.twimg.com/profile_banners/872286864291516416/1496806865" TargetMode="External" /><Relationship Id="rId24" Type="http://schemas.openxmlformats.org/officeDocument/2006/relationships/hyperlink" Target="https://pbs.twimg.com/profile_banners/2683931742/1469111844" TargetMode="External" /><Relationship Id="rId25" Type="http://schemas.openxmlformats.org/officeDocument/2006/relationships/hyperlink" Target="https://pbs.twimg.com/profile_banners/2466123505/1546440753" TargetMode="External" /><Relationship Id="rId26" Type="http://schemas.openxmlformats.org/officeDocument/2006/relationships/hyperlink" Target="https://pbs.twimg.com/profile_banners/411994804/1534806159" TargetMode="External" /><Relationship Id="rId27" Type="http://schemas.openxmlformats.org/officeDocument/2006/relationships/hyperlink" Target="https://pbs.twimg.com/profile_banners/50074068/1552504264" TargetMode="External" /><Relationship Id="rId28" Type="http://schemas.openxmlformats.org/officeDocument/2006/relationships/hyperlink" Target="https://pbs.twimg.com/profile_banners/401393432/1474065077" TargetMode="External" /><Relationship Id="rId29" Type="http://schemas.openxmlformats.org/officeDocument/2006/relationships/hyperlink" Target="https://pbs.twimg.com/profile_banners/751173499826409474/1545066789" TargetMode="External" /><Relationship Id="rId30" Type="http://schemas.openxmlformats.org/officeDocument/2006/relationships/hyperlink" Target="https://pbs.twimg.com/profile_banners/970415876/1415246956" TargetMode="External" /><Relationship Id="rId31" Type="http://schemas.openxmlformats.org/officeDocument/2006/relationships/hyperlink" Target="https://pbs.twimg.com/profile_banners/485393744/1537307058" TargetMode="External" /><Relationship Id="rId32" Type="http://schemas.openxmlformats.org/officeDocument/2006/relationships/hyperlink" Target="https://pbs.twimg.com/profile_banners/725702374556327937/1524680632" TargetMode="External" /><Relationship Id="rId33" Type="http://schemas.openxmlformats.org/officeDocument/2006/relationships/hyperlink" Target="https://pbs.twimg.com/profile_banners/3167643935/1521015741" TargetMode="External" /><Relationship Id="rId34" Type="http://schemas.openxmlformats.org/officeDocument/2006/relationships/hyperlink" Target="https://pbs.twimg.com/profile_banners/139858167/1541516879"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0/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8/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2/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pbs.twimg.com/profile_images/378800000661949505/acf9c3e18b7634360c9c8820e4f7376a_normal.jpeg" TargetMode="External" /><Relationship Id="rId56" Type="http://schemas.openxmlformats.org/officeDocument/2006/relationships/hyperlink" Target="http://pbs.twimg.com/profile_images/1013289364770775040/YMfPT0wS_normal.jpg" TargetMode="External" /><Relationship Id="rId57" Type="http://schemas.openxmlformats.org/officeDocument/2006/relationships/hyperlink" Target="http://pbs.twimg.com/profile_images/1109100899362836481/HshCts_e_normal.png" TargetMode="External" /><Relationship Id="rId58" Type="http://schemas.openxmlformats.org/officeDocument/2006/relationships/hyperlink" Target="http://pbs.twimg.com/profile_images/950771103827484673/MeGvOrh1_normal.jpg" TargetMode="External" /><Relationship Id="rId59" Type="http://schemas.openxmlformats.org/officeDocument/2006/relationships/hyperlink" Target="http://pbs.twimg.com/profile_images/654521427551367168/AkjRumyP_normal.png" TargetMode="External" /><Relationship Id="rId60" Type="http://schemas.openxmlformats.org/officeDocument/2006/relationships/hyperlink" Target="http://pbs.twimg.com/profile_images/691751412036808705/40DpcbP9_normal.jpg" TargetMode="External" /><Relationship Id="rId61" Type="http://schemas.openxmlformats.org/officeDocument/2006/relationships/hyperlink" Target="http://pbs.twimg.com/profile_images/1050074275888189441/8We7kbvk_normal.jpg" TargetMode="External" /><Relationship Id="rId62" Type="http://schemas.openxmlformats.org/officeDocument/2006/relationships/hyperlink" Target="http://pbs.twimg.com/profile_images/1131683640021331969/eAXr26dn_normal.jpg" TargetMode="External" /><Relationship Id="rId63" Type="http://schemas.openxmlformats.org/officeDocument/2006/relationships/hyperlink" Target="http://pbs.twimg.com/profile_images/1034061111878926338/F6noKVPX_normal.jpg" TargetMode="External" /><Relationship Id="rId64" Type="http://schemas.openxmlformats.org/officeDocument/2006/relationships/hyperlink" Target="http://pbs.twimg.com/profile_images/1129555970776944640/b44CRE-m_normal.jpg" TargetMode="External" /><Relationship Id="rId65" Type="http://schemas.openxmlformats.org/officeDocument/2006/relationships/hyperlink" Target="http://pbs.twimg.com/profile_images/872287940709408772/YNV7xSA-_normal.jpg" TargetMode="External" /><Relationship Id="rId66" Type="http://schemas.openxmlformats.org/officeDocument/2006/relationships/hyperlink" Target="http://pbs.twimg.com/profile_images/756134778676580352/sbdo2lA1_normal.jpg" TargetMode="External" /><Relationship Id="rId67" Type="http://schemas.openxmlformats.org/officeDocument/2006/relationships/hyperlink" Target="http://pbs.twimg.com/profile_images/1078654114450542592/Ywa0pyka_normal.jpg" TargetMode="External" /><Relationship Id="rId68" Type="http://schemas.openxmlformats.org/officeDocument/2006/relationships/hyperlink" Target="http://pbs.twimg.com/profile_images/1044969411432583168/FpmDabw7_normal.jpg" TargetMode="External" /><Relationship Id="rId69" Type="http://schemas.openxmlformats.org/officeDocument/2006/relationships/hyperlink" Target="http://pbs.twimg.com/profile_images/799643448357830656/FTrErgEN_normal.jpg" TargetMode="External" /><Relationship Id="rId70" Type="http://schemas.openxmlformats.org/officeDocument/2006/relationships/hyperlink" Target="http://pbs.twimg.com/profile_images/378800000506759140/f0f7c3d4dfd710de8df48f54c297554c_normal.jpeg" TargetMode="External" /><Relationship Id="rId71" Type="http://schemas.openxmlformats.org/officeDocument/2006/relationships/hyperlink" Target="http://pbs.twimg.com/profile_images/1093949311153451009/k8Xqmo6d_normal.jpg" TargetMode="External" /><Relationship Id="rId72" Type="http://schemas.openxmlformats.org/officeDocument/2006/relationships/hyperlink" Target="http://pbs.twimg.com/profile_images/765753347244630016/1MxZu0OX_normal.jpg" TargetMode="External" /><Relationship Id="rId73" Type="http://schemas.openxmlformats.org/officeDocument/2006/relationships/hyperlink" Target="http://pbs.twimg.com/profile_images/1042167452694601728/v7_QVBBq_normal.jpg" TargetMode="External" /><Relationship Id="rId74" Type="http://schemas.openxmlformats.org/officeDocument/2006/relationships/hyperlink" Target="http://pbs.twimg.com/profile_images/725703417558126592/SocNzlxV_normal.jpg" TargetMode="External" /><Relationship Id="rId75" Type="http://schemas.openxmlformats.org/officeDocument/2006/relationships/hyperlink" Target="http://pbs.twimg.com/profile_images/1066792354034708482/tw1SjvEE_normal.jpg" TargetMode="External" /><Relationship Id="rId76" Type="http://schemas.openxmlformats.org/officeDocument/2006/relationships/hyperlink" Target="http://pbs.twimg.com/profile_images/1053341124566437888/TqqPhvx8_normal.jpg" TargetMode="External" /><Relationship Id="rId77" Type="http://schemas.openxmlformats.org/officeDocument/2006/relationships/hyperlink" Target="http://pbs.twimg.com/profile_images/1026505875161145345/ft5LpBph_normal.jpg" TargetMode="External" /><Relationship Id="rId78" Type="http://schemas.openxmlformats.org/officeDocument/2006/relationships/hyperlink" Target="https://twitter.com/beccah_health" TargetMode="External" /><Relationship Id="rId79" Type="http://schemas.openxmlformats.org/officeDocument/2006/relationships/hyperlink" Target="https://twitter.com/consumerreports" TargetMode="External" /><Relationship Id="rId80" Type="http://schemas.openxmlformats.org/officeDocument/2006/relationships/hyperlink" Target="https://twitter.com/bidmchealth" TargetMode="External" /><Relationship Id="rId81" Type="http://schemas.openxmlformats.org/officeDocument/2006/relationships/hyperlink" Target="https://twitter.com/eakester" TargetMode="External" /><Relationship Id="rId82" Type="http://schemas.openxmlformats.org/officeDocument/2006/relationships/hyperlink" Target="https://twitter.com/cmqcc" TargetMode="External" /><Relationship Id="rId83" Type="http://schemas.openxmlformats.org/officeDocument/2006/relationships/hyperlink" Target="https://twitter.com/chcfnews" TargetMode="External" /><Relationship Id="rId84" Type="http://schemas.openxmlformats.org/officeDocument/2006/relationships/hyperlink" Target="https://twitter.com/suegullo" TargetMode="External" /><Relationship Id="rId85" Type="http://schemas.openxmlformats.org/officeDocument/2006/relationships/hyperlink" Target="https://twitter.com/rjwarrior" TargetMode="External" /><Relationship Id="rId86" Type="http://schemas.openxmlformats.org/officeDocument/2006/relationships/hyperlink" Target="https://twitter.com/blkmamasmatter" TargetMode="External" /><Relationship Id="rId87" Type="http://schemas.openxmlformats.org/officeDocument/2006/relationships/hyperlink" Target="https://twitter.com/drbdchambers" TargetMode="External" /><Relationship Id="rId88" Type="http://schemas.openxmlformats.org/officeDocument/2006/relationships/hyperlink" Target="https://twitter.com/danihasaduck" TargetMode="External" /><Relationship Id="rId89" Type="http://schemas.openxmlformats.org/officeDocument/2006/relationships/hyperlink" Target="https://twitter.com/rrhdr" TargetMode="External" /><Relationship Id="rId90" Type="http://schemas.openxmlformats.org/officeDocument/2006/relationships/hyperlink" Target="https://twitter.com/aunpalmquist" TargetMode="External" /><Relationship Id="rId91" Type="http://schemas.openxmlformats.org/officeDocument/2006/relationships/hyperlink" Target="https://twitter.com/sandalljane" TargetMode="External" /><Relationship Id="rId92" Type="http://schemas.openxmlformats.org/officeDocument/2006/relationships/hyperlink" Target="https://twitter.com/acnmmidwives" TargetMode="External" /><Relationship Id="rId93" Type="http://schemas.openxmlformats.org/officeDocument/2006/relationships/hyperlink" Target="https://twitter.com/robyncnm" TargetMode="External" /><Relationship Id="rId94" Type="http://schemas.openxmlformats.org/officeDocument/2006/relationships/hyperlink" Target="https://twitter.com/perinatalqi" TargetMode="External" /><Relationship Id="rId95" Type="http://schemas.openxmlformats.org/officeDocument/2006/relationships/hyperlink" Target="https://twitter.com/thehealthymommy" TargetMode="External" /><Relationship Id="rId96" Type="http://schemas.openxmlformats.org/officeDocument/2006/relationships/hyperlink" Target="https://twitter.com/chantallauryn" TargetMode="External" /><Relationship Id="rId97" Type="http://schemas.openxmlformats.org/officeDocument/2006/relationships/hyperlink" Target="https://twitter.com/thefpqc" TargetMode="External" /><Relationship Id="rId98" Type="http://schemas.openxmlformats.org/officeDocument/2006/relationships/hyperlink" Target="https://twitter.com/amykaleka" TargetMode="External" /><Relationship Id="rId99" Type="http://schemas.openxmlformats.org/officeDocument/2006/relationships/hyperlink" Target="https://twitter.com/_sararothstein" TargetMode="External" /><Relationship Id="rId100" Type="http://schemas.openxmlformats.org/officeDocument/2006/relationships/hyperlink" Target="https://twitter.com/anthembcbs" TargetMode="External" /><Relationship Id="rId101" Type="http://schemas.openxmlformats.org/officeDocument/2006/relationships/comments" Target="../comments2.xml" /><Relationship Id="rId102" Type="http://schemas.openxmlformats.org/officeDocument/2006/relationships/vmlDrawing" Target="../drawings/vmlDrawing2.vml" /><Relationship Id="rId103" Type="http://schemas.openxmlformats.org/officeDocument/2006/relationships/table" Target="../tables/table2.xml" /><Relationship Id="rId10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nytimes.com/2019/06/05/opinion/hospital-cesarean-section.html" TargetMode="External" /><Relationship Id="rId2" Type="http://schemas.openxmlformats.org/officeDocument/2006/relationships/hyperlink" Target="https://www.cmqcc.org/news/upcoming-webinar-improving-birth-care-experiences-and-outcomes-and-black-mothers-qi-approach" TargetMode="External" /><Relationship Id="rId3" Type="http://schemas.openxmlformats.org/officeDocument/2006/relationships/hyperlink" Target="https://twitter.com/publichealthumn/status/1137082513837449216" TargetMode="External" /><Relationship Id="rId4" Type="http://schemas.openxmlformats.org/officeDocument/2006/relationships/hyperlink" Target="http://www.sciencedirect.com/science/authShare/S0884217519300449/20190507T220300Z/1?md5=5be580187ed1e0f021a008f6c8ba1297&amp;dgcid=author" TargetMode="External" /><Relationship Id="rId5" Type="http://schemas.openxmlformats.org/officeDocument/2006/relationships/hyperlink" Target="http://www.sciencedirect.com/science/authShare/S0884217519300449/20190507T220300Z/1?md5=5be580187ed1e0f021a008f6c8ba1297&amp;dgcid=author" TargetMode="External" /><Relationship Id="rId6" Type="http://schemas.openxmlformats.org/officeDocument/2006/relationships/hyperlink" Target="https://www.cmqcc.org/news/upcoming-webinar-improving-birth-care-experiences-and-outcomes-and-black-mothers-qi-approach" TargetMode="External" /><Relationship Id="rId7" Type="http://schemas.openxmlformats.org/officeDocument/2006/relationships/hyperlink" Target="https://twitter.com/publichealthumn/status/1137082513837449216" TargetMode="External" /><Relationship Id="rId8" Type="http://schemas.openxmlformats.org/officeDocument/2006/relationships/hyperlink" Target="https://www.nytimes.com/2019/06/05/opinion/hospital-cesarean-section.html" TargetMode="External" /><Relationship Id="rId9" Type="http://schemas.openxmlformats.org/officeDocument/2006/relationships/table" Target="../tables/table12.xml" /><Relationship Id="rId10" Type="http://schemas.openxmlformats.org/officeDocument/2006/relationships/table" Target="../tables/table13.xml" /><Relationship Id="rId11" Type="http://schemas.openxmlformats.org/officeDocument/2006/relationships/table" Target="../tables/table14.xml" /><Relationship Id="rId12" Type="http://schemas.openxmlformats.org/officeDocument/2006/relationships/table" Target="../tables/table15.xm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528</v>
      </c>
      <c r="BB2" s="13" t="s">
        <v>538</v>
      </c>
      <c r="BC2" s="13" t="s">
        <v>539</v>
      </c>
      <c r="BD2" s="67" t="s">
        <v>745</v>
      </c>
      <c r="BE2" s="67" t="s">
        <v>746</v>
      </c>
      <c r="BF2" s="67" t="s">
        <v>747</v>
      </c>
      <c r="BG2" s="67" t="s">
        <v>748</v>
      </c>
      <c r="BH2" s="67" t="s">
        <v>749</v>
      </c>
      <c r="BI2" s="67" t="s">
        <v>750</v>
      </c>
      <c r="BJ2" s="67" t="s">
        <v>751</v>
      </c>
      <c r="BK2" s="67" t="s">
        <v>752</v>
      </c>
      <c r="BL2" s="67" t="s">
        <v>753</v>
      </c>
    </row>
    <row r="3" spans="1:64" ht="15" customHeight="1">
      <c r="A3" s="84" t="s">
        <v>212</v>
      </c>
      <c r="B3" s="84" t="s">
        <v>229</v>
      </c>
      <c r="C3" s="53" t="s">
        <v>760</v>
      </c>
      <c r="D3" s="54">
        <v>3</v>
      </c>
      <c r="E3" s="65" t="s">
        <v>132</v>
      </c>
      <c r="F3" s="55">
        <v>35</v>
      </c>
      <c r="G3" s="53"/>
      <c r="H3" s="57"/>
      <c r="I3" s="56"/>
      <c r="J3" s="56"/>
      <c r="K3" s="36" t="s">
        <v>65</v>
      </c>
      <c r="L3" s="62">
        <v>3</v>
      </c>
      <c r="M3" s="62"/>
      <c r="N3" s="63"/>
      <c r="O3" s="85" t="s">
        <v>235</v>
      </c>
      <c r="P3" s="87">
        <v>43621.97180555556</v>
      </c>
      <c r="Q3" s="85" t="s">
        <v>236</v>
      </c>
      <c r="R3" s="89" t="s">
        <v>245</v>
      </c>
      <c r="S3" s="85" t="s">
        <v>249</v>
      </c>
      <c r="T3" s="85" t="s">
        <v>253</v>
      </c>
      <c r="U3" s="89" t="s">
        <v>257</v>
      </c>
      <c r="V3" s="89" t="s">
        <v>257</v>
      </c>
      <c r="W3" s="87">
        <v>43621.97180555556</v>
      </c>
      <c r="X3" s="89" t="s">
        <v>274</v>
      </c>
      <c r="Y3" s="85"/>
      <c r="Z3" s="85"/>
      <c r="AA3" s="91" t="s">
        <v>291</v>
      </c>
      <c r="AB3" s="85"/>
      <c r="AC3" s="85" t="b">
        <v>0</v>
      </c>
      <c r="AD3" s="85">
        <v>17</v>
      </c>
      <c r="AE3" s="91" t="s">
        <v>308</v>
      </c>
      <c r="AF3" s="85" t="b">
        <v>0</v>
      </c>
      <c r="AG3" s="85" t="s">
        <v>309</v>
      </c>
      <c r="AH3" s="85"/>
      <c r="AI3" s="91" t="s">
        <v>308</v>
      </c>
      <c r="AJ3" s="85" t="b">
        <v>0</v>
      </c>
      <c r="AK3" s="85">
        <v>7</v>
      </c>
      <c r="AL3" s="91" t="s">
        <v>308</v>
      </c>
      <c r="AM3" s="85" t="s">
        <v>311</v>
      </c>
      <c r="AN3" s="85" t="b">
        <v>0</v>
      </c>
      <c r="AO3" s="91" t="s">
        <v>291</v>
      </c>
      <c r="AP3" s="85" t="s">
        <v>315</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c r="BE3" s="52"/>
      <c r="BF3" s="51"/>
      <c r="BG3" s="52"/>
      <c r="BH3" s="51"/>
      <c r="BI3" s="52"/>
      <c r="BJ3" s="51"/>
      <c r="BK3" s="52"/>
      <c r="BL3" s="51"/>
    </row>
    <row r="4" spans="1:64" ht="15" customHeight="1">
      <c r="A4" s="84" t="s">
        <v>212</v>
      </c>
      <c r="B4" s="84" t="s">
        <v>230</v>
      </c>
      <c r="C4" s="53" t="s">
        <v>760</v>
      </c>
      <c r="D4" s="54">
        <v>3</v>
      </c>
      <c r="E4" s="65" t="s">
        <v>132</v>
      </c>
      <c r="F4" s="55">
        <v>35</v>
      </c>
      <c r="G4" s="53"/>
      <c r="H4" s="57"/>
      <c r="I4" s="56"/>
      <c r="J4" s="56"/>
      <c r="K4" s="36" t="s">
        <v>65</v>
      </c>
      <c r="L4" s="83">
        <v>4</v>
      </c>
      <c r="M4" s="83"/>
      <c r="N4" s="63"/>
      <c r="O4" s="86" t="s">
        <v>235</v>
      </c>
      <c r="P4" s="88">
        <v>43621.97180555556</v>
      </c>
      <c r="Q4" s="86" t="s">
        <v>236</v>
      </c>
      <c r="R4" s="90" t="s">
        <v>245</v>
      </c>
      <c r="S4" s="86" t="s">
        <v>249</v>
      </c>
      <c r="T4" s="86" t="s">
        <v>253</v>
      </c>
      <c r="U4" s="90" t="s">
        <v>257</v>
      </c>
      <c r="V4" s="90" t="s">
        <v>257</v>
      </c>
      <c r="W4" s="88">
        <v>43621.97180555556</v>
      </c>
      <c r="X4" s="90" t="s">
        <v>274</v>
      </c>
      <c r="Y4" s="86"/>
      <c r="Z4" s="86"/>
      <c r="AA4" s="92" t="s">
        <v>291</v>
      </c>
      <c r="AB4" s="86"/>
      <c r="AC4" s="86" t="b">
        <v>0</v>
      </c>
      <c r="AD4" s="86">
        <v>17</v>
      </c>
      <c r="AE4" s="92" t="s">
        <v>308</v>
      </c>
      <c r="AF4" s="86" t="b">
        <v>0</v>
      </c>
      <c r="AG4" s="86" t="s">
        <v>309</v>
      </c>
      <c r="AH4" s="86"/>
      <c r="AI4" s="92" t="s">
        <v>308</v>
      </c>
      <c r="AJ4" s="86" t="b">
        <v>0</v>
      </c>
      <c r="AK4" s="86">
        <v>7</v>
      </c>
      <c r="AL4" s="92" t="s">
        <v>308</v>
      </c>
      <c r="AM4" s="86" t="s">
        <v>311</v>
      </c>
      <c r="AN4" s="86" t="b">
        <v>0</v>
      </c>
      <c r="AO4" s="92" t="s">
        <v>291</v>
      </c>
      <c r="AP4" s="86" t="s">
        <v>315</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c r="BE4" s="52"/>
      <c r="BF4" s="51"/>
      <c r="BG4" s="52"/>
      <c r="BH4" s="51"/>
      <c r="BI4" s="52"/>
      <c r="BJ4" s="51"/>
      <c r="BK4" s="52"/>
      <c r="BL4" s="51"/>
    </row>
    <row r="5" spans="1:64" ht="45">
      <c r="A5" s="84" t="s">
        <v>213</v>
      </c>
      <c r="B5" s="84" t="s">
        <v>230</v>
      </c>
      <c r="C5" s="53" t="s">
        <v>760</v>
      </c>
      <c r="D5" s="54">
        <v>3</v>
      </c>
      <c r="E5" s="65" t="s">
        <v>132</v>
      </c>
      <c r="F5" s="55">
        <v>35</v>
      </c>
      <c r="G5" s="53"/>
      <c r="H5" s="57"/>
      <c r="I5" s="56"/>
      <c r="J5" s="56"/>
      <c r="K5" s="36" t="s">
        <v>65</v>
      </c>
      <c r="L5" s="83">
        <v>5</v>
      </c>
      <c r="M5" s="83"/>
      <c r="N5" s="63"/>
      <c r="O5" s="86" t="s">
        <v>235</v>
      </c>
      <c r="P5" s="88">
        <v>43625.446967592594</v>
      </c>
      <c r="Q5" s="86" t="s">
        <v>237</v>
      </c>
      <c r="R5" s="90" t="s">
        <v>245</v>
      </c>
      <c r="S5" s="86" t="s">
        <v>249</v>
      </c>
      <c r="T5" s="86"/>
      <c r="U5" s="86"/>
      <c r="V5" s="90" t="s">
        <v>259</v>
      </c>
      <c r="W5" s="88">
        <v>43625.446967592594</v>
      </c>
      <c r="X5" s="90" t="s">
        <v>275</v>
      </c>
      <c r="Y5" s="86"/>
      <c r="Z5" s="86"/>
      <c r="AA5" s="92" t="s">
        <v>292</v>
      </c>
      <c r="AB5" s="86"/>
      <c r="AC5" s="86" t="b">
        <v>0</v>
      </c>
      <c r="AD5" s="86">
        <v>0</v>
      </c>
      <c r="AE5" s="92" t="s">
        <v>308</v>
      </c>
      <c r="AF5" s="86" t="b">
        <v>0</v>
      </c>
      <c r="AG5" s="86" t="s">
        <v>309</v>
      </c>
      <c r="AH5" s="86"/>
      <c r="AI5" s="92" t="s">
        <v>308</v>
      </c>
      <c r="AJ5" s="86" t="b">
        <v>0</v>
      </c>
      <c r="AK5" s="86">
        <v>7</v>
      </c>
      <c r="AL5" s="92" t="s">
        <v>291</v>
      </c>
      <c r="AM5" s="86" t="s">
        <v>312</v>
      </c>
      <c r="AN5" s="86" t="b">
        <v>0</v>
      </c>
      <c r="AO5" s="92" t="s">
        <v>291</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c r="BE5" s="52"/>
      <c r="BF5" s="51"/>
      <c r="BG5" s="52"/>
      <c r="BH5" s="51"/>
      <c r="BI5" s="52"/>
      <c r="BJ5" s="51"/>
      <c r="BK5" s="52"/>
      <c r="BL5" s="51"/>
    </row>
    <row r="6" spans="1:64" ht="45">
      <c r="A6" s="84" t="s">
        <v>212</v>
      </c>
      <c r="B6" s="84" t="s">
        <v>227</v>
      </c>
      <c r="C6" s="53" t="s">
        <v>760</v>
      </c>
      <c r="D6" s="54">
        <v>3</v>
      </c>
      <c r="E6" s="65" t="s">
        <v>132</v>
      </c>
      <c r="F6" s="55">
        <v>35</v>
      </c>
      <c r="G6" s="53"/>
      <c r="H6" s="57"/>
      <c r="I6" s="56"/>
      <c r="J6" s="56"/>
      <c r="K6" s="36" t="s">
        <v>65</v>
      </c>
      <c r="L6" s="83">
        <v>6</v>
      </c>
      <c r="M6" s="83"/>
      <c r="N6" s="63"/>
      <c r="O6" s="86" t="s">
        <v>235</v>
      </c>
      <c r="P6" s="88">
        <v>43621.97180555556</v>
      </c>
      <c r="Q6" s="86" t="s">
        <v>236</v>
      </c>
      <c r="R6" s="90" t="s">
        <v>245</v>
      </c>
      <c r="S6" s="86" t="s">
        <v>249</v>
      </c>
      <c r="T6" s="86" t="s">
        <v>253</v>
      </c>
      <c r="U6" s="90" t="s">
        <v>257</v>
      </c>
      <c r="V6" s="90" t="s">
        <v>257</v>
      </c>
      <c r="W6" s="88">
        <v>43621.97180555556</v>
      </c>
      <c r="X6" s="90" t="s">
        <v>274</v>
      </c>
      <c r="Y6" s="86"/>
      <c r="Z6" s="86"/>
      <c r="AA6" s="92" t="s">
        <v>291</v>
      </c>
      <c r="AB6" s="86"/>
      <c r="AC6" s="86" t="b">
        <v>0</v>
      </c>
      <c r="AD6" s="86">
        <v>17</v>
      </c>
      <c r="AE6" s="92" t="s">
        <v>308</v>
      </c>
      <c r="AF6" s="86" t="b">
        <v>0</v>
      </c>
      <c r="AG6" s="86" t="s">
        <v>309</v>
      </c>
      <c r="AH6" s="86"/>
      <c r="AI6" s="92" t="s">
        <v>308</v>
      </c>
      <c r="AJ6" s="86" t="b">
        <v>0</v>
      </c>
      <c r="AK6" s="86">
        <v>7</v>
      </c>
      <c r="AL6" s="92" t="s">
        <v>308</v>
      </c>
      <c r="AM6" s="86" t="s">
        <v>311</v>
      </c>
      <c r="AN6" s="86" t="b">
        <v>0</v>
      </c>
      <c r="AO6" s="92" t="s">
        <v>291</v>
      </c>
      <c r="AP6" s="86" t="s">
        <v>315</v>
      </c>
      <c r="AQ6" s="86">
        <v>0</v>
      </c>
      <c r="AR6" s="86">
        <v>0</v>
      </c>
      <c r="AS6" s="86"/>
      <c r="AT6" s="86"/>
      <c r="AU6" s="86"/>
      <c r="AV6" s="86"/>
      <c r="AW6" s="86"/>
      <c r="AX6" s="86"/>
      <c r="AY6" s="86"/>
      <c r="AZ6" s="86"/>
      <c r="BA6">
        <v>1</v>
      </c>
      <c r="BB6" s="85" t="str">
        <f>REPLACE(INDEX(GroupVertices[Group],MATCH(Edges[[#This Row],[Vertex 1]],GroupVertices[Vertex],0)),1,1,"")</f>
        <v>3</v>
      </c>
      <c r="BC6" s="85" t="str">
        <f>REPLACE(INDEX(GroupVertices[Group],MATCH(Edges[[#This Row],[Vertex 2]],GroupVertices[Vertex],0)),1,1,"")</f>
        <v>1</v>
      </c>
      <c r="BD6" s="51"/>
      <c r="BE6" s="52"/>
      <c r="BF6" s="51"/>
      <c r="BG6" s="52"/>
      <c r="BH6" s="51"/>
      <c r="BI6" s="52"/>
      <c r="BJ6" s="51"/>
      <c r="BK6" s="52"/>
      <c r="BL6" s="51"/>
    </row>
    <row r="7" spans="1:64" ht="45">
      <c r="A7" s="84" t="s">
        <v>212</v>
      </c>
      <c r="B7" s="84" t="s">
        <v>231</v>
      </c>
      <c r="C7" s="53" t="s">
        <v>760</v>
      </c>
      <c r="D7" s="54">
        <v>3</v>
      </c>
      <c r="E7" s="65" t="s">
        <v>132</v>
      </c>
      <c r="F7" s="55">
        <v>35</v>
      </c>
      <c r="G7" s="53"/>
      <c r="H7" s="57"/>
      <c r="I7" s="56"/>
      <c r="J7" s="56"/>
      <c r="K7" s="36" t="s">
        <v>65</v>
      </c>
      <c r="L7" s="83">
        <v>7</v>
      </c>
      <c r="M7" s="83"/>
      <c r="N7" s="63"/>
      <c r="O7" s="86" t="s">
        <v>235</v>
      </c>
      <c r="P7" s="88">
        <v>43621.97180555556</v>
      </c>
      <c r="Q7" s="86" t="s">
        <v>236</v>
      </c>
      <c r="R7" s="90" t="s">
        <v>245</v>
      </c>
      <c r="S7" s="86" t="s">
        <v>249</v>
      </c>
      <c r="T7" s="86" t="s">
        <v>253</v>
      </c>
      <c r="U7" s="90" t="s">
        <v>257</v>
      </c>
      <c r="V7" s="90" t="s">
        <v>257</v>
      </c>
      <c r="W7" s="88">
        <v>43621.97180555556</v>
      </c>
      <c r="X7" s="90" t="s">
        <v>274</v>
      </c>
      <c r="Y7" s="86"/>
      <c r="Z7" s="86"/>
      <c r="AA7" s="92" t="s">
        <v>291</v>
      </c>
      <c r="AB7" s="86"/>
      <c r="AC7" s="86" t="b">
        <v>0</v>
      </c>
      <c r="AD7" s="86">
        <v>17</v>
      </c>
      <c r="AE7" s="92" t="s">
        <v>308</v>
      </c>
      <c r="AF7" s="86" t="b">
        <v>0</v>
      </c>
      <c r="AG7" s="86" t="s">
        <v>309</v>
      </c>
      <c r="AH7" s="86"/>
      <c r="AI7" s="92" t="s">
        <v>308</v>
      </c>
      <c r="AJ7" s="86" t="b">
        <v>0</v>
      </c>
      <c r="AK7" s="86">
        <v>7</v>
      </c>
      <c r="AL7" s="92" t="s">
        <v>308</v>
      </c>
      <c r="AM7" s="86" t="s">
        <v>311</v>
      </c>
      <c r="AN7" s="86" t="b">
        <v>0</v>
      </c>
      <c r="AO7" s="92" t="s">
        <v>291</v>
      </c>
      <c r="AP7" s="86" t="s">
        <v>315</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2</v>
      </c>
      <c r="BD7" s="51">
        <v>1</v>
      </c>
      <c r="BE7" s="52">
        <v>2.857142857142857</v>
      </c>
      <c r="BF7" s="51">
        <v>1</v>
      </c>
      <c r="BG7" s="52">
        <v>2.857142857142857</v>
      </c>
      <c r="BH7" s="51">
        <v>0</v>
      </c>
      <c r="BI7" s="52">
        <v>0</v>
      </c>
      <c r="BJ7" s="51">
        <v>33</v>
      </c>
      <c r="BK7" s="52">
        <v>94.28571428571429</v>
      </c>
      <c r="BL7" s="51">
        <v>35</v>
      </c>
    </row>
    <row r="8" spans="1:64" ht="45">
      <c r="A8" s="84" t="s">
        <v>213</v>
      </c>
      <c r="B8" s="84" t="s">
        <v>212</v>
      </c>
      <c r="C8" s="53" t="s">
        <v>760</v>
      </c>
      <c r="D8" s="54">
        <v>3</v>
      </c>
      <c r="E8" s="65" t="s">
        <v>132</v>
      </c>
      <c r="F8" s="55">
        <v>35</v>
      </c>
      <c r="G8" s="53"/>
      <c r="H8" s="57"/>
      <c r="I8" s="56"/>
      <c r="J8" s="56"/>
      <c r="K8" s="36" t="s">
        <v>65</v>
      </c>
      <c r="L8" s="83">
        <v>8</v>
      </c>
      <c r="M8" s="83"/>
      <c r="N8" s="63"/>
      <c r="O8" s="86" t="s">
        <v>235</v>
      </c>
      <c r="P8" s="88">
        <v>43625.446967592594</v>
      </c>
      <c r="Q8" s="86" t="s">
        <v>237</v>
      </c>
      <c r="R8" s="90" t="s">
        <v>245</v>
      </c>
      <c r="S8" s="86" t="s">
        <v>249</v>
      </c>
      <c r="T8" s="86"/>
      <c r="U8" s="86"/>
      <c r="V8" s="90" t="s">
        <v>259</v>
      </c>
      <c r="W8" s="88">
        <v>43625.446967592594</v>
      </c>
      <c r="X8" s="90" t="s">
        <v>275</v>
      </c>
      <c r="Y8" s="86"/>
      <c r="Z8" s="86"/>
      <c r="AA8" s="92" t="s">
        <v>292</v>
      </c>
      <c r="AB8" s="86"/>
      <c r="AC8" s="86" t="b">
        <v>0</v>
      </c>
      <c r="AD8" s="86">
        <v>0</v>
      </c>
      <c r="AE8" s="92" t="s">
        <v>308</v>
      </c>
      <c r="AF8" s="86" t="b">
        <v>0</v>
      </c>
      <c r="AG8" s="86" t="s">
        <v>309</v>
      </c>
      <c r="AH8" s="86"/>
      <c r="AI8" s="92" t="s">
        <v>308</v>
      </c>
      <c r="AJ8" s="86" t="b">
        <v>0</v>
      </c>
      <c r="AK8" s="86">
        <v>7</v>
      </c>
      <c r="AL8" s="92" t="s">
        <v>291</v>
      </c>
      <c r="AM8" s="86" t="s">
        <v>312</v>
      </c>
      <c r="AN8" s="86" t="b">
        <v>0</v>
      </c>
      <c r="AO8" s="92" t="s">
        <v>291</v>
      </c>
      <c r="AP8" s="86" t="s">
        <v>176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v>0</v>
      </c>
      <c r="BE8" s="52">
        <v>0</v>
      </c>
      <c r="BF8" s="51">
        <v>1</v>
      </c>
      <c r="BG8" s="52">
        <v>5.555555555555555</v>
      </c>
      <c r="BH8" s="51">
        <v>0</v>
      </c>
      <c r="BI8" s="52">
        <v>0</v>
      </c>
      <c r="BJ8" s="51">
        <v>17</v>
      </c>
      <c r="BK8" s="52">
        <v>94.44444444444444</v>
      </c>
      <c r="BL8" s="51">
        <v>18</v>
      </c>
    </row>
    <row r="9" spans="1:64" ht="45">
      <c r="A9" s="84" t="s">
        <v>214</v>
      </c>
      <c r="B9" s="84" t="s">
        <v>227</v>
      </c>
      <c r="C9" s="53" t="s">
        <v>760</v>
      </c>
      <c r="D9" s="54">
        <v>3</v>
      </c>
      <c r="E9" s="65" t="s">
        <v>132</v>
      </c>
      <c r="F9" s="55">
        <v>35</v>
      </c>
      <c r="G9" s="53"/>
      <c r="H9" s="57"/>
      <c r="I9" s="56"/>
      <c r="J9" s="56"/>
      <c r="K9" s="36" t="s">
        <v>65</v>
      </c>
      <c r="L9" s="83">
        <v>9</v>
      </c>
      <c r="M9" s="83"/>
      <c r="N9" s="63"/>
      <c r="O9" s="86" t="s">
        <v>235</v>
      </c>
      <c r="P9" s="88">
        <v>43625.601319444446</v>
      </c>
      <c r="Q9" s="86" t="s">
        <v>238</v>
      </c>
      <c r="R9" s="86"/>
      <c r="S9" s="86"/>
      <c r="T9" s="86"/>
      <c r="U9" s="86"/>
      <c r="V9" s="90" t="s">
        <v>260</v>
      </c>
      <c r="W9" s="88">
        <v>43625.601319444446</v>
      </c>
      <c r="X9" s="90" t="s">
        <v>276</v>
      </c>
      <c r="Y9" s="86"/>
      <c r="Z9" s="86"/>
      <c r="AA9" s="92" t="s">
        <v>293</v>
      </c>
      <c r="AB9" s="86"/>
      <c r="AC9" s="86" t="b">
        <v>0</v>
      </c>
      <c r="AD9" s="86">
        <v>0</v>
      </c>
      <c r="AE9" s="92" t="s">
        <v>308</v>
      </c>
      <c r="AF9" s="86" t="b">
        <v>0</v>
      </c>
      <c r="AG9" s="86" t="s">
        <v>309</v>
      </c>
      <c r="AH9" s="86"/>
      <c r="AI9" s="92" t="s">
        <v>308</v>
      </c>
      <c r="AJ9" s="86" t="b">
        <v>0</v>
      </c>
      <c r="AK9" s="86">
        <v>9</v>
      </c>
      <c r="AL9" s="92" t="s">
        <v>306</v>
      </c>
      <c r="AM9" s="86" t="s">
        <v>312</v>
      </c>
      <c r="AN9" s="86" t="b">
        <v>0</v>
      </c>
      <c r="AO9" s="92" t="s">
        <v>306</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2</v>
      </c>
      <c r="BE9" s="52">
        <v>9.523809523809524</v>
      </c>
      <c r="BF9" s="51">
        <v>0</v>
      </c>
      <c r="BG9" s="52">
        <v>0</v>
      </c>
      <c r="BH9" s="51">
        <v>0</v>
      </c>
      <c r="BI9" s="52">
        <v>0</v>
      </c>
      <c r="BJ9" s="51">
        <v>19</v>
      </c>
      <c r="BK9" s="52">
        <v>90.47619047619048</v>
      </c>
      <c r="BL9" s="51">
        <v>21</v>
      </c>
    </row>
    <row r="10" spans="1:64" ht="45">
      <c r="A10" s="84" t="s">
        <v>215</v>
      </c>
      <c r="B10" s="84" t="s">
        <v>232</v>
      </c>
      <c r="C10" s="53" t="s">
        <v>760</v>
      </c>
      <c r="D10" s="54">
        <v>3</v>
      </c>
      <c r="E10" s="65" t="s">
        <v>132</v>
      </c>
      <c r="F10" s="55">
        <v>35</v>
      </c>
      <c r="G10" s="53"/>
      <c r="H10" s="57"/>
      <c r="I10" s="56"/>
      <c r="J10" s="56"/>
      <c r="K10" s="36" t="s">
        <v>65</v>
      </c>
      <c r="L10" s="83">
        <v>10</v>
      </c>
      <c r="M10" s="83"/>
      <c r="N10" s="63"/>
      <c r="O10" s="86" t="s">
        <v>235</v>
      </c>
      <c r="P10" s="88">
        <v>43625.70143518518</v>
      </c>
      <c r="Q10" s="86" t="s">
        <v>239</v>
      </c>
      <c r="R10" s="90" t="s">
        <v>246</v>
      </c>
      <c r="S10" s="86" t="s">
        <v>250</v>
      </c>
      <c r="T10" s="86" t="s">
        <v>254</v>
      </c>
      <c r="U10" s="86"/>
      <c r="V10" s="90" t="s">
        <v>261</v>
      </c>
      <c r="W10" s="88">
        <v>43625.70143518518</v>
      </c>
      <c r="X10" s="90" t="s">
        <v>277</v>
      </c>
      <c r="Y10" s="86"/>
      <c r="Z10" s="86"/>
      <c r="AA10" s="92" t="s">
        <v>294</v>
      </c>
      <c r="AB10" s="86"/>
      <c r="AC10" s="86" t="b">
        <v>0</v>
      </c>
      <c r="AD10" s="86">
        <v>11</v>
      </c>
      <c r="AE10" s="92" t="s">
        <v>308</v>
      </c>
      <c r="AF10" s="86" t="b">
        <v>1</v>
      </c>
      <c r="AG10" s="86" t="s">
        <v>309</v>
      </c>
      <c r="AH10" s="86"/>
      <c r="AI10" s="92" t="s">
        <v>310</v>
      </c>
      <c r="AJ10" s="86" t="b">
        <v>0</v>
      </c>
      <c r="AK10" s="86">
        <v>4</v>
      </c>
      <c r="AL10" s="92" t="s">
        <v>308</v>
      </c>
      <c r="AM10" s="86" t="s">
        <v>312</v>
      </c>
      <c r="AN10" s="86" t="b">
        <v>0</v>
      </c>
      <c r="AO10" s="92" t="s">
        <v>294</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c r="BE10" s="52"/>
      <c r="BF10" s="51"/>
      <c r="BG10" s="52"/>
      <c r="BH10" s="51"/>
      <c r="BI10" s="52"/>
      <c r="BJ10" s="51"/>
      <c r="BK10" s="52"/>
      <c r="BL10" s="51"/>
    </row>
    <row r="11" spans="1:64" ht="45">
      <c r="A11" s="84" t="s">
        <v>215</v>
      </c>
      <c r="B11" s="84" t="s">
        <v>233</v>
      </c>
      <c r="C11" s="53" t="s">
        <v>760</v>
      </c>
      <c r="D11" s="54">
        <v>3</v>
      </c>
      <c r="E11" s="65" t="s">
        <v>132</v>
      </c>
      <c r="F11" s="55">
        <v>35</v>
      </c>
      <c r="G11" s="53"/>
      <c r="H11" s="57"/>
      <c r="I11" s="56"/>
      <c r="J11" s="56"/>
      <c r="K11" s="36" t="s">
        <v>65</v>
      </c>
      <c r="L11" s="83">
        <v>11</v>
      </c>
      <c r="M11" s="83"/>
      <c r="N11" s="63"/>
      <c r="O11" s="86" t="s">
        <v>235</v>
      </c>
      <c r="P11" s="88">
        <v>43625.70143518518</v>
      </c>
      <c r="Q11" s="86" t="s">
        <v>239</v>
      </c>
      <c r="R11" s="90" t="s">
        <v>246</v>
      </c>
      <c r="S11" s="86" t="s">
        <v>250</v>
      </c>
      <c r="T11" s="86" t="s">
        <v>254</v>
      </c>
      <c r="U11" s="86"/>
      <c r="V11" s="90" t="s">
        <v>261</v>
      </c>
      <c r="W11" s="88">
        <v>43625.70143518518</v>
      </c>
      <c r="X11" s="90" t="s">
        <v>277</v>
      </c>
      <c r="Y11" s="86"/>
      <c r="Z11" s="86"/>
      <c r="AA11" s="92" t="s">
        <v>294</v>
      </c>
      <c r="AB11" s="86"/>
      <c r="AC11" s="86" t="b">
        <v>0</v>
      </c>
      <c r="AD11" s="86">
        <v>11</v>
      </c>
      <c r="AE11" s="92" t="s">
        <v>308</v>
      </c>
      <c r="AF11" s="86" t="b">
        <v>1</v>
      </c>
      <c r="AG11" s="86" t="s">
        <v>309</v>
      </c>
      <c r="AH11" s="86"/>
      <c r="AI11" s="92" t="s">
        <v>310</v>
      </c>
      <c r="AJ11" s="86" t="b">
        <v>0</v>
      </c>
      <c r="AK11" s="86">
        <v>4</v>
      </c>
      <c r="AL11" s="92" t="s">
        <v>308</v>
      </c>
      <c r="AM11" s="86" t="s">
        <v>312</v>
      </c>
      <c r="AN11" s="86" t="b">
        <v>0</v>
      </c>
      <c r="AO11" s="92" t="s">
        <v>294</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c r="BE11" s="52"/>
      <c r="BF11" s="51"/>
      <c r="BG11" s="52"/>
      <c r="BH11" s="51"/>
      <c r="BI11" s="52"/>
      <c r="BJ11" s="51"/>
      <c r="BK11" s="52"/>
      <c r="BL11" s="51"/>
    </row>
    <row r="12" spans="1:64" ht="45">
      <c r="A12" s="84" t="s">
        <v>216</v>
      </c>
      <c r="B12" s="84" t="s">
        <v>231</v>
      </c>
      <c r="C12" s="53" t="s">
        <v>760</v>
      </c>
      <c r="D12" s="54">
        <v>3</v>
      </c>
      <c r="E12" s="65" t="s">
        <v>132</v>
      </c>
      <c r="F12" s="55">
        <v>35</v>
      </c>
      <c r="G12" s="53"/>
      <c r="H12" s="57"/>
      <c r="I12" s="56"/>
      <c r="J12" s="56"/>
      <c r="K12" s="36" t="s">
        <v>65</v>
      </c>
      <c r="L12" s="83">
        <v>12</v>
      </c>
      <c r="M12" s="83"/>
      <c r="N12" s="63"/>
      <c r="O12" s="86" t="s">
        <v>235</v>
      </c>
      <c r="P12" s="88">
        <v>43625.7428125</v>
      </c>
      <c r="Q12" s="86" t="s">
        <v>240</v>
      </c>
      <c r="R12" s="86"/>
      <c r="S12" s="86"/>
      <c r="T12" s="86" t="s">
        <v>255</v>
      </c>
      <c r="U12" s="86"/>
      <c r="V12" s="90" t="s">
        <v>262</v>
      </c>
      <c r="W12" s="88">
        <v>43625.7428125</v>
      </c>
      <c r="X12" s="90" t="s">
        <v>278</v>
      </c>
      <c r="Y12" s="86"/>
      <c r="Z12" s="86"/>
      <c r="AA12" s="92" t="s">
        <v>295</v>
      </c>
      <c r="AB12" s="86"/>
      <c r="AC12" s="86" t="b">
        <v>0</v>
      </c>
      <c r="AD12" s="86">
        <v>0</v>
      </c>
      <c r="AE12" s="92" t="s">
        <v>308</v>
      </c>
      <c r="AF12" s="86" t="b">
        <v>1</v>
      </c>
      <c r="AG12" s="86" t="s">
        <v>309</v>
      </c>
      <c r="AH12" s="86"/>
      <c r="AI12" s="92" t="s">
        <v>310</v>
      </c>
      <c r="AJ12" s="86" t="b">
        <v>0</v>
      </c>
      <c r="AK12" s="86">
        <v>4</v>
      </c>
      <c r="AL12" s="92" t="s">
        <v>294</v>
      </c>
      <c r="AM12" s="86" t="s">
        <v>312</v>
      </c>
      <c r="AN12" s="86" t="b">
        <v>0</v>
      </c>
      <c r="AO12" s="92" t="s">
        <v>294</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45">
      <c r="A13" s="84" t="s">
        <v>216</v>
      </c>
      <c r="B13" s="84" t="s">
        <v>227</v>
      </c>
      <c r="C13" s="53" t="s">
        <v>760</v>
      </c>
      <c r="D13" s="54">
        <v>3</v>
      </c>
      <c r="E13" s="65" t="s">
        <v>132</v>
      </c>
      <c r="F13" s="55">
        <v>35</v>
      </c>
      <c r="G13" s="53"/>
      <c r="H13" s="57"/>
      <c r="I13" s="56"/>
      <c r="J13" s="56"/>
      <c r="K13" s="36" t="s">
        <v>65</v>
      </c>
      <c r="L13" s="83">
        <v>13</v>
      </c>
      <c r="M13" s="83"/>
      <c r="N13" s="63"/>
      <c r="O13" s="86" t="s">
        <v>235</v>
      </c>
      <c r="P13" s="88">
        <v>43625.7428125</v>
      </c>
      <c r="Q13" s="86" t="s">
        <v>240</v>
      </c>
      <c r="R13" s="86"/>
      <c r="S13" s="86"/>
      <c r="T13" s="86" t="s">
        <v>255</v>
      </c>
      <c r="U13" s="86"/>
      <c r="V13" s="90" t="s">
        <v>262</v>
      </c>
      <c r="W13" s="88">
        <v>43625.7428125</v>
      </c>
      <c r="X13" s="90" t="s">
        <v>278</v>
      </c>
      <c r="Y13" s="86"/>
      <c r="Z13" s="86"/>
      <c r="AA13" s="92" t="s">
        <v>295</v>
      </c>
      <c r="AB13" s="86"/>
      <c r="AC13" s="86" t="b">
        <v>0</v>
      </c>
      <c r="AD13" s="86">
        <v>0</v>
      </c>
      <c r="AE13" s="92" t="s">
        <v>308</v>
      </c>
      <c r="AF13" s="86" t="b">
        <v>1</v>
      </c>
      <c r="AG13" s="86" t="s">
        <v>309</v>
      </c>
      <c r="AH13" s="86"/>
      <c r="AI13" s="92" t="s">
        <v>310</v>
      </c>
      <c r="AJ13" s="86" t="b">
        <v>0</v>
      </c>
      <c r="AK13" s="86">
        <v>4</v>
      </c>
      <c r="AL13" s="92" t="s">
        <v>294</v>
      </c>
      <c r="AM13" s="86" t="s">
        <v>312</v>
      </c>
      <c r="AN13" s="86" t="b">
        <v>0</v>
      </c>
      <c r="AO13" s="92" t="s">
        <v>294</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1</v>
      </c>
      <c r="BD13" s="51"/>
      <c r="BE13" s="52"/>
      <c r="BF13" s="51"/>
      <c r="BG13" s="52"/>
      <c r="BH13" s="51"/>
      <c r="BI13" s="52"/>
      <c r="BJ13" s="51"/>
      <c r="BK13" s="52"/>
      <c r="BL13" s="51"/>
    </row>
    <row r="14" spans="1:64" ht="45">
      <c r="A14" s="84" t="s">
        <v>216</v>
      </c>
      <c r="B14" s="84" t="s">
        <v>221</v>
      </c>
      <c r="C14" s="53" t="s">
        <v>760</v>
      </c>
      <c r="D14" s="54">
        <v>3</v>
      </c>
      <c r="E14" s="65" t="s">
        <v>132</v>
      </c>
      <c r="F14" s="55">
        <v>35</v>
      </c>
      <c r="G14" s="53"/>
      <c r="H14" s="57"/>
      <c r="I14" s="56"/>
      <c r="J14" s="56"/>
      <c r="K14" s="36" t="s">
        <v>65</v>
      </c>
      <c r="L14" s="83">
        <v>14</v>
      </c>
      <c r="M14" s="83"/>
      <c r="N14" s="63"/>
      <c r="O14" s="86" t="s">
        <v>235</v>
      </c>
      <c r="P14" s="88">
        <v>43625.7428125</v>
      </c>
      <c r="Q14" s="86" t="s">
        <v>240</v>
      </c>
      <c r="R14" s="86"/>
      <c r="S14" s="86"/>
      <c r="T14" s="86" t="s">
        <v>255</v>
      </c>
      <c r="U14" s="86"/>
      <c r="V14" s="90" t="s">
        <v>262</v>
      </c>
      <c r="W14" s="88">
        <v>43625.7428125</v>
      </c>
      <c r="X14" s="90" t="s">
        <v>278</v>
      </c>
      <c r="Y14" s="86"/>
      <c r="Z14" s="86"/>
      <c r="AA14" s="92" t="s">
        <v>295</v>
      </c>
      <c r="AB14" s="86"/>
      <c r="AC14" s="86" t="b">
        <v>0</v>
      </c>
      <c r="AD14" s="86">
        <v>0</v>
      </c>
      <c r="AE14" s="92" t="s">
        <v>308</v>
      </c>
      <c r="AF14" s="86" t="b">
        <v>1</v>
      </c>
      <c r="AG14" s="86" t="s">
        <v>309</v>
      </c>
      <c r="AH14" s="86"/>
      <c r="AI14" s="92" t="s">
        <v>310</v>
      </c>
      <c r="AJ14" s="86" t="b">
        <v>0</v>
      </c>
      <c r="AK14" s="86">
        <v>4</v>
      </c>
      <c r="AL14" s="92" t="s">
        <v>294</v>
      </c>
      <c r="AM14" s="86" t="s">
        <v>312</v>
      </c>
      <c r="AN14" s="86" t="b">
        <v>0</v>
      </c>
      <c r="AO14" s="92" t="s">
        <v>294</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1</v>
      </c>
      <c r="BE14" s="52">
        <v>5.555555555555555</v>
      </c>
      <c r="BF14" s="51">
        <v>0</v>
      </c>
      <c r="BG14" s="52">
        <v>0</v>
      </c>
      <c r="BH14" s="51">
        <v>0</v>
      </c>
      <c r="BI14" s="52">
        <v>0</v>
      </c>
      <c r="BJ14" s="51">
        <v>17</v>
      </c>
      <c r="BK14" s="52">
        <v>94.44444444444444</v>
      </c>
      <c r="BL14" s="51">
        <v>18</v>
      </c>
    </row>
    <row r="15" spans="1:64" ht="45">
      <c r="A15" s="84" t="s">
        <v>216</v>
      </c>
      <c r="B15" s="84" t="s">
        <v>215</v>
      </c>
      <c r="C15" s="53" t="s">
        <v>760</v>
      </c>
      <c r="D15" s="54">
        <v>3</v>
      </c>
      <c r="E15" s="65" t="s">
        <v>132</v>
      </c>
      <c r="F15" s="55">
        <v>35</v>
      </c>
      <c r="G15" s="53"/>
      <c r="H15" s="57"/>
      <c r="I15" s="56"/>
      <c r="J15" s="56"/>
      <c r="K15" s="36" t="s">
        <v>65</v>
      </c>
      <c r="L15" s="83">
        <v>15</v>
      </c>
      <c r="M15" s="83"/>
      <c r="N15" s="63"/>
      <c r="O15" s="86" t="s">
        <v>235</v>
      </c>
      <c r="P15" s="88">
        <v>43625.7428125</v>
      </c>
      <c r="Q15" s="86" t="s">
        <v>240</v>
      </c>
      <c r="R15" s="86"/>
      <c r="S15" s="86"/>
      <c r="T15" s="86" t="s">
        <v>255</v>
      </c>
      <c r="U15" s="86"/>
      <c r="V15" s="90" t="s">
        <v>262</v>
      </c>
      <c r="W15" s="88">
        <v>43625.7428125</v>
      </c>
      <c r="X15" s="90" t="s">
        <v>278</v>
      </c>
      <c r="Y15" s="86"/>
      <c r="Z15" s="86"/>
      <c r="AA15" s="92" t="s">
        <v>295</v>
      </c>
      <c r="AB15" s="86"/>
      <c r="AC15" s="86" t="b">
        <v>0</v>
      </c>
      <c r="AD15" s="86">
        <v>0</v>
      </c>
      <c r="AE15" s="92" t="s">
        <v>308</v>
      </c>
      <c r="AF15" s="86" t="b">
        <v>1</v>
      </c>
      <c r="AG15" s="86" t="s">
        <v>309</v>
      </c>
      <c r="AH15" s="86"/>
      <c r="AI15" s="92" t="s">
        <v>310</v>
      </c>
      <c r="AJ15" s="86" t="b">
        <v>0</v>
      </c>
      <c r="AK15" s="86">
        <v>4</v>
      </c>
      <c r="AL15" s="92" t="s">
        <v>294</v>
      </c>
      <c r="AM15" s="86" t="s">
        <v>312</v>
      </c>
      <c r="AN15" s="86" t="b">
        <v>0</v>
      </c>
      <c r="AO15" s="92" t="s">
        <v>294</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45">
      <c r="A16" s="84" t="s">
        <v>217</v>
      </c>
      <c r="B16" s="84" t="s">
        <v>231</v>
      </c>
      <c r="C16" s="53" t="s">
        <v>760</v>
      </c>
      <c r="D16" s="54">
        <v>3</v>
      </c>
      <c r="E16" s="65" t="s">
        <v>132</v>
      </c>
      <c r="F16" s="55">
        <v>35</v>
      </c>
      <c r="G16" s="53"/>
      <c r="H16" s="57"/>
      <c r="I16" s="56"/>
      <c r="J16" s="56"/>
      <c r="K16" s="36" t="s">
        <v>65</v>
      </c>
      <c r="L16" s="83">
        <v>16</v>
      </c>
      <c r="M16" s="83"/>
      <c r="N16" s="63"/>
      <c r="O16" s="86" t="s">
        <v>235</v>
      </c>
      <c r="P16" s="88">
        <v>43625.746400462966</v>
      </c>
      <c r="Q16" s="86" t="s">
        <v>240</v>
      </c>
      <c r="R16" s="86"/>
      <c r="S16" s="86"/>
      <c r="T16" s="86" t="s">
        <v>255</v>
      </c>
      <c r="U16" s="86"/>
      <c r="V16" s="90" t="s">
        <v>263</v>
      </c>
      <c r="W16" s="88">
        <v>43625.746400462966</v>
      </c>
      <c r="X16" s="90" t="s">
        <v>279</v>
      </c>
      <c r="Y16" s="86"/>
      <c r="Z16" s="86"/>
      <c r="AA16" s="92" t="s">
        <v>296</v>
      </c>
      <c r="AB16" s="86"/>
      <c r="AC16" s="86" t="b">
        <v>0</v>
      </c>
      <c r="AD16" s="86">
        <v>0</v>
      </c>
      <c r="AE16" s="92" t="s">
        <v>308</v>
      </c>
      <c r="AF16" s="86" t="b">
        <v>1</v>
      </c>
      <c r="AG16" s="86" t="s">
        <v>309</v>
      </c>
      <c r="AH16" s="86"/>
      <c r="AI16" s="92" t="s">
        <v>310</v>
      </c>
      <c r="AJ16" s="86" t="b">
        <v>0</v>
      </c>
      <c r="AK16" s="86">
        <v>4</v>
      </c>
      <c r="AL16" s="92" t="s">
        <v>294</v>
      </c>
      <c r="AM16" s="86" t="s">
        <v>312</v>
      </c>
      <c r="AN16" s="86" t="b">
        <v>0</v>
      </c>
      <c r="AO16" s="92" t="s">
        <v>294</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45">
      <c r="A17" s="84" t="s">
        <v>217</v>
      </c>
      <c r="B17" s="84" t="s">
        <v>227</v>
      </c>
      <c r="C17" s="53" t="s">
        <v>760</v>
      </c>
      <c r="D17" s="54">
        <v>3</v>
      </c>
      <c r="E17" s="65" t="s">
        <v>132</v>
      </c>
      <c r="F17" s="55">
        <v>35</v>
      </c>
      <c r="G17" s="53"/>
      <c r="H17" s="57"/>
      <c r="I17" s="56"/>
      <c r="J17" s="56"/>
      <c r="K17" s="36" t="s">
        <v>65</v>
      </c>
      <c r="L17" s="83">
        <v>17</v>
      </c>
      <c r="M17" s="83"/>
      <c r="N17" s="63"/>
      <c r="O17" s="86" t="s">
        <v>235</v>
      </c>
      <c r="P17" s="88">
        <v>43625.746400462966</v>
      </c>
      <c r="Q17" s="86" t="s">
        <v>240</v>
      </c>
      <c r="R17" s="86"/>
      <c r="S17" s="86"/>
      <c r="T17" s="86" t="s">
        <v>255</v>
      </c>
      <c r="U17" s="86"/>
      <c r="V17" s="90" t="s">
        <v>263</v>
      </c>
      <c r="W17" s="88">
        <v>43625.746400462966</v>
      </c>
      <c r="X17" s="90" t="s">
        <v>279</v>
      </c>
      <c r="Y17" s="86"/>
      <c r="Z17" s="86"/>
      <c r="AA17" s="92" t="s">
        <v>296</v>
      </c>
      <c r="AB17" s="86"/>
      <c r="AC17" s="86" t="b">
        <v>0</v>
      </c>
      <c r="AD17" s="86">
        <v>0</v>
      </c>
      <c r="AE17" s="92" t="s">
        <v>308</v>
      </c>
      <c r="AF17" s="86" t="b">
        <v>1</v>
      </c>
      <c r="AG17" s="86" t="s">
        <v>309</v>
      </c>
      <c r="AH17" s="86"/>
      <c r="AI17" s="92" t="s">
        <v>310</v>
      </c>
      <c r="AJ17" s="86" t="b">
        <v>0</v>
      </c>
      <c r="AK17" s="86">
        <v>4</v>
      </c>
      <c r="AL17" s="92" t="s">
        <v>294</v>
      </c>
      <c r="AM17" s="86" t="s">
        <v>312</v>
      </c>
      <c r="AN17" s="86" t="b">
        <v>0</v>
      </c>
      <c r="AO17" s="92" t="s">
        <v>294</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1</v>
      </c>
      <c r="BD17" s="51"/>
      <c r="BE17" s="52"/>
      <c r="BF17" s="51"/>
      <c r="BG17" s="52"/>
      <c r="BH17" s="51"/>
      <c r="BI17" s="52"/>
      <c r="BJ17" s="51"/>
      <c r="BK17" s="52"/>
      <c r="BL17" s="51"/>
    </row>
    <row r="18" spans="1:64" ht="45">
      <c r="A18" s="84" t="s">
        <v>217</v>
      </c>
      <c r="B18" s="84" t="s">
        <v>221</v>
      </c>
      <c r="C18" s="53" t="s">
        <v>760</v>
      </c>
      <c r="D18" s="54">
        <v>3</v>
      </c>
      <c r="E18" s="65" t="s">
        <v>132</v>
      </c>
      <c r="F18" s="55">
        <v>35</v>
      </c>
      <c r="G18" s="53"/>
      <c r="H18" s="57"/>
      <c r="I18" s="56"/>
      <c r="J18" s="56"/>
      <c r="K18" s="36" t="s">
        <v>65</v>
      </c>
      <c r="L18" s="83">
        <v>18</v>
      </c>
      <c r="M18" s="83"/>
      <c r="N18" s="63"/>
      <c r="O18" s="86" t="s">
        <v>235</v>
      </c>
      <c r="P18" s="88">
        <v>43625.746400462966</v>
      </c>
      <c r="Q18" s="86" t="s">
        <v>240</v>
      </c>
      <c r="R18" s="86"/>
      <c r="S18" s="86"/>
      <c r="T18" s="86" t="s">
        <v>255</v>
      </c>
      <c r="U18" s="86"/>
      <c r="V18" s="90" t="s">
        <v>263</v>
      </c>
      <c r="W18" s="88">
        <v>43625.746400462966</v>
      </c>
      <c r="X18" s="90" t="s">
        <v>279</v>
      </c>
      <c r="Y18" s="86"/>
      <c r="Z18" s="86"/>
      <c r="AA18" s="92" t="s">
        <v>296</v>
      </c>
      <c r="AB18" s="86"/>
      <c r="AC18" s="86" t="b">
        <v>0</v>
      </c>
      <c r="AD18" s="86">
        <v>0</v>
      </c>
      <c r="AE18" s="92" t="s">
        <v>308</v>
      </c>
      <c r="AF18" s="86" t="b">
        <v>1</v>
      </c>
      <c r="AG18" s="86" t="s">
        <v>309</v>
      </c>
      <c r="AH18" s="86"/>
      <c r="AI18" s="92" t="s">
        <v>310</v>
      </c>
      <c r="AJ18" s="86" t="b">
        <v>0</v>
      </c>
      <c r="AK18" s="86">
        <v>4</v>
      </c>
      <c r="AL18" s="92" t="s">
        <v>294</v>
      </c>
      <c r="AM18" s="86" t="s">
        <v>312</v>
      </c>
      <c r="AN18" s="86" t="b">
        <v>0</v>
      </c>
      <c r="AO18" s="92" t="s">
        <v>294</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c r="BE18" s="52"/>
      <c r="BF18" s="51"/>
      <c r="BG18" s="52"/>
      <c r="BH18" s="51"/>
      <c r="BI18" s="52"/>
      <c r="BJ18" s="51"/>
      <c r="BK18" s="52"/>
      <c r="BL18" s="51"/>
    </row>
    <row r="19" spans="1:64" ht="45">
      <c r="A19" s="84" t="s">
        <v>217</v>
      </c>
      <c r="B19" s="84" t="s">
        <v>215</v>
      </c>
      <c r="C19" s="53" t="s">
        <v>760</v>
      </c>
      <c r="D19" s="54">
        <v>3</v>
      </c>
      <c r="E19" s="65" t="s">
        <v>132</v>
      </c>
      <c r="F19" s="55">
        <v>35</v>
      </c>
      <c r="G19" s="53"/>
      <c r="H19" s="57"/>
      <c r="I19" s="56"/>
      <c r="J19" s="56"/>
      <c r="K19" s="36" t="s">
        <v>65</v>
      </c>
      <c r="L19" s="83">
        <v>19</v>
      </c>
      <c r="M19" s="83"/>
      <c r="N19" s="63"/>
      <c r="O19" s="86" t="s">
        <v>235</v>
      </c>
      <c r="P19" s="88">
        <v>43625.746400462966</v>
      </c>
      <c r="Q19" s="86" t="s">
        <v>240</v>
      </c>
      <c r="R19" s="86"/>
      <c r="S19" s="86"/>
      <c r="T19" s="86" t="s">
        <v>255</v>
      </c>
      <c r="U19" s="86"/>
      <c r="V19" s="90" t="s">
        <v>263</v>
      </c>
      <c r="W19" s="88">
        <v>43625.746400462966</v>
      </c>
      <c r="X19" s="90" t="s">
        <v>279</v>
      </c>
      <c r="Y19" s="86"/>
      <c r="Z19" s="86"/>
      <c r="AA19" s="92" t="s">
        <v>296</v>
      </c>
      <c r="AB19" s="86"/>
      <c r="AC19" s="86" t="b">
        <v>0</v>
      </c>
      <c r="AD19" s="86">
        <v>0</v>
      </c>
      <c r="AE19" s="92" t="s">
        <v>308</v>
      </c>
      <c r="AF19" s="86" t="b">
        <v>1</v>
      </c>
      <c r="AG19" s="86" t="s">
        <v>309</v>
      </c>
      <c r="AH19" s="86"/>
      <c r="AI19" s="92" t="s">
        <v>310</v>
      </c>
      <c r="AJ19" s="86" t="b">
        <v>0</v>
      </c>
      <c r="AK19" s="86">
        <v>4</v>
      </c>
      <c r="AL19" s="92" t="s">
        <v>294</v>
      </c>
      <c r="AM19" s="86" t="s">
        <v>312</v>
      </c>
      <c r="AN19" s="86" t="b">
        <v>0</v>
      </c>
      <c r="AO19" s="92" t="s">
        <v>294</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1</v>
      </c>
      <c r="BE19" s="52">
        <v>5.555555555555555</v>
      </c>
      <c r="BF19" s="51">
        <v>0</v>
      </c>
      <c r="BG19" s="52">
        <v>0</v>
      </c>
      <c r="BH19" s="51">
        <v>0</v>
      </c>
      <c r="BI19" s="52">
        <v>0</v>
      </c>
      <c r="BJ19" s="51">
        <v>17</v>
      </c>
      <c r="BK19" s="52">
        <v>94.44444444444444</v>
      </c>
      <c r="BL19" s="51">
        <v>18</v>
      </c>
    </row>
    <row r="20" spans="1:64" ht="45">
      <c r="A20" s="84" t="s">
        <v>218</v>
      </c>
      <c r="B20" s="84" t="s">
        <v>227</v>
      </c>
      <c r="C20" s="53" t="s">
        <v>760</v>
      </c>
      <c r="D20" s="54">
        <v>3</v>
      </c>
      <c r="E20" s="65" t="s">
        <v>132</v>
      </c>
      <c r="F20" s="55">
        <v>35</v>
      </c>
      <c r="G20" s="53"/>
      <c r="H20" s="57"/>
      <c r="I20" s="56"/>
      <c r="J20" s="56"/>
      <c r="K20" s="36" t="s">
        <v>65</v>
      </c>
      <c r="L20" s="83">
        <v>20</v>
      </c>
      <c r="M20" s="83"/>
      <c r="N20" s="63"/>
      <c r="O20" s="86" t="s">
        <v>235</v>
      </c>
      <c r="P20" s="88">
        <v>43626.86752314815</v>
      </c>
      <c r="Q20" s="86" t="s">
        <v>241</v>
      </c>
      <c r="R20" s="86"/>
      <c r="S20" s="86"/>
      <c r="T20" s="86"/>
      <c r="U20" s="86"/>
      <c r="V20" s="90" t="s">
        <v>264</v>
      </c>
      <c r="W20" s="88">
        <v>43626.86752314815</v>
      </c>
      <c r="X20" s="90" t="s">
        <v>280</v>
      </c>
      <c r="Y20" s="86"/>
      <c r="Z20" s="86"/>
      <c r="AA20" s="92" t="s">
        <v>297</v>
      </c>
      <c r="AB20" s="86"/>
      <c r="AC20" s="86" t="b">
        <v>0</v>
      </c>
      <c r="AD20" s="86">
        <v>0</v>
      </c>
      <c r="AE20" s="92" t="s">
        <v>308</v>
      </c>
      <c r="AF20" s="86" t="b">
        <v>0</v>
      </c>
      <c r="AG20" s="86" t="s">
        <v>309</v>
      </c>
      <c r="AH20" s="86"/>
      <c r="AI20" s="92" t="s">
        <v>308</v>
      </c>
      <c r="AJ20" s="86" t="b">
        <v>0</v>
      </c>
      <c r="AK20" s="86">
        <v>7</v>
      </c>
      <c r="AL20" s="92" t="s">
        <v>304</v>
      </c>
      <c r="AM20" s="86" t="s">
        <v>312</v>
      </c>
      <c r="AN20" s="86" t="b">
        <v>0</v>
      </c>
      <c r="AO20" s="92" t="s">
        <v>304</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c r="BE20" s="52"/>
      <c r="BF20" s="51"/>
      <c r="BG20" s="52"/>
      <c r="BH20" s="51"/>
      <c r="BI20" s="52"/>
      <c r="BJ20" s="51"/>
      <c r="BK20" s="52"/>
      <c r="BL20" s="51"/>
    </row>
    <row r="21" spans="1:64" ht="45">
      <c r="A21" s="84" t="s">
        <v>218</v>
      </c>
      <c r="B21" s="84" t="s">
        <v>225</v>
      </c>
      <c r="C21" s="53" t="s">
        <v>760</v>
      </c>
      <c r="D21" s="54">
        <v>3</v>
      </c>
      <c r="E21" s="65" t="s">
        <v>132</v>
      </c>
      <c r="F21" s="55">
        <v>35</v>
      </c>
      <c r="G21" s="53"/>
      <c r="H21" s="57"/>
      <c r="I21" s="56"/>
      <c r="J21" s="56"/>
      <c r="K21" s="36" t="s">
        <v>65</v>
      </c>
      <c r="L21" s="83">
        <v>21</v>
      </c>
      <c r="M21" s="83"/>
      <c r="N21" s="63"/>
      <c r="O21" s="86" t="s">
        <v>235</v>
      </c>
      <c r="P21" s="88">
        <v>43626.86752314815</v>
      </c>
      <c r="Q21" s="86" t="s">
        <v>241</v>
      </c>
      <c r="R21" s="86"/>
      <c r="S21" s="86"/>
      <c r="T21" s="86"/>
      <c r="U21" s="86"/>
      <c r="V21" s="90" t="s">
        <v>264</v>
      </c>
      <c r="W21" s="88">
        <v>43626.86752314815</v>
      </c>
      <c r="X21" s="90" t="s">
        <v>280</v>
      </c>
      <c r="Y21" s="86"/>
      <c r="Z21" s="86"/>
      <c r="AA21" s="92" t="s">
        <v>297</v>
      </c>
      <c r="AB21" s="86"/>
      <c r="AC21" s="86" t="b">
        <v>0</v>
      </c>
      <c r="AD21" s="86">
        <v>0</v>
      </c>
      <c r="AE21" s="92" t="s">
        <v>308</v>
      </c>
      <c r="AF21" s="86" t="b">
        <v>0</v>
      </c>
      <c r="AG21" s="86" t="s">
        <v>309</v>
      </c>
      <c r="AH21" s="86"/>
      <c r="AI21" s="92" t="s">
        <v>308</v>
      </c>
      <c r="AJ21" s="86" t="b">
        <v>0</v>
      </c>
      <c r="AK21" s="86">
        <v>7</v>
      </c>
      <c r="AL21" s="92" t="s">
        <v>304</v>
      </c>
      <c r="AM21" s="86" t="s">
        <v>312</v>
      </c>
      <c r="AN21" s="86" t="b">
        <v>0</v>
      </c>
      <c r="AO21" s="92" t="s">
        <v>304</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1</v>
      </c>
      <c r="BE21" s="52">
        <v>4.3478260869565215</v>
      </c>
      <c r="BF21" s="51">
        <v>0</v>
      </c>
      <c r="BG21" s="52">
        <v>0</v>
      </c>
      <c r="BH21" s="51">
        <v>0</v>
      </c>
      <c r="BI21" s="52">
        <v>0</v>
      </c>
      <c r="BJ21" s="51">
        <v>22</v>
      </c>
      <c r="BK21" s="52">
        <v>95.65217391304348</v>
      </c>
      <c r="BL21" s="51">
        <v>23</v>
      </c>
    </row>
    <row r="22" spans="1:64" ht="45">
      <c r="A22" s="84" t="s">
        <v>219</v>
      </c>
      <c r="B22" s="84" t="s">
        <v>227</v>
      </c>
      <c r="C22" s="53" t="s">
        <v>760</v>
      </c>
      <c r="D22" s="54">
        <v>3</v>
      </c>
      <c r="E22" s="65" t="s">
        <v>132</v>
      </c>
      <c r="F22" s="55">
        <v>35</v>
      </c>
      <c r="G22" s="53"/>
      <c r="H22" s="57"/>
      <c r="I22" s="56"/>
      <c r="J22" s="56"/>
      <c r="K22" s="36" t="s">
        <v>65</v>
      </c>
      <c r="L22" s="83">
        <v>22</v>
      </c>
      <c r="M22" s="83"/>
      <c r="N22" s="63"/>
      <c r="O22" s="86" t="s">
        <v>235</v>
      </c>
      <c r="P22" s="88">
        <v>43626.868993055556</v>
      </c>
      <c r="Q22" s="86" t="s">
        <v>241</v>
      </c>
      <c r="R22" s="86"/>
      <c r="S22" s="86"/>
      <c r="T22" s="86"/>
      <c r="U22" s="86"/>
      <c r="V22" s="90" t="s">
        <v>265</v>
      </c>
      <c r="W22" s="88">
        <v>43626.868993055556</v>
      </c>
      <c r="X22" s="90" t="s">
        <v>281</v>
      </c>
      <c r="Y22" s="86"/>
      <c r="Z22" s="86"/>
      <c r="AA22" s="92" t="s">
        <v>298</v>
      </c>
      <c r="AB22" s="86"/>
      <c r="AC22" s="86" t="b">
        <v>0</v>
      </c>
      <c r="AD22" s="86">
        <v>0</v>
      </c>
      <c r="AE22" s="92" t="s">
        <v>308</v>
      </c>
      <c r="AF22" s="86" t="b">
        <v>0</v>
      </c>
      <c r="AG22" s="86" t="s">
        <v>309</v>
      </c>
      <c r="AH22" s="86"/>
      <c r="AI22" s="92" t="s">
        <v>308</v>
      </c>
      <c r="AJ22" s="86" t="b">
        <v>0</v>
      </c>
      <c r="AK22" s="86">
        <v>7</v>
      </c>
      <c r="AL22" s="92" t="s">
        <v>304</v>
      </c>
      <c r="AM22" s="86" t="s">
        <v>312</v>
      </c>
      <c r="AN22" s="86" t="b">
        <v>0</v>
      </c>
      <c r="AO22" s="92" t="s">
        <v>304</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c r="BE22" s="52"/>
      <c r="BF22" s="51"/>
      <c r="BG22" s="52"/>
      <c r="BH22" s="51"/>
      <c r="BI22" s="52"/>
      <c r="BJ22" s="51"/>
      <c r="BK22" s="52"/>
      <c r="BL22" s="51"/>
    </row>
    <row r="23" spans="1:64" ht="45">
      <c r="A23" s="84" t="s">
        <v>219</v>
      </c>
      <c r="B23" s="84" t="s">
        <v>225</v>
      </c>
      <c r="C23" s="53" t="s">
        <v>760</v>
      </c>
      <c r="D23" s="54">
        <v>3</v>
      </c>
      <c r="E23" s="65" t="s">
        <v>132</v>
      </c>
      <c r="F23" s="55">
        <v>35</v>
      </c>
      <c r="G23" s="53"/>
      <c r="H23" s="57"/>
      <c r="I23" s="56"/>
      <c r="J23" s="56"/>
      <c r="K23" s="36" t="s">
        <v>65</v>
      </c>
      <c r="L23" s="83">
        <v>23</v>
      </c>
      <c r="M23" s="83"/>
      <c r="N23" s="63"/>
      <c r="O23" s="86" t="s">
        <v>235</v>
      </c>
      <c r="P23" s="88">
        <v>43626.868993055556</v>
      </c>
      <c r="Q23" s="86" t="s">
        <v>241</v>
      </c>
      <c r="R23" s="86"/>
      <c r="S23" s="86"/>
      <c r="T23" s="86"/>
      <c r="U23" s="86"/>
      <c r="V23" s="90" t="s">
        <v>265</v>
      </c>
      <c r="W23" s="88">
        <v>43626.868993055556</v>
      </c>
      <c r="X23" s="90" t="s">
        <v>281</v>
      </c>
      <c r="Y23" s="86"/>
      <c r="Z23" s="86"/>
      <c r="AA23" s="92" t="s">
        <v>298</v>
      </c>
      <c r="AB23" s="86"/>
      <c r="AC23" s="86" t="b">
        <v>0</v>
      </c>
      <c r="AD23" s="86">
        <v>0</v>
      </c>
      <c r="AE23" s="92" t="s">
        <v>308</v>
      </c>
      <c r="AF23" s="86" t="b">
        <v>0</v>
      </c>
      <c r="AG23" s="86" t="s">
        <v>309</v>
      </c>
      <c r="AH23" s="86"/>
      <c r="AI23" s="92" t="s">
        <v>308</v>
      </c>
      <c r="AJ23" s="86" t="b">
        <v>0</v>
      </c>
      <c r="AK23" s="86">
        <v>7</v>
      </c>
      <c r="AL23" s="92" t="s">
        <v>304</v>
      </c>
      <c r="AM23" s="86" t="s">
        <v>312</v>
      </c>
      <c r="AN23" s="86" t="b">
        <v>0</v>
      </c>
      <c r="AO23" s="92" t="s">
        <v>304</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1</v>
      </c>
      <c r="BE23" s="52">
        <v>4.3478260869565215</v>
      </c>
      <c r="BF23" s="51">
        <v>0</v>
      </c>
      <c r="BG23" s="52">
        <v>0</v>
      </c>
      <c r="BH23" s="51">
        <v>0</v>
      </c>
      <c r="BI23" s="52">
        <v>0</v>
      </c>
      <c r="BJ23" s="51">
        <v>22</v>
      </c>
      <c r="BK23" s="52">
        <v>95.65217391304348</v>
      </c>
      <c r="BL23" s="51">
        <v>23</v>
      </c>
    </row>
    <row r="24" spans="1:64" ht="45">
      <c r="A24" s="84" t="s">
        <v>220</v>
      </c>
      <c r="B24" s="84" t="s">
        <v>227</v>
      </c>
      <c r="C24" s="53" t="s">
        <v>760</v>
      </c>
      <c r="D24" s="54">
        <v>3</v>
      </c>
      <c r="E24" s="65" t="s">
        <v>132</v>
      </c>
      <c r="F24" s="55">
        <v>35</v>
      </c>
      <c r="G24" s="53"/>
      <c r="H24" s="57"/>
      <c r="I24" s="56"/>
      <c r="J24" s="56"/>
      <c r="K24" s="36" t="s">
        <v>65</v>
      </c>
      <c r="L24" s="83">
        <v>24</v>
      </c>
      <c r="M24" s="83"/>
      <c r="N24" s="63"/>
      <c r="O24" s="86" t="s">
        <v>235</v>
      </c>
      <c r="P24" s="88">
        <v>43626.873391203706</v>
      </c>
      <c r="Q24" s="86" t="s">
        <v>241</v>
      </c>
      <c r="R24" s="86"/>
      <c r="S24" s="86"/>
      <c r="T24" s="86"/>
      <c r="U24" s="86"/>
      <c r="V24" s="90" t="s">
        <v>266</v>
      </c>
      <c r="W24" s="88">
        <v>43626.873391203706</v>
      </c>
      <c r="X24" s="90" t="s">
        <v>282</v>
      </c>
      <c r="Y24" s="86"/>
      <c r="Z24" s="86"/>
      <c r="AA24" s="92" t="s">
        <v>299</v>
      </c>
      <c r="AB24" s="86"/>
      <c r="AC24" s="86" t="b">
        <v>0</v>
      </c>
      <c r="AD24" s="86">
        <v>0</v>
      </c>
      <c r="AE24" s="92" t="s">
        <v>308</v>
      </c>
      <c r="AF24" s="86" t="b">
        <v>0</v>
      </c>
      <c r="AG24" s="86" t="s">
        <v>309</v>
      </c>
      <c r="AH24" s="86"/>
      <c r="AI24" s="92" t="s">
        <v>308</v>
      </c>
      <c r="AJ24" s="86" t="b">
        <v>0</v>
      </c>
      <c r="AK24" s="86">
        <v>7</v>
      </c>
      <c r="AL24" s="92" t="s">
        <v>304</v>
      </c>
      <c r="AM24" s="86" t="s">
        <v>312</v>
      </c>
      <c r="AN24" s="86" t="b">
        <v>0</v>
      </c>
      <c r="AO24" s="92" t="s">
        <v>304</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c r="BE24" s="52"/>
      <c r="BF24" s="51"/>
      <c r="BG24" s="52"/>
      <c r="BH24" s="51"/>
      <c r="BI24" s="52"/>
      <c r="BJ24" s="51"/>
      <c r="BK24" s="52"/>
      <c r="BL24" s="51"/>
    </row>
    <row r="25" spans="1:64" ht="45">
      <c r="A25" s="84" t="s">
        <v>220</v>
      </c>
      <c r="B25" s="84" t="s">
        <v>225</v>
      </c>
      <c r="C25" s="53" t="s">
        <v>760</v>
      </c>
      <c r="D25" s="54">
        <v>3</v>
      </c>
      <c r="E25" s="65" t="s">
        <v>132</v>
      </c>
      <c r="F25" s="55">
        <v>35</v>
      </c>
      <c r="G25" s="53"/>
      <c r="H25" s="57"/>
      <c r="I25" s="56"/>
      <c r="J25" s="56"/>
      <c r="K25" s="36" t="s">
        <v>65</v>
      </c>
      <c r="L25" s="83">
        <v>25</v>
      </c>
      <c r="M25" s="83"/>
      <c r="N25" s="63"/>
      <c r="O25" s="86" t="s">
        <v>235</v>
      </c>
      <c r="P25" s="88">
        <v>43626.873391203706</v>
      </c>
      <c r="Q25" s="86" t="s">
        <v>241</v>
      </c>
      <c r="R25" s="86"/>
      <c r="S25" s="86"/>
      <c r="T25" s="86"/>
      <c r="U25" s="86"/>
      <c r="V25" s="90" t="s">
        <v>266</v>
      </c>
      <c r="W25" s="88">
        <v>43626.873391203706</v>
      </c>
      <c r="X25" s="90" t="s">
        <v>282</v>
      </c>
      <c r="Y25" s="86"/>
      <c r="Z25" s="86"/>
      <c r="AA25" s="92" t="s">
        <v>299</v>
      </c>
      <c r="AB25" s="86"/>
      <c r="AC25" s="86" t="b">
        <v>0</v>
      </c>
      <c r="AD25" s="86">
        <v>0</v>
      </c>
      <c r="AE25" s="92" t="s">
        <v>308</v>
      </c>
      <c r="AF25" s="86" t="b">
        <v>0</v>
      </c>
      <c r="AG25" s="86" t="s">
        <v>309</v>
      </c>
      <c r="AH25" s="86"/>
      <c r="AI25" s="92" t="s">
        <v>308</v>
      </c>
      <c r="AJ25" s="86" t="b">
        <v>0</v>
      </c>
      <c r="AK25" s="86">
        <v>7</v>
      </c>
      <c r="AL25" s="92" t="s">
        <v>304</v>
      </c>
      <c r="AM25" s="86" t="s">
        <v>312</v>
      </c>
      <c r="AN25" s="86" t="b">
        <v>0</v>
      </c>
      <c r="AO25" s="92" t="s">
        <v>304</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1</v>
      </c>
      <c r="BE25" s="52">
        <v>4.3478260869565215</v>
      </c>
      <c r="BF25" s="51">
        <v>0</v>
      </c>
      <c r="BG25" s="52">
        <v>0</v>
      </c>
      <c r="BH25" s="51">
        <v>0</v>
      </c>
      <c r="BI25" s="52">
        <v>0</v>
      </c>
      <c r="BJ25" s="51">
        <v>22</v>
      </c>
      <c r="BK25" s="52">
        <v>95.65217391304348</v>
      </c>
      <c r="BL25" s="51">
        <v>23</v>
      </c>
    </row>
    <row r="26" spans="1:64" ht="45">
      <c r="A26" s="84" t="s">
        <v>215</v>
      </c>
      <c r="B26" s="84" t="s">
        <v>231</v>
      </c>
      <c r="C26" s="53" t="s">
        <v>760</v>
      </c>
      <c r="D26" s="54">
        <v>3</v>
      </c>
      <c r="E26" s="65" t="s">
        <v>132</v>
      </c>
      <c r="F26" s="55">
        <v>35</v>
      </c>
      <c r="G26" s="53"/>
      <c r="H26" s="57"/>
      <c r="I26" s="56"/>
      <c r="J26" s="56"/>
      <c r="K26" s="36" t="s">
        <v>65</v>
      </c>
      <c r="L26" s="83">
        <v>26</v>
      </c>
      <c r="M26" s="83"/>
      <c r="N26" s="63"/>
      <c r="O26" s="86" t="s">
        <v>235</v>
      </c>
      <c r="P26" s="88">
        <v>43625.70143518518</v>
      </c>
      <c r="Q26" s="86" t="s">
        <v>239</v>
      </c>
      <c r="R26" s="90" t="s">
        <v>246</v>
      </c>
      <c r="S26" s="86" t="s">
        <v>250</v>
      </c>
      <c r="T26" s="86" t="s">
        <v>254</v>
      </c>
      <c r="U26" s="86"/>
      <c r="V26" s="90" t="s">
        <v>261</v>
      </c>
      <c r="W26" s="88">
        <v>43625.70143518518</v>
      </c>
      <c r="X26" s="90" t="s">
        <v>277</v>
      </c>
      <c r="Y26" s="86"/>
      <c r="Z26" s="86"/>
      <c r="AA26" s="92" t="s">
        <v>294</v>
      </c>
      <c r="AB26" s="86"/>
      <c r="AC26" s="86" t="b">
        <v>0</v>
      </c>
      <c r="AD26" s="86">
        <v>11</v>
      </c>
      <c r="AE26" s="92" t="s">
        <v>308</v>
      </c>
      <c r="AF26" s="86" t="b">
        <v>1</v>
      </c>
      <c r="AG26" s="86" t="s">
        <v>309</v>
      </c>
      <c r="AH26" s="86"/>
      <c r="AI26" s="92" t="s">
        <v>310</v>
      </c>
      <c r="AJ26" s="86" t="b">
        <v>0</v>
      </c>
      <c r="AK26" s="86">
        <v>4</v>
      </c>
      <c r="AL26" s="92" t="s">
        <v>308</v>
      </c>
      <c r="AM26" s="86" t="s">
        <v>312</v>
      </c>
      <c r="AN26" s="86" t="b">
        <v>0</v>
      </c>
      <c r="AO26" s="92" t="s">
        <v>294</v>
      </c>
      <c r="AP26" s="86" t="s">
        <v>176</v>
      </c>
      <c r="AQ26" s="86">
        <v>0</v>
      </c>
      <c r="AR26" s="86">
        <v>0</v>
      </c>
      <c r="AS26" s="86"/>
      <c r="AT26" s="86"/>
      <c r="AU26" s="86"/>
      <c r="AV26" s="86"/>
      <c r="AW26" s="86"/>
      <c r="AX26" s="86"/>
      <c r="AY26" s="86"/>
      <c r="AZ26" s="86"/>
      <c r="BA26">
        <v>1</v>
      </c>
      <c r="BB26" s="85" t="str">
        <f>REPLACE(INDEX(GroupVertices[Group],MATCH(Edges[[#This Row],[Vertex 1]],GroupVertices[Vertex],0)),1,1,"")</f>
        <v>2</v>
      </c>
      <c r="BC26" s="85" t="str">
        <f>REPLACE(INDEX(GroupVertices[Group],MATCH(Edges[[#This Row],[Vertex 2]],GroupVertices[Vertex],0)),1,1,"")</f>
        <v>2</v>
      </c>
      <c r="BD26" s="51"/>
      <c r="BE26" s="52"/>
      <c r="BF26" s="51"/>
      <c r="BG26" s="52"/>
      <c r="BH26" s="51"/>
      <c r="BI26" s="52"/>
      <c r="BJ26" s="51"/>
      <c r="BK26" s="52"/>
      <c r="BL26" s="51"/>
    </row>
    <row r="27" spans="1:64" ht="45">
      <c r="A27" s="84" t="s">
        <v>221</v>
      </c>
      <c r="B27" s="84" t="s">
        <v>231</v>
      </c>
      <c r="C27" s="53" t="s">
        <v>760</v>
      </c>
      <c r="D27" s="54">
        <v>3</v>
      </c>
      <c r="E27" s="65" t="s">
        <v>132</v>
      </c>
      <c r="F27" s="55">
        <v>35</v>
      </c>
      <c r="G27" s="53"/>
      <c r="H27" s="57"/>
      <c r="I27" s="56"/>
      <c r="J27" s="56"/>
      <c r="K27" s="36" t="s">
        <v>65</v>
      </c>
      <c r="L27" s="83">
        <v>27</v>
      </c>
      <c r="M27" s="83"/>
      <c r="N27" s="63"/>
      <c r="O27" s="86" t="s">
        <v>235</v>
      </c>
      <c r="P27" s="88">
        <v>43625.962916666664</v>
      </c>
      <c r="Q27" s="86" t="s">
        <v>240</v>
      </c>
      <c r="R27" s="86"/>
      <c r="S27" s="86"/>
      <c r="T27" s="86" t="s">
        <v>255</v>
      </c>
      <c r="U27" s="86"/>
      <c r="V27" s="90" t="s">
        <v>267</v>
      </c>
      <c r="W27" s="88">
        <v>43625.962916666664</v>
      </c>
      <c r="X27" s="90" t="s">
        <v>283</v>
      </c>
      <c r="Y27" s="86"/>
      <c r="Z27" s="86"/>
      <c r="AA27" s="92" t="s">
        <v>300</v>
      </c>
      <c r="AB27" s="86"/>
      <c r="AC27" s="86" t="b">
        <v>0</v>
      </c>
      <c r="AD27" s="86">
        <v>0</v>
      </c>
      <c r="AE27" s="92" t="s">
        <v>308</v>
      </c>
      <c r="AF27" s="86" t="b">
        <v>1</v>
      </c>
      <c r="AG27" s="86" t="s">
        <v>309</v>
      </c>
      <c r="AH27" s="86"/>
      <c r="AI27" s="92" t="s">
        <v>310</v>
      </c>
      <c r="AJ27" s="86" t="b">
        <v>0</v>
      </c>
      <c r="AK27" s="86">
        <v>4</v>
      </c>
      <c r="AL27" s="92" t="s">
        <v>294</v>
      </c>
      <c r="AM27" s="86" t="s">
        <v>312</v>
      </c>
      <c r="AN27" s="86" t="b">
        <v>0</v>
      </c>
      <c r="AO27" s="92" t="s">
        <v>294</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2</v>
      </c>
      <c r="BD27" s="51"/>
      <c r="BE27" s="52"/>
      <c r="BF27" s="51"/>
      <c r="BG27" s="52"/>
      <c r="BH27" s="51"/>
      <c r="BI27" s="52"/>
      <c r="BJ27" s="51"/>
      <c r="BK27" s="52"/>
      <c r="BL27" s="51"/>
    </row>
    <row r="28" spans="1:64" ht="45">
      <c r="A28" s="84" t="s">
        <v>222</v>
      </c>
      <c r="B28" s="84" t="s">
        <v>231</v>
      </c>
      <c r="C28" s="53" t="s">
        <v>760</v>
      </c>
      <c r="D28" s="54">
        <v>3</v>
      </c>
      <c r="E28" s="65" t="s">
        <v>132</v>
      </c>
      <c r="F28" s="55">
        <v>35</v>
      </c>
      <c r="G28" s="53"/>
      <c r="H28" s="57"/>
      <c r="I28" s="56"/>
      <c r="J28" s="56"/>
      <c r="K28" s="36" t="s">
        <v>65</v>
      </c>
      <c r="L28" s="83">
        <v>28</v>
      </c>
      <c r="M28" s="83"/>
      <c r="N28" s="63"/>
      <c r="O28" s="86" t="s">
        <v>235</v>
      </c>
      <c r="P28" s="88">
        <v>43626.92872685185</v>
      </c>
      <c r="Q28" s="86" t="s">
        <v>240</v>
      </c>
      <c r="R28" s="86"/>
      <c r="S28" s="86"/>
      <c r="T28" s="86" t="s">
        <v>255</v>
      </c>
      <c r="U28" s="86"/>
      <c r="V28" s="90" t="s">
        <v>268</v>
      </c>
      <c r="W28" s="88">
        <v>43626.92872685185</v>
      </c>
      <c r="X28" s="90" t="s">
        <v>284</v>
      </c>
      <c r="Y28" s="86"/>
      <c r="Z28" s="86"/>
      <c r="AA28" s="92" t="s">
        <v>301</v>
      </c>
      <c r="AB28" s="86"/>
      <c r="AC28" s="86" t="b">
        <v>0</v>
      </c>
      <c r="AD28" s="86">
        <v>0</v>
      </c>
      <c r="AE28" s="92" t="s">
        <v>308</v>
      </c>
      <c r="AF28" s="86" t="b">
        <v>1</v>
      </c>
      <c r="AG28" s="86" t="s">
        <v>309</v>
      </c>
      <c r="AH28" s="86"/>
      <c r="AI28" s="92" t="s">
        <v>310</v>
      </c>
      <c r="AJ28" s="86" t="b">
        <v>0</v>
      </c>
      <c r="AK28" s="86">
        <v>5</v>
      </c>
      <c r="AL28" s="92" t="s">
        <v>294</v>
      </c>
      <c r="AM28" s="86" t="s">
        <v>312</v>
      </c>
      <c r="AN28" s="86" t="b">
        <v>0</v>
      </c>
      <c r="AO28" s="92" t="s">
        <v>294</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2</v>
      </c>
      <c r="BD28" s="51"/>
      <c r="BE28" s="52"/>
      <c r="BF28" s="51"/>
      <c r="BG28" s="52"/>
      <c r="BH28" s="51"/>
      <c r="BI28" s="52"/>
      <c r="BJ28" s="51"/>
      <c r="BK28" s="52"/>
      <c r="BL28" s="51"/>
    </row>
    <row r="29" spans="1:64" ht="45">
      <c r="A29" s="84" t="s">
        <v>215</v>
      </c>
      <c r="B29" s="84" t="s">
        <v>221</v>
      </c>
      <c r="C29" s="53" t="s">
        <v>760</v>
      </c>
      <c r="D29" s="54">
        <v>3</v>
      </c>
      <c r="E29" s="65" t="s">
        <v>132</v>
      </c>
      <c r="F29" s="55">
        <v>35</v>
      </c>
      <c r="G29" s="53"/>
      <c r="H29" s="57"/>
      <c r="I29" s="56"/>
      <c r="J29" s="56"/>
      <c r="K29" s="36" t="s">
        <v>66</v>
      </c>
      <c r="L29" s="83">
        <v>29</v>
      </c>
      <c r="M29" s="83"/>
      <c r="N29" s="63"/>
      <c r="O29" s="86" t="s">
        <v>235</v>
      </c>
      <c r="P29" s="88">
        <v>43625.70143518518</v>
      </c>
      <c r="Q29" s="86" t="s">
        <v>239</v>
      </c>
      <c r="R29" s="90" t="s">
        <v>246</v>
      </c>
      <c r="S29" s="86" t="s">
        <v>250</v>
      </c>
      <c r="T29" s="86" t="s">
        <v>254</v>
      </c>
      <c r="U29" s="86"/>
      <c r="V29" s="90" t="s">
        <v>261</v>
      </c>
      <c r="W29" s="88">
        <v>43625.70143518518</v>
      </c>
      <c r="X29" s="90" t="s">
        <v>277</v>
      </c>
      <c r="Y29" s="86"/>
      <c r="Z29" s="86"/>
      <c r="AA29" s="92" t="s">
        <v>294</v>
      </c>
      <c r="AB29" s="86"/>
      <c r="AC29" s="86" t="b">
        <v>0</v>
      </c>
      <c r="AD29" s="86">
        <v>11</v>
      </c>
      <c r="AE29" s="92" t="s">
        <v>308</v>
      </c>
      <c r="AF29" s="86" t="b">
        <v>1</v>
      </c>
      <c r="AG29" s="86" t="s">
        <v>309</v>
      </c>
      <c r="AH29" s="86"/>
      <c r="AI29" s="92" t="s">
        <v>310</v>
      </c>
      <c r="AJ29" s="86" t="b">
        <v>0</v>
      </c>
      <c r="AK29" s="86">
        <v>4</v>
      </c>
      <c r="AL29" s="92" t="s">
        <v>308</v>
      </c>
      <c r="AM29" s="86" t="s">
        <v>312</v>
      </c>
      <c r="AN29" s="86" t="b">
        <v>0</v>
      </c>
      <c r="AO29" s="92" t="s">
        <v>294</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v>1</v>
      </c>
      <c r="BE29" s="52">
        <v>3.8461538461538463</v>
      </c>
      <c r="BF29" s="51">
        <v>0</v>
      </c>
      <c r="BG29" s="52">
        <v>0</v>
      </c>
      <c r="BH29" s="51">
        <v>0</v>
      </c>
      <c r="BI29" s="52">
        <v>0</v>
      </c>
      <c r="BJ29" s="51">
        <v>25</v>
      </c>
      <c r="BK29" s="52">
        <v>96.15384615384616</v>
      </c>
      <c r="BL29" s="51">
        <v>26</v>
      </c>
    </row>
    <row r="30" spans="1:64" ht="45">
      <c r="A30" s="84" t="s">
        <v>221</v>
      </c>
      <c r="B30" s="84" t="s">
        <v>227</v>
      </c>
      <c r="C30" s="53" t="s">
        <v>760</v>
      </c>
      <c r="D30" s="54">
        <v>3</v>
      </c>
      <c r="E30" s="65" t="s">
        <v>132</v>
      </c>
      <c r="F30" s="55">
        <v>35</v>
      </c>
      <c r="G30" s="53"/>
      <c r="H30" s="57"/>
      <c r="I30" s="56"/>
      <c r="J30" s="56"/>
      <c r="K30" s="36" t="s">
        <v>65</v>
      </c>
      <c r="L30" s="83">
        <v>30</v>
      </c>
      <c r="M30" s="83"/>
      <c r="N30" s="63"/>
      <c r="O30" s="86" t="s">
        <v>235</v>
      </c>
      <c r="P30" s="88">
        <v>43625.962916666664</v>
      </c>
      <c r="Q30" s="86" t="s">
        <v>240</v>
      </c>
      <c r="R30" s="86"/>
      <c r="S30" s="86"/>
      <c r="T30" s="86" t="s">
        <v>255</v>
      </c>
      <c r="U30" s="86"/>
      <c r="V30" s="90" t="s">
        <v>267</v>
      </c>
      <c r="W30" s="88">
        <v>43625.962916666664</v>
      </c>
      <c r="X30" s="90" t="s">
        <v>283</v>
      </c>
      <c r="Y30" s="86"/>
      <c r="Z30" s="86"/>
      <c r="AA30" s="92" t="s">
        <v>300</v>
      </c>
      <c r="AB30" s="86"/>
      <c r="AC30" s="86" t="b">
        <v>0</v>
      </c>
      <c r="AD30" s="86">
        <v>0</v>
      </c>
      <c r="AE30" s="92" t="s">
        <v>308</v>
      </c>
      <c r="AF30" s="86" t="b">
        <v>1</v>
      </c>
      <c r="AG30" s="86" t="s">
        <v>309</v>
      </c>
      <c r="AH30" s="86"/>
      <c r="AI30" s="92" t="s">
        <v>310</v>
      </c>
      <c r="AJ30" s="86" t="b">
        <v>0</v>
      </c>
      <c r="AK30" s="86">
        <v>4</v>
      </c>
      <c r="AL30" s="92" t="s">
        <v>294</v>
      </c>
      <c r="AM30" s="86" t="s">
        <v>312</v>
      </c>
      <c r="AN30" s="86" t="b">
        <v>0</v>
      </c>
      <c r="AO30" s="92" t="s">
        <v>294</v>
      </c>
      <c r="AP30" s="86" t="s">
        <v>176</v>
      </c>
      <c r="AQ30" s="86">
        <v>0</v>
      </c>
      <c r="AR30" s="86">
        <v>0</v>
      </c>
      <c r="AS30" s="86"/>
      <c r="AT30" s="86"/>
      <c r="AU30" s="86"/>
      <c r="AV30" s="86"/>
      <c r="AW30" s="86"/>
      <c r="AX30" s="86"/>
      <c r="AY30" s="86"/>
      <c r="AZ30" s="86"/>
      <c r="BA30">
        <v>1</v>
      </c>
      <c r="BB30" s="85" t="str">
        <f>REPLACE(INDEX(GroupVertices[Group],MATCH(Edges[[#This Row],[Vertex 1]],GroupVertices[Vertex],0)),1,1,"")</f>
        <v>2</v>
      </c>
      <c r="BC30" s="85" t="str">
        <f>REPLACE(INDEX(GroupVertices[Group],MATCH(Edges[[#This Row],[Vertex 2]],GroupVertices[Vertex],0)),1,1,"")</f>
        <v>1</v>
      </c>
      <c r="BD30" s="51"/>
      <c r="BE30" s="52"/>
      <c r="BF30" s="51"/>
      <c r="BG30" s="52"/>
      <c r="BH30" s="51"/>
      <c r="BI30" s="52"/>
      <c r="BJ30" s="51"/>
      <c r="BK30" s="52"/>
      <c r="BL30" s="51"/>
    </row>
    <row r="31" spans="1:64" ht="45">
      <c r="A31" s="84" t="s">
        <v>221</v>
      </c>
      <c r="B31" s="84" t="s">
        <v>215</v>
      </c>
      <c r="C31" s="53" t="s">
        <v>760</v>
      </c>
      <c r="D31" s="54">
        <v>3</v>
      </c>
      <c r="E31" s="65" t="s">
        <v>132</v>
      </c>
      <c r="F31" s="55">
        <v>35</v>
      </c>
      <c r="G31" s="53"/>
      <c r="H31" s="57"/>
      <c r="I31" s="56"/>
      <c r="J31" s="56"/>
      <c r="K31" s="36" t="s">
        <v>66</v>
      </c>
      <c r="L31" s="83">
        <v>31</v>
      </c>
      <c r="M31" s="83"/>
      <c r="N31" s="63"/>
      <c r="O31" s="86" t="s">
        <v>235</v>
      </c>
      <c r="P31" s="88">
        <v>43625.962916666664</v>
      </c>
      <c r="Q31" s="86" t="s">
        <v>240</v>
      </c>
      <c r="R31" s="86"/>
      <c r="S31" s="86"/>
      <c r="T31" s="86" t="s">
        <v>255</v>
      </c>
      <c r="U31" s="86"/>
      <c r="V31" s="90" t="s">
        <v>267</v>
      </c>
      <c r="W31" s="88">
        <v>43625.962916666664</v>
      </c>
      <c r="X31" s="90" t="s">
        <v>283</v>
      </c>
      <c r="Y31" s="86"/>
      <c r="Z31" s="86"/>
      <c r="AA31" s="92" t="s">
        <v>300</v>
      </c>
      <c r="AB31" s="86"/>
      <c r="AC31" s="86" t="b">
        <v>0</v>
      </c>
      <c r="AD31" s="86">
        <v>0</v>
      </c>
      <c r="AE31" s="92" t="s">
        <v>308</v>
      </c>
      <c r="AF31" s="86" t="b">
        <v>1</v>
      </c>
      <c r="AG31" s="86" t="s">
        <v>309</v>
      </c>
      <c r="AH31" s="86"/>
      <c r="AI31" s="92" t="s">
        <v>310</v>
      </c>
      <c r="AJ31" s="86" t="b">
        <v>0</v>
      </c>
      <c r="AK31" s="86">
        <v>4</v>
      </c>
      <c r="AL31" s="92" t="s">
        <v>294</v>
      </c>
      <c r="AM31" s="86" t="s">
        <v>312</v>
      </c>
      <c r="AN31" s="86" t="b">
        <v>0</v>
      </c>
      <c r="AO31" s="92" t="s">
        <v>294</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v>1</v>
      </c>
      <c r="BE31" s="52">
        <v>5.555555555555555</v>
      </c>
      <c r="BF31" s="51">
        <v>0</v>
      </c>
      <c r="BG31" s="52">
        <v>0</v>
      </c>
      <c r="BH31" s="51">
        <v>0</v>
      </c>
      <c r="BI31" s="52">
        <v>0</v>
      </c>
      <c r="BJ31" s="51">
        <v>17</v>
      </c>
      <c r="BK31" s="52">
        <v>94.44444444444444</v>
      </c>
      <c r="BL31" s="51">
        <v>18</v>
      </c>
    </row>
    <row r="32" spans="1:64" ht="45">
      <c r="A32" s="84" t="s">
        <v>222</v>
      </c>
      <c r="B32" s="84" t="s">
        <v>221</v>
      </c>
      <c r="C32" s="53" t="s">
        <v>760</v>
      </c>
      <c r="D32" s="54">
        <v>3</v>
      </c>
      <c r="E32" s="65" t="s">
        <v>132</v>
      </c>
      <c r="F32" s="55">
        <v>35</v>
      </c>
      <c r="G32" s="53"/>
      <c r="H32" s="57"/>
      <c r="I32" s="56"/>
      <c r="J32" s="56"/>
      <c r="K32" s="36" t="s">
        <v>65</v>
      </c>
      <c r="L32" s="83">
        <v>32</v>
      </c>
      <c r="M32" s="83"/>
      <c r="N32" s="63"/>
      <c r="O32" s="86" t="s">
        <v>235</v>
      </c>
      <c r="P32" s="88">
        <v>43626.92872685185</v>
      </c>
      <c r="Q32" s="86" t="s">
        <v>240</v>
      </c>
      <c r="R32" s="86"/>
      <c r="S32" s="86"/>
      <c r="T32" s="86" t="s">
        <v>255</v>
      </c>
      <c r="U32" s="86"/>
      <c r="V32" s="90" t="s">
        <v>268</v>
      </c>
      <c r="W32" s="88">
        <v>43626.92872685185</v>
      </c>
      <c r="X32" s="90" t="s">
        <v>284</v>
      </c>
      <c r="Y32" s="86"/>
      <c r="Z32" s="86"/>
      <c r="AA32" s="92" t="s">
        <v>301</v>
      </c>
      <c r="AB32" s="86"/>
      <c r="AC32" s="86" t="b">
        <v>0</v>
      </c>
      <c r="AD32" s="86">
        <v>0</v>
      </c>
      <c r="AE32" s="92" t="s">
        <v>308</v>
      </c>
      <c r="AF32" s="86" t="b">
        <v>1</v>
      </c>
      <c r="AG32" s="86" t="s">
        <v>309</v>
      </c>
      <c r="AH32" s="86"/>
      <c r="AI32" s="92" t="s">
        <v>310</v>
      </c>
      <c r="AJ32" s="86" t="b">
        <v>0</v>
      </c>
      <c r="AK32" s="86">
        <v>5</v>
      </c>
      <c r="AL32" s="92" t="s">
        <v>294</v>
      </c>
      <c r="AM32" s="86" t="s">
        <v>312</v>
      </c>
      <c r="AN32" s="86" t="b">
        <v>0</v>
      </c>
      <c r="AO32" s="92" t="s">
        <v>294</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c r="BE32" s="52"/>
      <c r="BF32" s="51"/>
      <c r="BG32" s="52"/>
      <c r="BH32" s="51"/>
      <c r="BI32" s="52"/>
      <c r="BJ32" s="51"/>
      <c r="BK32" s="52"/>
      <c r="BL32" s="51"/>
    </row>
    <row r="33" spans="1:64" ht="45">
      <c r="A33" s="84" t="s">
        <v>215</v>
      </c>
      <c r="B33" s="84" t="s">
        <v>227</v>
      </c>
      <c r="C33" s="53" t="s">
        <v>760</v>
      </c>
      <c r="D33" s="54">
        <v>3</v>
      </c>
      <c r="E33" s="65" t="s">
        <v>132</v>
      </c>
      <c r="F33" s="55">
        <v>35</v>
      </c>
      <c r="G33" s="53"/>
      <c r="H33" s="57"/>
      <c r="I33" s="56"/>
      <c r="J33" s="56"/>
      <c r="K33" s="36" t="s">
        <v>65</v>
      </c>
      <c r="L33" s="83">
        <v>33</v>
      </c>
      <c r="M33" s="83"/>
      <c r="N33" s="63"/>
      <c r="O33" s="86" t="s">
        <v>235</v>
      </c>
      <c r="P33" s="88">
        <v>43625.70143518518</v>
      </c>
      <c r="Q33" s="86" t="s">
        <v>239</v>
      </c>
      <c r="R33" s="90" t="s">
        <v>246</v>
      </c>
      <c r="S33" s="86" t="s">
        <v>250</v>
      </c>
      <c r="T33" s="86" t="s">
        <v>254</v>
      </c>
      <c r="U33" s="86"/>
      <c r="V33" s="90" t="s">
        <v>261</v>
      </c>
      <c r="W33" s="88">
        <v>43625.70143518518</v>
      </c>
      <c r="X33" s="90" t="s">
        <v>277</v>
      </c>
      <c r="Y33" s="86"/>
      <c r="Z33" s="86"/>
      <c r="AA33" s="92" t="s">
        <v>294</v>
      </c>
      <c r="AB33" s="86"/>
      <c r="AC33" s="86" t="b">
        <v>0</v>
      </c>
      <c r="AD33" s="86">
        <v>11</v>
      </c>
      <c r="AE33" s="92" t="s">
        <v>308</v>
      </c>
      <c r="AF33" s="86" t="b">
        <v>1</v>
      </c>
      <c r="AG33" s="86" t="s">
        <v>309</v>
      </c>
      <c r="AH33" s="86"/>
      <c r="AI33" s="92" t="s">
        <v>310</v>
      </c>
      <c r="AJ33" s="86" t="b">
        <v>0</v>
      </c>
      <c r="AK33" s="86">
        <v>4</v>
      </c>
      <c r="AL33" s="92" t="s">
        <v>308</v>
      </c>
      <c r="AM33" s="86" t="s">
        <v>312</v>
      </c>
      <c r="AN33" s="86" t="b">
        <v>0</v>
      </c>
      <c r="AO33" s="92" t="s">
        <v>294</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1</v>
      </c>
      <c r="BD33" s="51"/>
      <c r="BE33" s="52"/>
      <c r="BF33" s="51"/>
      <c r="BG33" s="52"/>
      <c r="BH33" s="51"/>
      <c r="BI33" s="52"/>
      <c r="BJ33" s="51"/>
      <c r="BK33" s="52"/>
      <c r="BL33" s="51"/>
    </row>
    <row r="34" spans="1:64" ht="45">
      <c r="A34" s="84" t="s">
        <v>222</v>
      </c>
      <c r="B34" s="84" t="s">
        <v>215</v>
      </c>
      <c r="C34" s="53" t="s">
        <v>760</v>
      </c>
      <c r="D34" s="54">
        <v>3</v>
      </c>
      <c r="E34" s="65" t="s">
        <v>132</v>
      </c>
      <c r="F34" s="55">
        <v>35</v>
      </c>
      <c r="G34" s="53"/>
      <c r="H34" s="57"/>
      <c r="I34" s="56"/>
      <c r="J34" s="56"/>
      <c r="K34" s="36" t="s">
        <v>65</v>
      </c>
      <c r="L34" s="83">
        <v>34</v>
      </c>
      <c r="M34" s="83"/>
      <c r="N34" s="63"/>
      <c r="O34" s="86" t="s">
        <v>235</v>
      </c>
      <c r="P34" s="88">
        <v>43626.92872685185</v>
      </c>
      <c r="Q34" s="86" t="s">
        <v>240</v>
      </c>
      <c r="R34" s="86"/>
      <c r="S34" s="86"/>
      <c r="T34" s="86" t="s">
        <v>255</v>
      </c>
      <c r="U34" s="86"/>
      <c r="V34" s="90" t="s">
        <v>268</v>
      </c>
      <c r="W34" s="88">
        <v>43626.92872685185</v>
      </c>
      <c r="X34" s="90" t="s">
        <v>284</v>
      </c>
      <c r="Y34" s="86"/>
      <c r="Z34" s="86"/>
      <c r="AA34" s="92" t="s">
        <v>301</v>
      </c>
      <c r="AB34" s="86"/>
      <c r="AC34" s="86" t="b">
        <v>0</v>
      </c>
      <c r="AD34" s="86">
        <v>0</v>
      </c>
      <c r="AE34" s="92" t="s">
        <v>308</v>
      </c>
      <c r="AF34" s="86" t="b">
        <v>1</v>
      </c>
      <c r="AG34" s="86" t="s">
        <v>309</v>
      </c>
      <c r="AH34" s="86"/>
      <c r="AI34" s="92" t="s">
        <v>310</v>
      </c>
      <c r="AJ34" s="86" t="b">
        <v>0</v>
      </c>
      <c r="AK34" s="86">
        <v>5</v>
      </c>
      <c r="AL34" s="92" t="s">
        <v>294</v>
      </c>
      <c r="AM34" s="86" t="s">
        <v>312</v>
      </c>
      <c r="AN34" s="86" t="b">
        <v>0</v>
      </c>
      <c r="AO34" s="92" t="s">
        <v>294</v>
      </c>
      <c r="AP34" s="86" t="s">
        <v>176</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2</v>
      </c>
      <c r="BD34" s="51"/>
      <c r="BE34" s="52"/>
      <c r="BF34" s="51"/>
      <c r="BG34" s="52"/>
      <c r="BH34" s="51"/>
      <c r="BI34" s="52"/>
      <c r="BJ34" s="51"/>
      <c r="BK34" s="52"/>
      <c r="BL34" s="51"/>
    </row>
    <row r="35" spans="1:64" ht="45">
      <c r="A35" s="84" t="s">
        <v>222</v>
      </c>
      <c r="B35" s="84" t="s">
        <v>227</v>
      </c>
      <c r="C35" s="53" t="s">
        <v>760</v>
      </c>
      <c r="D35" s="54">
        <v>3</v>
      </c>
      <c r="E35" s="65" t="s">
        <v>132</v>
      </c>
      <c r="F35" s="55">
        <v>35</v>
      </c>
      <c r="G35" s="53"/>
      <c r="H35" s="57"/>
      <c r="I35" s="56"/>
      <c r="J35" s="56"/>
      <c r="K35" s="36" t="s">
        <v>65</v>
      </c>
      <c r="L35" s="83">
        <v>35</v>
      </c>
      <c r="M35" s="83"/>
      <c r="N35" s="63"/>
      <c r="O35" s="86" t="s">
        <v>235</v>
      </c>
      <c r="P35" s="88">
        <v>43626.92872685185</v>
      </c>
      <c r="Q35" s="86" t="s">
        <v>240</v>
      </c>
      <c r="R35" s="86"/>
      <c r="S35" s="86"/>
      <c r="T35" s="86" t="s">
        <v>255</v>
      </c>
      <c r="U35" s="86"/>
      <c r="V35" s="90" t="s">
        <v>268</v>
      </c>
      <c r="W35" s="88">
        <v>43626.92872685185</v>
      </c>
      <c r="X35" s="90" t="s">
        <v>284</v>
      </c>
      <c r="Y35" s="86"/>
      <c r="Z35" s="86"/>
      <c r="AA35" s="92" t="s">
        <v>301</v>
      </c>
      <c r="AB35" s="86"/>
      <c r="AC35" s="86" t="b">
        <v>0</v>
      </c>
      <c r="AD35" s="86">
        <v>0</v>
      </c>
      <c r="AE35" s="92" t="s">
        <v>308</v>
      </c>
      <c r="AF35" s="86" t="b">
        <v>1</v>
      </c>
      <c r="AG35" s="86" t="s">
        <v>309</v>
      </c>
      <c r="AH35" s="86"/>
      <c r="AI35" s="92" t="s">
        <v>310</v>
      </c>
      <c r="AJ35" s="86" t="b">
        <v>0</v>
      </c>
      <c r="AK35" s="86">
        <v>5</v>
      </c>
      <c r="AL35" s="92" t="s">
        <v>294</v>
      </c>
      <c r="AM35" s="86" t="s">
        <v>312</v>
      </c>
      <c r="AN35" s="86" t="b">
        <v>0</v>
      </c>
      <c r="AO35" s="92" t="s">
        <v>294</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1</v>
      </c>
      <c r="BD35" s="51">
        <v>1</v>
      </c>
      <c r="BE35" s="52">
        <v>5.555555555555555</v>
      </c>
      <c r="BF35" s="51">
        <v>0</v>
      </c>
      <c r="BG35" s="52">
        <v>0</v>
      </c>
      <c r="BH35" s="51">
        <v>0</v>
      </c>
      <c r="BI35" s="52">
        <v>0</v>
      </c>
      <c r="BJ35" s="51">
        <v>17</v>
      </c>
      <c r="BK35" s="52">
        <v>94.44444444444444</v>
      </c>
      <c r="BL35" s="51">
        <v>18</v>
      </c>
    </row>
    <row r="36" spans="1:64" ht="45">
      <c r="A36" s="84" t="s">
        <v>223</v>
      </c>
      <c r="B36" s="84" t="s">
        <v>227</v>
      </c>
      <c r="C36" s="53" t="s">
        <v>760</v>
      </c>
      <c r="D36" s="54">
        <v>3</v>
      </c>
      <c r="E36" s="65" t="s">
        <v>132</v>
      </c>
      <c r="F36" s="55">
        <v>35</v>
      </c>
      <c r="G36" s="53"/>
      <c r="H36" s="57"/>
      <c r="I36" s="56"/>
      <c r="J36" s="56"/>
      <c r="K36" s="36" t="s">
        <v>65</v>
      </c>
      <c r="L36" s="83">
        <v>36</v>
      </c>
      <c r="M36" s="83"/>
      <c r="N36" s="63"/>
      <c r="O36" s="86" t="s">
        <v>235</v>
      </c>
      <c r="P36" s="88">
        <v>43626.93368055556</v>
      </c>
      <c r="Q36" s="86" t="s">
        <v>241</v>
      </c>
      <c r="R36" s="86"/>
      <c r="S36" s="86"/>
      <c r="T36" s="86"/>
      <c r="U36" s="86"/>
      <c r="V36" s="90" t="s">
        <v>269</v>
      </c>
      <c r="W36" s="88">
        <v>43626.93368055556</v>
      </c>
      <c r="X36" s="90" t="s">
        <v>285</v>
      </c>
      <c r="Y36" s="86"/>
      <c r="Z36" s="86"/>
      <c r="AA36" s="92" t="s">
        <v>302</v>
      </c>
      <c r="AB36" s="86"/>
      <c r="AC36" s="86" t="b">
        <v>0</v>
      </c>
      <c r="AD36" s="86">
        <v>0</v>
      </c>
      <c r="AE36" s="92" t="s">
        <v>308</v>
      </c>
      <c r="AF36" s="86" t="b">
        <v>0</v>
      </c>
      <c r="AG36" s="86" t="s">
        <v>309</v>
      </c>
      <c r="AH36" s="86"/>
      <c r="AI36" s="92" t="s">
        <v>308</v>
      </c>
      <c r="AJ36" s="86" t="b">
        <v>0</v>
      </c>
      <c r="AK36" s="86">
        <v>7</v>
      </c>
      <c r="AL36" s="92" t="s">
        <v>304</v>
      </c>
      <c r="AM36" s="86" t="s">
        <v>312</v>
      </c>
      <c r="AN36" s="86" t="b">
        <v>0</v>
      </c>
      <c r="AO36" s="92" t="s">
        <v>304</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c r="BE36" s="52"/>
      <c r="BF36" s="51"/>
      <c r="BG36" s="52"/>
      <c r="BH36" s="51"/>
      <c r="BI36" s="52"/>
      <c r="BJ36" s="51"/>
      <c r="BK36" s="52"/>
      <c r="BL36" s="51"/>
    </row>
    <row r="37" spans="1:64" ht="45">
      <c r="A37" s="84" t="s">
        <v>223</v>
      </c>
      <c r="B37" s="84" t="s">
        <v>225</v>
      </c>
      <c r="C37" s="53" t="s">
        <v>760</v>
      </c>
      <c r="D37" s="54">
        <v>3</v>
      </c>
      <c r="E37" s="65" t="s">
        <v>132</v>
      </c>
      <c r="F37" s="55">
        <v>35</v>
      </c>
      <c r="G37" s="53"/>
      <c r="H37" s="57"/>
      <c r="I37" s="56"/>
      <c r="J37" s="56"/>
      <c r="K37" s="36" t="s">
        <v>65</v>
      </c>
      <c r="L37" s="83">
        <v>37</v>
      </c>
      <c r="M37" s="83"/>
      <c r="N37" s="63"/>
      <c r="O37" s="86" t="s">
        <v>235</v>
      </c>
      <c r="P37" s="88">
        <v>43626.93368055556</v>
      </c>
      <c r="Q37" s="86" t="s">
        <v>241</v>
      </c>
      <c r="R37" s="86"/>
      <c r="S37" s="86"/>
      <c r="T37" s="86"/>
      <c r="U37" s="86"/>
      <c r="V37" s="90" t="s">
        <v>269</v>
      </c>
      <c r="W37" s="88">
        <v>43626.93368055556</v>
      </c>
      <c r="X37" s="90" t="s">
        <v>285</v>
      </c>
      <c r="Y37" s="86"/>
      <c r="Z37" s="86"/>
      <c r="AA37" s="92" t="s">
        <v>302</v>
      </c>
      <c r="AB37" s="86"/>
      <c r="AC37" s="86" t="b">
        <v>0</v>
      </c>
      <c r="AD37" s="86">
        <v>0</v>
      </c>
      <c r="AE37" s="92" t="s">
        <v>308</v>
      </c>
      <c r="AF37" s="86" t="b">
        <v>0</v>
      </c>
      <c r="AG37" s="86" t="s">
        <v>309</v>
      </c>
      <c r="AH37" s="86"/>
      <c r="AI37" s="92" t="s">
        <v>308</v>
      </c>
      <c r="AJ37" s="86" t="b">
        <v>0</v>
      </c>
      <c r="AK37" s="86">
        <v>7</v>
      </c>
      <c r="AL37" s="92" t="s">
        <v>304</v>
      </c>
      <c r="AM37" s="86" t="s">
        <v>312</v>
      </c>
      <c r="AN37" s="86" t="b">
        <v>0</v>
      </c>
      <c r="AO37" s="92" t="s">
        <v>304</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v>1</v>
      </c>
      <c r="BE37" s="52">
        <v>4.3478260869565215</v>
      </c>
      <c r="BF37" s="51">
        <v>0</v>
      </c>
      <c r="BG37" s="52">
        <v>0</v>
      </c>
      <c r="BH37" s="51">
        <v>0</v>
      </c>
      <c r="BI37" s="52">
        <v>0</v>
      </c>
      <c r="BJ37" s="51">
        <v>22</v>
      </c>
      <c r="BK37" s="52">
        <v>95.65217391304348</v>
      </c>
      <c r="BL37" s="51">
        <v>23</v>
      </c>
    </row>
    <row r="38" spans="1:64" ht="45">
      <c r="A38" s="84" t="s">
        <v>224</v>
      </c>
      <c r="B38" s="84" t="s">
        <v>227</v>
      </c>
      <c r="C38" s="53" t="s">
        <v>760</v>
      </c>
      <c r="D38" s="54">
        <v>3</v>
      </c>
      <c r="E38" s="65" t="s">
        <v>132</v>
      </c>
      <c r="F38" s="55">
        <v>35</v>
      </c>
      <c r="G38" s="53"/>
      <c r="H38" s="57"/>
      <c r="I38" s="56"/>
      <c r="J38" s="56"/>
      <c r="K38" s="36" t="s">
        <v>65</v>
      </c>
      <c r="L38" s="83">
        <v>38</v>
      </c>
      <c r="M38" s="83"/>
      <c r="N38" s="63"/>
      <c r="O38" s="86" t="s">
        <v>235</v>
      </c>
      <c r="P38" s="88">
        <v>43627.06800925926</v>
      </c>
      <c r="Q38" s="86" t="s">
        <v>241</v>
      </c>
      <c r="R38" s="86"/>
      <c r="S38" s="86"/>
      <c r="T38" s="86"/>
      <c r="U38" s="86"/>
      <c r="V38" s="90" t="s">
        <v>270</v>
      </c>
      <c r="W38" s="88">
        <v>43627.06800925926</v>
      </c>
      <c r="X38" s="90" t="s">
        <v>286</v>
      </c>
      <c r="Y38" s="86"/>
      <c r="Z38" s="86"/>
      <c r="AA38" s="92" t="s">
        <v>303</v>
      </c>
      <c r="AB38" s="86"/>
      <c r="AC38" s="86" t="b">
        <v>0</v>
      </c>
      <c r="AD38" s="86">
        <v>0</v>
      </c>
      <c r="AE38" s="92" t="s">
        <v>308</v>
      </c>
      <c r="AF38" s="86" t="b">
        <v>0</v>
      </c>
      <c r="AG38" s="86" t="s">
        <v>309</v>
      </c>
      <c r="AH38" s="86"/>
      <c r="AI38" s="92" t="s">
        <v>308</v>
      </c>
      <c r="AJ38" s="86" t="b">
        <v>0</v>
      </c>
      <c r="AK38" s="86">
        <v>7</v>
      </c>
      <c r="AL38" s="92" t="s">
        <v>304</v>
      </c>
      <c r="AM38" s="86" t="s">
        <v>312</v>
      </c>
      <c r="AN38" s="86" t="b">
        <v>0</v>
      </c>
      <c r="AO38" s="92" t="s">
        <v>304</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c r="BE38" s="52"/>
      <c r="BF38" s="51"/>
      <c r="BG38" s="52"/>
      <c r="BH38" s="51"/>
      <c r="BI38" s="52"/>
      <c r="BJ38" s="51"/>
      <c r="BK38" s="52"/>
      <c r="BL38" s="51"/>
    </row>
    <row r="39" spans="1:64" ht="45">
      <c r="A39" s="84" t="s">
        <v>224</v>
      </c>
      <c r="B39" s="84" t="s">
        <v>225</v>
      </c>
      <c r="C39" s="53" t="s">
        <v>760</v>
      </c>
      <c r="D39" s="54">
        <v>3</v>
      </c>
      <c r="E39" s="65" t="s">
        <v>132</v>
      </c>
      <c r="F39" s="55">
        <v>35</v>
      </c>
      <c r="G39" s="53"/>
      <c r="H39" s="57"/>
      <c r="I39" s="56"/>
      <c r="J39" s="56"/>
      <c r="K39" s="36" t="s">
        <v>65</v>
      </c>
      <c r="L39" s="83">
        <v>39</v>
      </c>
      <c r="M39" s="83"/>
      <c r="N39" s="63"/>
      <c r="O39" s="86" t="s">
        <v>235</v>
      </c>
      <c r="P39" s="88">
        <v>43627.06800925926</v>
      </c>
      <c r="Q39" s="86" t="s">
        <v>241</v>
      </c>
      <c r="R39" s="86"/>
      <c r="S39" s="86"/>
      <c r="T39" s="86"/>
      <c r="U39" s="86"/>
      <c r="V39" s="90" t="s">
        <v>270</v>
      </c>
      <c r="W39" s="88">
        <v>43627.06800925926</v>
      </c>
      <c r="X39" s="90" t="s">
        <v>286</v>
      </c>
      <c r="Y39" s="86"/>
      <c r="Z39" s="86"/>
      <c r="AA39" s="92" t="s">
        <v>303</v>
      </c>
      <c r="AB39" s="86"/>
      <c r="AC39" s="86" t="b">
        <v>0</v>
      </c>
      <c r="AD39" s="86">
        <v>0</v>
      </c>
      <c r="AE39" s="92" t="s">
        <v>308</v>
      </c>
      <c r="AF39" s="86" t="b">
        <v>0</v>
      </c>
      <c r="AG39" s="86" t="s">
        <v>309</v>
      </c>
      <c r="AH39" s="86"/>
      <c r="AI39" s="92" t="s">
        <v>308</v>
      </c>
      <c r="AJ39" s="86" t="b">
        <v>0</v>
      </c>
      <c r="AK39" s="86">
        <v>7</v>
      </c>
      <c r="AL39" s="92" t="s">
        <v>304</v>
      </c>
      <c r="AM39" s="86" t="s">
        <v>312</v>
      </c>
      <c r="AN39" s="86" t="b">
        <v>0</v>
      </c>
      <c r="AO39" s="92" t="s">
        <v>304</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v>1</v>
      </c>
      <c r="BE39" s="52">
        <v>4.3478260869565215</v>
      </c>
      <c r="BF39" s="51">
        <v>0</v>
      </c>
      <c r="BG39" s="52">
        <v>0</v>
      </c>
      <c r="BH39" s="51">
        <v>0</v>
      </c>
      <c r="BI39" s="52">
        <v>0</v>
      </c>
      <c r="BJ39" s="51">
        <v>22</v>
      </c>
      <c r="BK39" s="52">
        <v>95.65217391304348</v>
      </c>
      <c r="BL39" s="51">
        <v>23</v>
      </c>
    </row>
    <row r="40" spans="1:64" ht="45">
      <c r="A40" s="84" t="s">
        <v>225</v>
      </c>
      <c r="B40" s="84" t="s">
        <v>227</v>
      </c>
      <c r="C40" s="53" t="s">
        <v>760</v>
      </c>
      <c r="D40" s="54">
        <v>3</v>
      </c>
      <c r="E40" s="65" t="s">
        <v>132</v>
      </c>
      <c r="F40" s="55">
        <v>35</v>
      </c>
      <c r="G40" s="53"/>
      <c r="H40" s="57"/>
      <c r="I40" s="56"/>
      <c r="J40" s="56"/>
      <c r="K40" s="36" t="s">
        <v>65</v>
      </c>
      <c r="L40" s="83">
        <v>40</v>
      </c>
      <c r="M40" s="83"/>
      <c r="N40" s="63"/>
      <c r="O40" s="86" t="s">
        <v>235</v>
      </c>
      <c r="P40" s="88">
        <v>43626.85427083333</v>
      </c>
      <c r="Q40" s="86" t="s">
        <v>242</v>
      </c>
      <c r="R40" s="90" t="s">
        <v>247</v>
      </c>
      <c r="S40" s="86" t="s">
        <v>251</v>
      </c>
      <c r="T40" s="86" t="s">
        <v>256</v>
      </c>
      <c r="U40" s="86"/>
      <c r="V40" s="90" t="s">
        <v>271</v>
      </c>
      <c r="W40" s="88">
        <v>43626.85427083333</v>
      </c>
      <c r="X40" s="90" t="s">
        <v>287</v>
      </c>
      <c r="Y40" s="86"/>
      <c r="Z40" s="86"/>
      <c r="AA40" s="92" t="s">
        <v>304</v>
      </c>
      <c r="AB40" s="86"/>
      <c r="AC40" s="86" t="b">
        <v>0</v>
      </c>
      <c r="AD40" s="86">
        <v>12</v>
      </c>
      <c r="AE40" s="92" t="s">
        <v>308</v>
      </c>
      <c r="AF40" s="86" t="b">
        <v>0</v>
      </c>
      <c r="AG40" s="86" t="s">
        <v>309</v>
      </c>
      <c r="AH40" s="86"/>
      <c r="AI40" s="92" t="s">
        <v>308</v>
      </c>
      <c r="AJ40" s="86" t="b">
        <v>0</v>
      </c>
      <c r="AK40" s="86">
        <v>7</v>
      </c>
      <c r="AL40" s="92" t="s">
        <v>308</v>
      </c>
      <c r="AM40" s="86" t="s">
        <v>313</v>
      </c>
      <c r="AN40" s="86" t="b">
        <v>0</v>
      </c>
      <c r="AO40" s="92" t="s">
        <v>304</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1</v>
      </c>
      <c r="BE40" s="52">
        <v>2.7027027027027026</v>
      </c>
      <c r="BF40" s="51">
        <v>0</v>
      </c>
      <c r="BG40" s="52">
        <v>0</v>
      </c>
      <c r="BH40" s="51">
        <v>0</v>
      </c>
      <c r="BI40" s="52">
        <v>0</v>
      </c>
      <c r="BJ40" s="51">
        <v>36</v>
      </c>
      <c r="BK40" s="52">
        <v>97.29729729729729</v>
      </c>
      <c r="BL40" s="51">
        <v>37</v>
      </c>
    </row>
    <row r="41" spans="1:64" ht="45">
      <c r="A41" s="84" t="s">
        <v>226</v>
      </c>
      <c r="B41" s="84" t="s">
        <v>225</v>
      </c>
      <c r="C41" s="53" t="s">
        <v>760</v>
      </c>
      <c r="D41" s="54">
        <v>3</v>
      </c>
      <c r="E41" s="65" t="s">
        <v>132</v>
      </c>
      <c r="F41" s="55">
        <v>35</v>
      </c>
      <c r="G41" s="53"/>
      <c r="H41" s="57"/>
      <c r="I41" s="56"/>
      <c r="J41" s="56"/>
      <c r="K41" s="36" t="s">
        <v>65</v>
      </c>
      <c r="L41" s="83">
        <v>41</v>
      </c>
      <c r="M41" s="83"/>
      <c r="N41" s="63"/>
      <c r="O41" s="86" t="s">
        <v>235</v>
      </c>
      <c r="P41" s="88">
        <v>43627.156539351854</v>
      </c>
      <c r="Q41" s="86" t="s">
        <v>241</v>
      </c>
      <c r="R41" s="86"/>
      <c r="S41" s="86"/>
      <c r="T41" s="86"/>
      <c r="U41" s="86"/>
      <c r="V41" s="90" t="s">
        <v>272</v>
      </c>
      <c r="W41" s="88">
        <v>43627.156539351854</v>
      </c>
      <c r="X41" s="90" t="s">
        <v>288</v>
      </c>
      <c r="Y41" s="86"/>
      <c r="Z41" s="86"/>
      <c r="AA41" s="92" t="s">
        <v>305</v>
      </c>
      <c r="AB41" s="86"/>
      <c r="AC41" s="86" t="b">
        <v>0</v>
      </c>
      <c r="AD41" s="86">
        <v>0</v>
      </c>
      <c r="AE41" s="92" t="s">
        <v>308</v>
      </c>
      <c r="AF41" s="86" t="b">
        <v>0</v>
      </c>
      <c r="AG41" s="86" t="s">
        <v>309</v>
      </c>
      <c r="AH41" s="86"/>
      <c r="AI41" s="92" t="s">
        <v>308</v>
      </c>
      <c r="AJ41" s="86" t="b">
        <v>0</v>
      </c>
      <c r="AK41" s="86">
        <v>7</v>
      </c>
      <c r="AL41" s="92" t="s">
        <v>304</v>
      </c>
      <c r="AM41" s="86" t="s">
        <v>312</v>
      </c>
      <c r="AN41" s="86" t="b">
        <v>0</v>
      </c>
      <c r="AO41" s="92" t="s">
        <v>304</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c r="BE41" s="52"/>
      <c r="BF41" s="51"/>
      <c r="BG41" s="52"/>
      <c r="BH41" s="51"/>
      <c r="BI41" s="52"/>
      <c r="BJ41" s="51"/>
      <c r="BK41" s="52"/>
      <c r="BL41" s="51"/>
    </row>
    <row r="42" spans="1:64" ht="45">
      <c r="A42" s="84" t="s">
        <v>226</v>
      </c>
      <c r="B42" s="84" t="s">
        <v>227</v>
      </c>
      <c r="C42" s="53" t="s">
        <v>760</v>
      </c>
      <c r="D42" s="54">
        <v>3</v>
      </c>
      <c r="E42" s="65" t="s">
        <v>132</v>
      </c>
      <c r="F42" s="55">
        <v>35</v>
      </c>
      <c r="G42" s="53"/>
      <c r="H42" s="57"/>
      <c r="I42" s="56"/>
      <c r="J42" s="56"/>
      <c r="K42" s="36" t="s">
        <v>65</v>
      </c>
      <c r="L42" s="83">
        <v>42</v>
      </c>
      <c r="M42" s="83"/>
      <c r="N42" s="63"/>
      <c r="O42" s="86" t="s">
        <v>235</v>
      </c>
      <c r="P42" s="88">
        <v>43627.156539351854</v>
      </c>
      <c r="Q42" s="86" t="s">
        <v>241</v>
      </c>
      <c r="R42" s="86"/>
      <c r="S42" s="86"/>
      <c r="T42" s="86"/>
      <c r="U42" s="86"/>
      <c r="V42" s="90" t="s">
        <v>272</v>
      </c>
      <c r="W42" s="88">
        <v>43627.156539351854</v>
      </c>
      <c r="X42" s="90" t="s">
        <v>288</v>
      </c>
      <c r="Y42" s="86"/>
      <c r="Z42" s="86"/>
      <c r="AA42" s="92" t="s">
        <v>305</v>
      </c>
      <c r="AB42" s="86"/>
      <c r="AC42" s="86" t="b">
        <v>0</v>
      </c>
      <c r="AD42" s="86">
        <v>0</v>
      </c>
      <c r="AE42" s="92" t="s">
        <v>308</v>
      </c>
      <c r="AF42" s="86" t="b">
        <v>0</v>
      </c>
      <c r="AG42" s="86" t="s">
        <v>309</v>
      </c>
      <c r="AH42" s="86"/>
      <c r="AI42" s="92" t="s">
        <v>308</v>
      </c>
      <c r="AJ42" s="86" t="b">
        <v>0</v>
      </c>
      <c r="AK42" s="86">
        <v>7</v>
      </c>
      <c r="AL42" s="92" t="s">
        <v>304</v>
      </c>
      <c r="AM42" s="86" t="s">
        <v>312</v>
      </c>
      <c r="AN42" s="86" t="b">
        <v>0</v>
      </c>
      <c r="AO42" s="92" t="s">
        <v>304</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v>1</v>
      </c>
      <c r="BE42" s="52">
        <v>4.3478260869565215</v>
      </c>
      <c r="BF42" s="51">
        <v>0</v>
      </c>
      <c r="BG42" s="52">
        <v>0</v>
      </c>
      <c r="BH42" s="51">
        <v>0</v>
      </c>
      <c r="BI42" s="52">
        <v>0</v>
      </c>
      <c r="BJ42" s="51">
        <v>22</v>
      </c>
      <c r="BK42" s="52">
        <v>95.65217391304348</v>
      </c>
      <c r="BL42" s="51">
        <v>23</v>
      </c>
    </row>
    <row r="43" spans="1:64" ht="45">
      <c r="A43" s="84" t="s">
        <v>227</v>
      </c>
      <c r="B43" s="84" t="s">
        <v>227</v>
      </c>
      <c r="C43" s="53" t="s">
        <v>760</v>
      </c>
      <c r="D43" s="54">
        <v>3</v>
      </c>
      <c r="E43" s="65" t="s">
        <v>132</v>
      </c>
      <c r="F43" s="55">
        <v>35</v>
      </c>
      <c r="G43" s="53"/>
      <c r="H43" s="57"/>
      <c r="I43" s="56"/>
      <c r="J43" s="56"/>
      <c r="K43" s="36" t="s">
        <v>65</v>
      </c>
      <c r="L43" s="83">
        <v>43</v>
      </c>
      <c r="M43" s="83"/>
      <c r="N43" s="63"/>
      <c r="O43" s="86" t="s">
        <v>176</v>
      </c>
      <c r="P43" s="88">
        <v>43601.99827546296</v>
      </c>
      <c r="Q43" s="86" t="s">
        <v>243</v>
      </c>
      <c r="R43" s="90" t="s">
        <v>248</v>
      </c>
      <c r="S43" s="86" t="s">
        <v>252</v>
      </c>
      <c r="T43" s="86"/>
      <c r="U43" s="90" t="s">
        <v>258</v>
      </c>
      <c r="V43" s="90" t="s">
        <v>258</v>
      </c>
      <c r="W43" s="88">
        <v>43601.99827546296</v>
      </c>
      <c r="X43" s="90" t="s">
        <v>289</v>
      </c>
      <c r="Y43" s="86"/>
      <c r="Z43" s="86"/>
      <c r="AA43" s="92" t="s">
        <v>306</v>
      </c>
      <c r="AB43" s="86"/>
      <c r="AC43" s="86" t="b">
        <v>0</v>
      </c>
      <c r="AD43" s="86">
        <v>16</v>
      </c>
      <c r="AE43" s="92" t="s">
        <v>308</v>
      </c>
      <c r="AF43" s="86" t="b">
        <v>0</v>
      </c>
      <c r="AG43" s="86" t="s">
        <v>309</v>
      </c>
      <c r="AH43" s="86"/>
      <c r="AI43" s="92" t="s">
        <v>308</v>
      </c>
      <c r="AJ43" s="86" t="b">
        <v>0</v>
      </c>
      <c r="AK43" s="86">
        <v>9</v>
      </c>
      <c r="AL43" s="92" t="s">
        <v>308</v>
      </c>
      <c r="AM43" s="86" t="s">
        <v>311</v>
      </c>
      <c r="AN43" s="86" t="b">
        <v>0</v>
      </c>
      <c r="AO43" s="92" t="s">
        <v>306</v>
      </c>
      <c r="AP43" s="86" t="s">
        <v>315</v>
      </c>
      <c r="AQ43" s="86">
        <v>0</v>
      </c>
      <c r="AR43" s="86">
        <v>0</v>
      </c>
      <c r="AS43" s="86"/>
      <c r="AT43" s="86"/>
      <c r="AU43" s="86"/>
      <c r="AV43" s="86"/>
      <c r="AW43" s="86"/>
      <c r="AX43" s="86"/>
      <c r="AY43" s="86"/>
      <c r="AZ43" s="86"/>
      <c r="BA43">
        <v>1</v>
      </c>
      <c r="BB43" s="85" t="str">
        <f>REPLACE(INDEX(GroupVertices[Group],MATCH(Edges[[#This Row],[Vertex 1]],GroupVertices[Vertex],0)),1,1,"")</f>
        <v>1</v>
      </c>
      <c r="BC43" s="85" t="str">
        <f>REPLACE(INDEX(GroupVertices[Group],MATCH(Edges[[#This Row],[Vertex 2]],GroupVertices[Vertex],0)),1,1,"")</f>
        <v>1</v>
      </c>
      <c r="BD43" s="51">
        <v>4</v>
      </c>
      <c r="BE43" s="52">
        <v>10.526315789473685</v>
      </c>
      <c r="BF43" s="51">
        <v>0</v>
      </c>
      <c r="BG43" s="52">
        <v>0</v>
      </c>
      <c r="BH43" s="51">
        <v>0</v>
      </c>
      <c r="BI43" s="52">
        <v>0</v>
      </c>
      <c r="BJ43" s="51">
        <v>34</v>
      </c>
      <c r="BK43" s="52">
        <v>89.47368421052632</v>
      </c>
      <c r="BL43" s="51">
        <v>38</v>
      </c>
    </row>
    <row r="44" spans="1:64" ht="45">
      <c r="A44" s="84" t="s">
        <v>228</v>
      </c>
      <c r="B44" s="84" t="s">
        <v>227</v>
      </c>
      <c r="C44" s="53" t="s">
        <v>760</v>
      </c>
      <c r="D44" s="54">
        <v>3</v>
      </c>
      <c r="E44" s="65" t="s">
        <v>132</v>
      </c>
      <c r="F44" s="55">
        <v>35</v>
      </c>
      <c r="G44" s="53"/>
      <c r="H44" s="57"/>
      <c r="I44" s="56"/>
      <c r="J44" s="56"/>
      <c r="K44" s="36" t="s">
        <v>65</v>
      </c>
      <c r="L44" s="83">
        <v>44</v>
      </c>
      <c r="M44" s="83"/>
      <c r="N44" s="63"/>
      <c r="O44" s="86" t="s">
        <v>235</v>
      </c>
      <c r="P44" s="88">
        <v>43627.83594907408</v>
      </c>
      <c r="Q44" s="86" t="s">
        <v>244</v>
      </c>
      <c r="R44" s="86"/>
      <c r="S44" s="86"/>
      <c r="T44" s="86"/>
      <c r="U44" s="86"/>
      <c r="V44" s="90" t="s">
        <v>273</v>
      </c>
      <c r="W44" s="88">
        <v>43627.83594907408</v>
      </c>
      <c r="X44" s="90" t="s">
        <v>290</v>
      </c>
      <c r="Y44" s="86"/>
      <c r="Z44" s="86"/>
      <c r="AA44" s="92" t="s">
        <v>307</v>
      </c>
      <c r="AB44" s="86"/>
      <c r="AC44" s="86" t="b">
        <v>0</v>
      </c>
      <c r="AD44" s="86">
        <v>0</v>
      </c>
      <c r="AE44" s="92" t="s">
        <v>308</v>
      </c>
      <c r="AF44" s="86" t="b">
        <v>0</v>
      </c>
      <c r="AG44" s="86" t="s">
        <v>309</v>
      </c>
      <c r="AH44" s="86"/>
      <c r="AI44" s="92" t="s">
        <v>308</v>
      </c>
      <c r="AJ44" s="86" t="b">
        <v>0</v>
      </c>
      <c r="AK44" s="86">
        <v>0</v>
      </c>
      <c r="AL44" s="92" t="s">
        <v>308</v>
      </c>
      <c r="AM44" s="86" t="s">
        <v>314</v>
      </c>
      <c r="AN44" s="86" t="b">
        <v>0</v>
      </c>
      <c r="AO44" s="92" t="s">
        <v>307</v>
      </c>
      <c r="AP44" s="86" t="s">
        <v>176</v>
      </c>
      <c r="AQ44" s="86">
        <v>0</v>
      </c>
      <c r="AR44" s="86">
        <v>0</v>
      </c>
      <c r="AS44" s="86"/>
      <c r="AT44" s="86"/>
      <c r="AU44" s="86"/>
      <c r="AV44" s="86"/>
      <c r="AW44" s="86"/>
      <c r="AX44" s="86"/>
      <c r="AY44" s="86"/>
      <c r="AZ44" s="86"/>
      <c r="BA44">
        <v>1</v>
      </c>
      <c r="BB44" s="85" t="str">
        <f>REPLACE(INDEX(GroupVertices[Group],MATCH(Edges[[#This Row],[Vertex 1]],GroupVertices[Vertex],0)),1,1,"")</f>
        <v>4</v>
      </c>
      <c r="BC44" s="85" t="str">
        <f>REPLACE(INDEX(GroupVertices[Group],MATCH(Edges[[#This Row],[Vertex 2]],GroupVertices[Vertex],0)),1,1,"")</f>
        <v>1</v>
      </c>
      <c r="BD44" s="51"/>
      <c r="BE44" s="52"/>
      <c r="BF44" s="51"/>
      <c r="BG44" s="52"/>
      <c r="BH44" s="51"/>
      <c r="BI44" s="52"/>
      <c r="BJ44" s="51"/>
      <c r="BK44" s="52"/>
      <c r="BL44" s="51"/>
    </row>
    <row r="45" spans="1:64" ht="45">
      <c r="A45" s="84" t="s">
        <v>228</v>
      </c>
      <c r="B45" s="84" t="s">
        <v>234</v>
      </c>
      <c r="C45" s="53" t="s">
        <v>760</v>
      </c>
      <c r="D45" s="54">
        <v>3</v>
      </c>
      <c r="E45" s="65" t="s">
        <v>132</v>
      </c>
      <c r="F45" s="55">
        <v>35</v>
      </c>
      <c r="G45" s="53"/>
      <c r="H45" s="57"/>
      <c r="I45" s="56"/>
      <c r="J45" s="56"/>
      <c r="K45" s="36" t="s">
        <v>65</v>
      </c>
      <c r="L45" s="83">
        <v>45</v>
      </c>
      <c r="M45" s="83"/>
      <c r="N45" s="63"/>
      <c r="O45" s="86" t="s">
        <v>235</v>
      </c>
      <c r="P45" s="88">
        <v>43627.83594907408</v>
      </c>
      <c r="Q45" s="86" t="s">
        <v>244</v>
      </c>
      <c r="R45" s="86"/>
      <c r="S45" s="86"/>
      <c r="T45" s="86"/>
      <c r="U45" s="86"/>
      <c r="V45" s="90" t="s">
        <v>273</v>
      </c>
      <c r="W45" s="88">
        <v>43627.83594907408</v>
      </c>
      <c r="X45" s="90" t="s">
        <v>290</v>
      </c>
      <c r="Y45" s="86"/>
      <c r="Z45" s="86"/>
      <c r="AA45" s="92" t="s">
        <v>307</v>
      </c>
      <c r="AB45" s="86"/>
      <c r="AC45" s="86" t="b">
        <v>0</v>
      </c>
      <c r="AD45" s="86">
        <v>0</v>
      </c>
      <c r="AE45" s="92" t="s">
        <v>308</v>
      </c>
      <c r="AF45" s="86" t="b">
        <v>0</v>
      </c>
      <c r="AG45" s="86" t="s">
        <v>309</v>
      </c>
      <c r="AH45" s="86"/>
      <c r="AI45" s="92" t="s">
        <v>308</v>
      </c>
      <c r="AJ45" s="86" t="b">
        <v>0</v>
      </c>
      <c r="AK45" s="86">
        <v>0</v>
      </c>
      <c r="AL45" s="92" t="s">
        <v>308</v>
      </c>
      <c r="AM45" s="86" t="s">
        <v>314</v>
      </c>
      <c r="AN45" s="86" t="b">
        <v>0</v>
      </c>
      <c r="AO45" s="92" t="s">
        <v>307</v>
      </c>
      <c r="AP45" s="86" t="s">
        <v>176</v>
      </c>
      <c r="AQ45" s="86">
        <v>0</v>
      </c>
      <c r="AR45" s="86">
        <v>0</v>
      </c>
      <c r="AS45" s="86"/>
      <c r="AT45" s="86"/>
      <c r="AU45" s="86"/>
      <c r="AV45" s="86"/>
      <c r="AW45" s="86"/>
      <c r="AX45" s="86"/>
      <c r="AY45" s="86"/>
      <c r="AZ45" s="86"/>
      <c r="BA45">
        <v>1</v>
      </c>
      <c r="BB45" s="85" t="str">
        <f>REPLACE(INDEX(GroupVertices[Group],MATCH(Edges[[#This Row],[Vertex 1]],GroupVertices[Vertex],0)),1,1,"")</f>
        <v>4</v>
      </c>
      <c r="BC45" s="85" t="str">
        <f>REPLACE(INDEX(GroupVertices[Group],MATCH(Edges[[#This Row],[Vertex 2]],GroupVertices[Vertex],0)),1,1,"")</f>
        <v>4</v>
      </c>
      <c r="BD45" s="51">
        <v>3</v>
      </c>
      <c r="BE45" s="52">
        <v>13.636363636363637</v>
      </c>
      <c r="BF45" s="51">
        <v>0</v>
      </c>
      <c r="BG45" s="52">
        <v>0</v>
      </c>
      <c r="BH45" s="51">
        <v>0</v>
      </c>
      <c r="BI45" s="52">
        <v>0</v>
      </c>
      <c r="BJ45" s="51">
        <v>19</v>
      </c>
      <c r="BK45" s="52">
        <v>86.36363636363636</v>
      </c>
      <c r="BL45"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hyperlinks>
    <hyperlink ref="R3" r:id="rId1" display="https://www.nytimes.com/2019/06/05/opinion/hospital-cesarean-section.html"/>
    <hyperlink ref="R4" r:id="rId2" display="https://www.nytimes.com/2019/06/05/opinion/hospital-cesarean-section.html"/>
    <hyperlink ref="R5" r:id="rId3" display="https://www.nytimes.com/2019/06/05/opinion/hospital-cesarean-section.html"/>
    <hyperlink ref="R6" r:id="rId4" display="https://www.nytimes.com/2019/06/05/opinion/hospital-cesarean-section.html"/>
    <hyperlink ref="R7" r:id="rId5" display="https://www.nytimes.com/2019/06/05/opinion/hospital-cesarean-section.html"/>
    <hyperlink ref="R8" r:id="rId6" display="https://www.nytimes.com/2019/06/05/opinion/hospital-cesarean-section.html"/>
    <hyperlink ref="R10" r:id="rId7" display="https://twitter.com/publichealthumn/status/1137082513837449216"/>
    <hyperlink ref="R11" r:id="rId8" display="https://twitter.com/publichealthumn/status/1137082513837449216"/>
    <hyperlink ref="R26" r:id="rId9" display="https://twitter.com/publichealthumn/status/1137082513837449216"/>
    <hyperlink ref="R29" r:id="rId10" display="https://twitter.com/publichealthumn/status/1137082513837449216"/>
    <hyperlink ref="R33" r:id="rId11" display="https://twitter.com/publichealthumn/status/1137082513837449216"/>
    <hyperlink ref="R40" r:id="rId12" display="https://www.cmqcc.org/news/upcoming-webinar-improving-birth-care-experiences-and-outcomes-and-black-mothers-qi-approach"/>
    <hyperlink ref="R43" r:id="rId13" display="http://www.sciencedirect.com/science/authShare/S0884217519300449/20190507T220300Z/1?md5=5be580187ed1e0f021a008f6c8ba1297&amp;dgcid=author"/>
    <hyperlink ref="U3" r:id="rId14" display="https://pbs.twimg.com/ext_tw_video_thumb/1136409486984278018/pu/img/tSEjs--RREjIKKCN.jpg"/>
    <hyperlink ref="U4" r:id="rId15" display="https://pbs.twimg.com/ext_tw_video_thumb/1136409486984278018/pu/img/tSEjs--RREjIKKCN.jpg"/>
    <hyperlink ref="U6" r:id="rId16" display="https://pbs.twimg.com/ext_tw_video_thumb/1136409486984278018/pu/img/tSEjs--RREjIKKCN.jpg"/>
    <hyperlink ref="U7" r:id="rId17" display="https://pbs.twimg.com/ext_tw_video_thumb/1136409486984278018/pu/img/tSEjs--RREjIKKCN.jpg"/>
    <hyperlink ref="U43" r:id="rId18" display="https://pbs.twimg.com/media/D6uhtBXUYAAVrhs.jpg"/>
    <hyperlink ref="V3" r:id="rId19" display="https://pbs.twimg.com/ext_tw_video_thumb/1136409486984278018/pu/img/tSEjs--RREjIKKCN.jpg"/>
    <hyperlink ref="V4" r:id="rId20" display="https://pbs.twimg.com/ext_tw_video_thumb/1136409486984278018/pu/img/tSEjs--RREjIKKCN.jpg"/>
    <hyperlink ref="V5" r:id="rId21" display="http://pbs.twimg.com/profile_images/950771103827484673/MeGvOrh1_normal.jpg"/>
    <hyperlink ref="V6" r:id="rId22" display="https://pbs.twimg.com/ext_tw_video_thumb/1136409486984278018/pu/img/tSEjs--RREjIKKCN.jpg"/>
    <hyperlink ref="V7" r:id="rId23" display="https://pbs.twimg.com/ext_tw_video_thumb/1136409486984278018/pu/img/tSEjs--RREjIKKCN.jpg"/>
    <hyperlink ref="V8" r:id="rId24" display="http://pbs.twimg.com/profile_images/950771103827484673/MeGvOrh1_normal.jpg"/>
    <hyperlink ref="V9" r:id="rId25" display="http://pbs.twimg.com/profile_images/1050074275888189441/8We7kbvk_normal.jpg"/>
    <hyperlink ref="V10" r:id="rId26" display="http://pbs.twimg.com/profile_images/1131683640021331969/eAXr26dn_normal.jpg"/>
    <hyperlink ref="V11" r:id="rId27" display="http://pbs.twimg.com/profile_images/1131683640021331969/eAXr26dn_normal.jpg"/>
    <hyperlink ref="V12" r:id="rId28" display="http://pbs.twimg.com/profile_images/872287940709408772/YNV7xSA-_normal.jpg"/>
    <hyperlink ref="V13" r:id="rId29" display="http://pbs.twimg.com/profile_images/872287940709408772/YNV7xSA-_normal.jpg"/>
    <hyperlink ref="V14" r:id="rId30" display="http://pbs.twimg.com/profile_images/872287940709408772/YNV7xSA-_normal.jpg"/>
    <hyperlink ref="V15" r:id="rId31" display="http://pbs.twimg.com/profile_images/872287940709408772/YNV7xSA-_normal.jpg"/>
    <hyperlink ref="V16" r:id="rId32" display="http://pbs.twimg.com/profile_images/1078654114450542592/Ywa0pyka_normal.jpg"/>
    <hyperlink ref="V17" r:id="rId33" display="http://pbs.twimg.com/profile_images/1078654114450542592/Ywa0pyka_normal.jpg"/>
    <hyperlink ref="V18" r:id="rId34" display="http://pbs.twimg.com/profile_images/1078654114450542592/Ywa0pyka_normal.jpg"/>
    <hyperlink ref="V19" r:id="rId35" display="http://pbs.twimg.com/profile_images/1078654114450542592/Ywa0pyka_normal.jpg"/>
    <hyperlink ref="V20" r:id="rId36" display="http://pbs.twimg.com/profile_images/1044969411432583168/FpmDabw7_normal.jpg"/>
    <hyperlink ref="V21" r:id="rId37" display="http://pbs.twimg.com/profile_images/1044969411432583168/FpmDabw7_normal.jpg"/>
    <hyperlink ref="V22" r:id="rId38" display="http://pbs.twimg.com/profile_images/378800000506759140/f0f7c3d4dfd710de8df48f54c297554c_normal.jpeg"/>
    <hyperlink ref="V23" r:id="rId39" display="http://pbs.twimg.com/profile_images/378800000506759140/f0f7c3d4dfd710de8df48f54c297554c_normal.jpeg"/>
    <hyperlink ref="V24" r:id="rId40" display="http://pbs.twimg.com/profile_images/1093949311153451009/k8Xqmo6d_normal.jpg"/>
    <hyperlink ref="V25" r:id="rId41" display="http://pbs.twimg.com/profile_images/1093949311153451009/k8Xqmo6d_normal.jpg"/>
    <hyperlink ref="V26" r:id="rId42" display="http://pbs.twimg.com/profile_images/1131683640021331969/eAXr26dn_normal.jpg"/>
    <hyperlink ref="V27" r:id="rId43" display="http://pbs.twimg.com/profile_images/756134778676580352/sbdo2lA1_normal.jpg"/>
    <hyperlink ref="V28" r:id="rId44" display="http://pbs.twimg.com/profile_images/765753347244630016/1MxZu0OX_normal.jpg"/>
    <hyperlink ref="V29" r:id="rId45" display="http://pbs.twimg.com/profile_images/1131683640021331969/eAXr26dn_normal.jpg"/>
    <hyperlink ref="V30" r:id="rId46" display="http://pbs.twimg.com/profile_images/756134778676580352/sbdo2lA1_normal.jpg"/>
    <hyperlink ref="V31" r:id="rId47" display="http://pbs.twimg.com/profile_images/756134778676580352/sbdo2lA1_normal.jpg"/>
    <hyperlink ref="V32" r:id="rId48" display="http://pbs.twimg.com/profile_images/765753347244630016/1MxZu0OX_normal.jpg"/>
    <hyperlink ref="V33" r:id="rId49" display="http://pbs.twimg.com/profile_images/1131683640021331969/eAXr26dn_normal.jpg"/>
    <hyperlink ref="V34" r:id="rId50" display="http://pbs.twimg.com/profile_images/765753347244630016/1MxZu0OX_normal.jpg"/>
    <hyperlink ref="V35" r:id="rId51" display="http://pbs.twimg.com/profile_images/765753347244630016/1MxZu0OX_normal.jpg"/>
    <hyperlink ref="V36" r:id="rId52" display="http://pbs.twimg.com/profile_images/1042167452694601728/v7_QVBBq_normal.jpg"/>
    <hyperlink ref="V37" r:id="rId53" display="http://pbs.twimg.com/profile_images/1042167452694601728/v7_QVBBq_normal.jpg"/>
    <hyperlink ref="V38" r:id="rId54" display="http://pbs.twimg.com/profile_images/725703417558126592/SocNzlxV_normal.jpg"/>
    <hyperlink ref="V39" r:id="rId55" display="http://pbs.twimg.com/profile_images/725703417558126592/SocNzlxV_normal.jpg"/>
    <hyperlink ref="V40" r:id="rId56" display="http://pbs.twimg.com/profile_images/799643448357830656/FTrErgEN_normal.jpg"/>
    <hyperlink ref="V41" r:id="rId57" display="http://pbs.twimg.com/profile_images/1066792354034708482/tw1SjvEE_normal.jpg"/>
    <hyperlink ref="V42" r:id="rId58" display="http://pbs.twimg.com/profile_images/1066792354034708482/tw1SjvEE_normal.jpg"/>
    <hyperlink ref="V43" r:id="rId59" display="https://pbs.twimg.com/media/D6uhtBXUYAAVrhs.jpg"/>
    <hyperlink ref="V44" r:id="rId60" display="http://pbs.twimg.com/profile_images/1053341124566437888/TqqPhvx8_normal.jpg"/>
    <hyperlink ref="V45" r:id="rId61" display="http://pbs.twimg.com/profile_images/1053341124566437888/TqqPhvx8_normal.jpg"/>
    <hyperlink ref="X3" r:id="rId62" display="https://twitter.com/#!/beccah_health/status/1136412233947213824"/>
    <hyperlink ref="X4" r:id="rId63" display="https://twitter.com/#!/beccah_health/status/1136412233947213824"/>
    <hyperlink ref="X5" r:id="rId64" display="https://twitter.com/#!/eakester/status/1137671589426843648"/>
    <hyperlink ref="X6" r:id="rId65" display="https://twitter.com/#!/beccah_health/status/1136412233947213824"/>
    <hyperlink ref="X7" r:id="rId66" display="https://twitter.com/#!/beccah_health/status/1136412233947213824"/>
    <hyperlink ref="X8" r:id="rId67" display="https://twitter.com/#!/eakester/status/1137671589426843648"/>
    <hyperlink ref="X9" r:id="rId68" display="https://twitter.com/#!/suegullo/status/1137727522962124801"/>
    <hyperlink ref="X10" r:id="rId69" display="https://twitter.com/#!/rjwarrior/status/1137763803792175105"/>
    <hyperlink ref="X11" r:id="rId70" display="https://twitter.com/#!/rjwarrior/status/1137763803792175105"/>
    <hyperlink ref="X12" r:id="rId71" display="https://twitter.com/#!/danihasaduck/status/1137778802145153024"/>
    <hyperlink ref="X13" r:id="rId72" display="https://twitter.com/#!/danihasaduck/status/1137778802145153024"/>
    <hyperlink ref="X14" r:id="rId73" display="https://twitter.com/#!/danihasaduck/status/1137778802145153024"/>
    <hyperlink ref="X15" r:id="rId74" display="https://twitter.com/#!/danihasaduck/status/1137778802145153024"/>
    <hyperlink ref="X16" r:id="rId75" display="https://twitter.com/#!/aunpalmquist/status/1137780100865413120"/>
    <hyperlink ref="X17" r:id="rId76" display="https://twitter.com/#!/aunpalmquist/status/1137780100865413120"/>
    <hyperlink ref="X18" r:id="rId77" display="https://twitter.com/#!/aunpalmquist/status/1137780100865413120"/>
    <hyperlink ref="X19" r:id="rId78" display="https://twitter.com/#!/aunpalmquist/status/1137780100865413120"/>
    <hyperlink ref="X20" r:id="rId79" display="https://twitter.com/#!/sandalljane/status/1138186381577076737"/>
    <hyperlink ref="X21" r:id="rId80" display="https://twitter.com/#!/sandalljane/status/1138186381577076737"/>
    <hyperlink ref="X22" r:id="rId81" display="https://twitter.com/#!/robyncnm/status/1138186915520360449"/>
    <hyperlink ref="X23" r:id="rId82" display="https://twitter.com/#!/robyncnm/status/1138186915520360449"/>
    <hyperlink ref="X24" r:id="rId83" display="https://twitter.com/#!/perinatalqi/status/1138188506143088640"/>
    <hyperlink ref="X25" r:id="rId84" display="https://twitter.com/#!/perinatalqi/status/1138188506143088640"/>
    <hyperlink ref="X26" r:id="rId85" display="https://twitter.com/#!/rjwarrior/status/1137763803792175105"/>
    <hyperlink ref="X27" r:id="rId86" display="https://twitter.com/#!/rrhdr/status/1137858564330942464"/>
    <hyperlink ref="X28" r:id="rId87" display="https://twitter.com/#!/thehealthymommy/status/1138208563074146304"/>
    <hyperlink ref="X29" r:id="rId88" display="https://twitter.com/#!/rjwarrior/status/1137763803792175105"/>
    <hyperlink ref="X30" r:id="rId89" display="https://twitter.com/#!/rrhdr/status/1137858564330942464"/>
    <hyperlink ref="X31" r:id="rId90" display="https://twitter.com/#!/rrhdr/status/1137858564330942464"/>
    <hyperlink ref="X32" r:id="rId91" display="https://twitter.com/#!/thehealthymommy/status/1138208563074146304"/>
    <hyperlink ref="X33" r:id="rId92" display="https://twitter.com/#!/rjwarrior/status/1137763803792175105"/>
    <hyperlink ref="X34" r:id="rId93" display="https://twitter.com/#!/thehealthymommy/status/1138208563074146304"/>
    <hyperlink ref="X35" r:id="rId94" display="https://twitter.com/#!/thehealthymommy/status/1138208563074146304"/>
    <hyperlink ref="X36" r:id="rId95" display="https://twitter.com/#!/chantallauryn/status/1138210357703397377"/>
    <hyperlink ref="X37" r:id="rId96" display="https://twitter.com/#!/chantallauryn/status/1138210357703397377"/>
    <hyperlink ref="X38" r:id="rId97" display="https://twitter.com/#!/thefpqc/status/1138259033440305152"/>
    <hyperlink ref="X39" r:id="rId98" display="https://twitter.com/#!/thefpqc/status/1138259033440305152"/>
    <hyperlink ref="X40" r:id="rId99" display="https://twitter.com/#!/acnmmidwives/status/1138181577035460610"/>
    <hyperlink ref="X41" r:id="rId100" display="https://twitter.com/#!/amykaleka/status/1138291119400345602"/>
    <hyperlink ref="X42" r:id="rId101" display="https://twitter.com/#!/amykaleka/status/1138291119400345602"/>
    <hyperlink ref="X43" r:id="rId102" display="https://twitter.com/#!/cmqcc/status/1129174068995928064"/>
    <hyperlink ref="X44" r:id="rId103" display="https://twitter.com/#!/_sararothstein/status/1138537328740360192"/>
    <hyperlink ref="X45" r:id="rId104" display="https://twitter.com/#!/_sararothstein/status/1138537328740360192"/>
  </hyperlinks>
  <printOptions/>
  <pageMargins left="0.7" right="0.7" top="0.75" bottom="0.75" header="0.3" footer="0.3"/>
  <pageSetup horizontalDpi="600" verticalDpi="600" orientation="portrait" r:id="rId108"/>
  <legacyDrawing r:id="rId106"/>
  <tableParts>
    <tablePart r:id="rId10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712</v>
      </c>
      <c r="B1" s="13" t="s">
        <v>730</v>
      </c>
      <c r="C1" s="13" t="s">
        <v>731</v>
      </c>
      <c r="D1" s="13" t="s">
        <v>144</v>
      </c>
      <c r="E1" s="13" t="s">
        <v>733</v>
      </c>
      <c r="F1" s="13" t="s">
        <v>734</v>
      </c>
      <c r="G1" s="13" t="s">
        <v>735</v>
      </c>
    </row>
    <row r="2" spans="1:7" ht="15">
      <c r="A2" s="85" t="s">
        <v>583</v>
      </c>
      <c r="B2" s="85">
        <v>22</v>
      </c>
      <c r="C2" s="132">
        <v>0.05405405405405405</v>
      </c>
      <c r="D2" s="85" t="s">
        <v>732</v>
      </c>
      <c r="E2" s="85"/>
      <c r="F2" s="85"/>
      <c r="G2" s="85"/>
    </row>
    <row r="3" spans="1:7" ht="15">
      <c r="A3" s="85" t="s">
        <v>584</v>
      </c>
      <c r="B3" s="85">
        <v>2</v>
      </c>
      <c r="C3" s="132">
        <v>0.004914004914004914</v>
      </c>
      <c r="D3" s="85" t="s">
        <v>732</v>
      </c>
      <c r="E3" s="85"/>
      <c r="F3" s="85"/>
      <c r="G3" s="85"/>
    </row>
    <row r="4" spans="1:7" ht="15">
      <c r="A4" s="85" t="s">
        <v>585</v>
      </c>
      <c r="B4" s="85">
        <v>0</v>
      </c>
      <c r="C4" s="132">
        <v>0</v>
      </c>
      <c r="D4" s="85" t="s">
        <v>732</v>
      </c>
      <c r="E4" s="85"/>
      <c r="F4" s="85"/>
      <c r="G4" s="85"/>
    </row>
    <row r="5" spans="1:7" ht="15">
      <c r="A5" s="85" t="s">
        <v>586</v>
      </c>
      <c r="B5" s="85">
        <v>383</v>
      </c>
      <c r="C5" s="132">
        <v>0.941031941031941</v>
      </c>
      <c r="D5" s="85" t="s">
        <v>732</v>
      </c>
      <c r="E5" s="85"/>
      <c r="F5" s="85"/>
      <c r="G5" s="85"/>
    </row>
    <row r="6" spans="1:7" ht="15">
      <c r="A6" s="85" t="s">
        <v>587</v>
      </c>
      <c r="B6" s="85">
        <v>407</v>
      </c>
      <c r="C6" s="132">
        <v>1</v>
      </c>
      <c r="D6" s="85" t="s">
        <v>732</v>
      </c>
      <c r="E6" s="85"/>
      <c r="F6" s="85"/>
      <c r="G6" s="85"/>
    </row>
    <row r="7" spans="1:7" ht="15">
      <c r="A7" s="91" t="s">
        <v>227</v>
      </c>
      <c r="B7" s="91">
        <v>15</v>
      </c>
      <c r="C7" s="133">
        <v>0.0031002469005280997</v>
      </c>
      <c r="D7" s="91" t="s">
        <v>732</v>
      </c>
      <c r="E7" s="91" t="b">
        <v>0</v>
      </c>
      <c r="F7" s="91" t="b">
        <v>0</v>
      </c>
      <c r="G7" s="91" t="b">
        <v>0</v>
      </c>
    </row>
    <row r="8" spans="1:7" ht="15">
      <c r="A8" s="91" t="s">
        <v>588</v>
      </c>
      <c r="B8" s="91">
        <v>9</v>
      </c>
      <c r="C8" s="133">
        <v>0.009451930446580006</v>
      </c>
      <c r="D8" s="91" t="s">
        <v>732</v>
      </c>
      <c r="E8" s="91" t="b">
        <v>0</v>
      </c>
      <c r="F8" s="91" t="b">
        <v>0</v>
      </c>
      <c r="G8" s="91" t="b">
        <v>0</v>
      </c>
    </row>
    <row r="9" spans="1:7" ht="15">
      <c r="A9" s="91" t="s">
        <v>589</v>
      </c>
      <c r="B9" s="91">
        <v>8</v>
      </c>
      <c r="C9" s="133">
        <v>0.009957686217074687</v>
      </c>
      <c r="D9" s="91" t="s">
        <v>732</v>
      </c>
      <c r="E9" s="91" t="b">
        <v>0</v>
      </c>
      <c r="F9" s="91" t="b">
        <v>0</v>
      </c>
      <c r="G9" s="91" t="b">
        <v>0</v>
      </c>
    </row>
    <row r="10" spans="1:7" ht="15">
      <c r="A10" s="91" t="s">
        <v>590</v>
      </c>
      <c r="B10" s="91">
        <v>8</v>
      </c>
      <c r="C10" s="133">
        <v>0.009957686217074687</v>
      </c>
      <c r="D10" s="91" t="s">
        <v>732</v>
      </c>
      <c r="E10" s="91" t="b">
        <v>1</v>
      </c>
      <c r="F10" s="91" t="b">
        <v>0</v>
      </c>
      <c r="G10" s="91" t="b">
        <v>0</v>
      </c>
    </row>
    <row r="11" spans="1:7" ht="15">
      <c r="A11" s="91" t="s">
        <v>591</v>
      </c>
      <c r="B11" s="91">
        <v>8</v>
      </c>
      <c r="C11" s="133">
        <v>0.009957686217074687</v>
      </c>
      <c r="D11" s="91" t="s">
        <v>732</v>
      </c>
      <c r="E11" s="91" t="b">
        <v>0</v>
      </c>
      <c r="F11" s="91" t="b">
        <v>0</v>
      </c>
      <c r="G11" s="91" t="b">
        <v>0</v>
      </c>
    </row>
    <row r="12" spans="1:7" ht="15">
      <c r="A12" s="91" t="s">
        <v>713</v>
      </c>
      <c r="B12" s="91">
        <v>8</v>
      </c>
      <c r="C12" s="133">
        <v>0.009957686217074687</v>
      </c>
      <c r="D12" s="91" t="s">
        <v>732</v>
      </c>
      <c r="E12" s="91" t="b">
        <v>0</v>
      </c>
      <c r="F12" s="91" t="b">
        <v>0</v>
      </c>
      <c r="G12" s="91" t="b">
        <v>0</v>
      </c>
    </row>
    <row r="13" spans="1:7" ht="15">
      <c r="A13" s="91" t="s">
        <v>714</v>
      </c>
      <c r="B13" s="91">
        <v>8</v>
      </c>
      <c r="C13" s="133">
        <v>0.009957686217074687</v>
      </c>
      <c r="D13" s="91" t="s">
        <v>732</v>
      </c>
      <c r="E13" s="91" t="b">
        <v>0</v>
      </c>
      <c r="F13" s="91" t="b">
        <v>0</v>
      </c>
      <c r="G13" s="91" t="b">
        <v>0</v>
      </c>
    </row>
    <row r="14" spans="1:7" ht="15">
      <c r="A14" s="91" t="s">
        <v>593</v>
      </c>
      <c r="B14" s="91">
        <v>8</v>
      </c>
      <c r="C14" s="133">
        <v>0.009957686217074687</v>
      </c>
      <c r="D14" s="91" t="s">
        <v>732</v>
      </c>
      <c r="E14" s="91" t="b">
        <v>0</v>
      </c>
      <c r="F14" s="91" t="b">
        <v>0</v>
      </c>
      <c r="G14" s="91" t="b">
        <v>0</v>
      </c>
    </row>
    <row r="15" spans="1:7" ht="15">
      <c r="A15" s="91" t="s">
        <v>594</v>
      </c>
      <c r="B15" s="91">
        <v>7</v>
      </c>
      <c r="C15" s="133">
        <v>0.010256487336684864</v>
      </c>
      <c r="D15" s="91" t="s">
        <v>732</v>
      </c>
      <c r="E15" s="91" t="b">
        <v>0</v>
      </c>
      <c r="F15" s="91" t="b">
        <v>0</v>
      </c>
      <c r="G15" s="91" t="b">
        <v>0</v>
      </c>
    </row>
    <row r="16" spans="1:7" ht="15">
      <c r="A16" s="91" t="s">
        <v>595</v>
      </c>
      <c r="B16" s="91">
        <v>7</v>
      </c>
      <c r="C16" s="133">
        <v>0.010256487336684864</v>
      </c>
      <c r="D16" s="91" t="s">
        <v>732</v>
      </c>
      <c r="E16" s="91" t="b">
        <v>0</v>
      </c>
      <c r="F16" s="91" t="b">
        <v>0</v>
      </c>
      <c r="G16" s="91" t="b">
        <v>0</v>
      </c>
    </row>
    <row r="17" spans="1:7" ht="15">
      <c r="A17" s="91" t="s">
        <v>596</v>
      </c>
      <c r="B17" s="91">
        <v>7</v>
      </c>
      <c r="C17" s="133">
        <v>0.010256487336684864</v>
      </c>
      <c r="D17" s="91" t="s">
        <v>732</v>
      </c>
      <c r="E17" s="91" t="b">
        <v>0</v>
      </c>
      <c r="F17" s="91" t="b">
        <v>0</v>
      </c>
      <c r="G17" s="91" t="b">
        <v>0</v>
      </c>
    </row>
    <row r="18" spans="1:7" ht="15">
      <c r="A18" s="91" t="s">
        <v>597</v>
      </c>
      <c r="B18" s="91">
        <v>7</v>
      </c>
      <c r="C18" s="133">
        <v>0.010256487336684864</v>
      </c>
      <c r="D18" s="91" t="s">
        <v>732</v>
      </c>
      <c r="E18" s="91" t="b">
        <v>0</v>
      </c>
      <c r="F18" s="91" t="b">
        <v>0</v>
      </c>
      <c r="G18" s="91" t="b">
        <v>0</v>
      </c>
    </row>
    <row r="19" spans="1:7" ht="15">
      <c r="A19" s="91" t="s">
        <v>598</v>
      </c>
      <c r="B19" s="91">
        <v>7</v>
      </c>
      <c r="C19" s="133">
        <v>0.010256487336684864</v>
      </c>
      <c r="D19" s="91" t="s">
        <v>732</v>
      </c>
      <c r="E19" s="91" t="b">
        <v>0</v>
      </c>
      <c r="F19" s="91" t="b">
        <v>0</v>
      </c>
      <c r="G19" s="91" t="b">
        <v>0</v>
      </c>
    </row>
    <row r="20" spans="1:7" ht="15">
      <c r="A20" s="91" t="s">
        <v>225</v>
      </c>
      <c r="B20" s="91">
        <v>6</v>
      </c>
      <c r="C20" s="133">
        <v>0.010318578045504874</v>
      </c>
      <c r="D20" s="91" t="s">
        <v>732</v>
      </c>
      <c r="E20" s="91" t="b">
        <v>0</v>
      </c>
      <c r="F20" s="91" t="b">
        <v>0</v>
      </c>
      <c r="G20" s="91" t="b">
        <v>0</v>
      </c>
    </row>
    <row r="21" spans="1:7" ht="15">
      <c r="A21" s="91" t="s">
        <v>715</v>
      </c>
      <c r="B21" s="91">
        <v>6</v>
      </c>
      <c r="C21" s="133">
        <v>0.010318578045504874</v>
      </c>
      <c r="D21" s="91" t="s">
        <v>732</v>
      </c>
      <c r="E21" s="91" t="b">
        <v>0</v>
      </c>
      <c r="F21" s="91" t="b">
        <v>0</v>
      </c>
      <c r="G21" s="91" t="b">
        <v>0</v>
      </c>
    </row>
    <row r="22" spans="1:7" ht="15">
      <c r="A22" s="91" t="s">
        <v>231</v>
      </c>
      <c r="B22" s="91">
        <v>6</v>
      </c>
      <c r="C22" s="133">
        <v>0.010318578045504874</v>
      </c>
      <c r="D22" s="91" t="s">
        <v>732</v>
      </c>
      <c r="E22" s="91" t="b">
        <v>0</v>
      </c>
      <c r="F22" s="91" t="b">
        <v>0</v>
      </c>
      <c r="G22" s="91" t="b">
        <v>0</v>
      </c>
    </row>
    <row r="23" spans="1:7" ht="15">
      <c r="A23" s="91" t="s">
        <v>600</v>
      </c>
      <c r="B23" s="91">
        <v>5</v>
      </c>
      <c r="C23" s="133">
        <v>0.01010416192095542</v>
      </c>
      <c r="D23" s="91" t="s">
        <v>732</v>
      </c>
      <c r="E23" s="91" t="b">
        <v>0</v>
      </c>
      <c r="F23" s="91" t="b">
        <v>0</v>
      </c>
      <c r="G23" s="91" t="b">
        <v>0</v>
      </c>
    </row>
    <row r="24" spans="1:7" ht="15">
      <c r="A24" s="91" t="s">
        <v>601</v>
      </c>
      <c r="B24" s="91">
        <v>5</v>
      </c>
      <c r="C24" s="133">
        <v>0.01010416192095542</v>
      </c>
      <c r="D24" s="91" t="s">
        <v>732</v>
      </c>
      <c r="E24" s="91" t="b">
        <v>1</v>
      </c>
      <c r="F24" s="91" t="b">
        <v>0</v>
      </c>
      <c r="G24" s="91" t="b">
        <v>0</v>
      </c>
    </row>
    <row r="25" spans="1:7" ht="15">
      <c r="A25" s="91" t="s">
        <v>221</v>
      </c>
      <c r="B25" s="91">
        <v>5</v>
      </c>
      <c r="C25" s="133">
        <v>0.01010416192095542</v>
      </c>
      <c r="D25" s="91" t="s">
        <v>732</v>
      </c>
      <c r="E25" s="91" t="b">
        <v>0</v>
      </c>
      <c r="F25" s="91" t="b">
        <v>0</v>
      </c>
      <c r="G25" s="91" t="b">
        <v>0</v>
      </c>
    </row>
    <row r="26" spans="1:7" ht="15">
      <c r="A26" s="91" t="s">
        <v>602</v>
      </c>
      <c r="B26" s="91">
        <v>5</v>
      </c>
      <c r="C26" s="133">
        <v>0.01010416192095542</v>
      </c>
      <c r="D26" s="91" t="s">
        <v>732</v>
      </c>
      <c r="E26" s="91" t="b">
        <v>0</v>
      </c>
      <c r="F26" s="91" t="b">
        <v>0</v>
      </c>
      <c r="G26" s="91" t="b">
        <v>0</v>
      </c>
    </row>
    <row r="27" spans="1:7" ht="15">
      <c r="A27" s="91" t="s">
        <v>603</v>
      </c>
      <c r="B27" s="91">
        <v>5</v>
      </c>
      <c r="C27" s="133">
        <v>0.01010416192095542</v>
      </c>
      <c r="D27" s="91" t="s">
        <v>732</v>
      </c>
      <c r="E27" s="91" t="b">
        <v>0</v>
      </c>
      <c r="F27" s="91" t="b">
        <v>0</v>
      </c>
      <c r="G27" s="91" t="b">
        <v>0</v>
      </c>
    </row>
    <row r="28" spans="1:7" ht="15">
      <c r="A28" s="91" t="s">
        <v>604</v>
      </c>
      <c r="B28" s="91">
        <v>5</v>
      </c>
      <c r="C28" s="133">
        <v>0.01010416192095542</v>
      </c>
      <c r="D28" s="91" t="s">
        <v>732</v>
      </c>
      <c r="E28" s="91" t="b">
        <v>0</v>
      </c>
      <c r="F28" s="91" t="b">
        <v>0</v>
      </c>
      <c r="G28" s="91" t="b">
        <v>0</v>
      </c>
    </row>
    <row r="29" spans="1:7" ht="15">
      <c r="A29" s="91" t="s">
        <v>605</v>
      </c>
      <c r="B29" s="91">
        <v>5</v>
      </c>
      <c r="C29" s="133">
        <v>0.01010416192095542</v>
      </c>
      <c r="D29" s="91" t="s">
        <v>732</v>
      </c>
      <c r="E29" s="91" t="b">
        <v>0</v>
      </c>
      <c r="F29" s="91" t="b">
        <v>0</v>
      </c>
      <c r="G29" s="91" t="b">
        <v>0</v>
      </c>
    </row>
    <row r="30" spans="1:7" ht="15">
      <c r="A30" s="91" t="s">
        <v>215</v>
      </c>
      <c r="B30" s="91">
        <v>4</v>
      </c>
      <c r="C30" s="133">
        <v>0.009557246084415385</v>
      </c>
      <c r="D30" s="91" t="s">
        <v>732</v>
      </c>
      <c r="E30" s="91" t="b">
        <v>0</v>
      </c>
      <c r="F30" s="91" t="b">
        <v>0</v>
      </c>
      <c r="G30" s="91" t="b">
        <v>0</v>
      </c>
    </row>
    <row r="31" spans="1:7" ht="15">
      <c r="A31" s="91" t="s">
        <v>661</v>
      </c>
      <c r="B31" s="91">
        <v>4</v>
      </c>
      <c r="C31" s="133">
        <v>0.009557246084415385</v>
      </c>
      <c r="D31" s="91" t="s">
        <v>732</v>
      </c>
      <c r="E31" s="91" t="b">
        <v>0</v>
      </c>
      <c r="F31" s="91" t="b">
        <v>0</v>
      </c>
      <c r="G31" s="91" t="b">
        <v>0</v>
      </c>
    </row>
    <row r="32" spans="1:7" ht="15">
      <c r="A32" s="91" t="s">
        <v>716</v>
      </c>
      <c r="B32" s="91">
        <v>2</v>
      </c>
      <c r="C32" s="133">
        <v>0.0070678245301467124</v>
      </c>
      <c r="D32" s="91" t="s">
        <v>732</v>
      </c>
      <c r="E32" s="91" t="b">
        <v>0</v>
      </c>
      <c r="F32" s="91" t="b">
        <v>0</v>
      </c>
      <c r="G32" s="91" t="b">
        <v>0</v>
      </c>
    </row>
    <row r="33" spans="1:7" ht="15">
      <c r="A33" s="91" t="s">
        <v>717</v>
      </c>
      <c r="B33" s="91">
        <v>2</v>
      </c>
      <c r="C33" s="133">
        <v>0.0070678245301467124</v>
      </c>
      <c r="D33" s="91" t="s">
        <v>732</v>
      </c>
      <c r="E33" s="91" t="b">
        <v>0</v>
      </c>
      <c r="F33" s="91" t="b">
        <v>0</v>
      </c>
      <c r="G33" s="91" t="b">
        <v>0</v>
      </c>
    </row>
    <row r="34" spans="1:7" ht="15">
      <c r="A34" s="91" t="s">
        <v>718</v>
      </c>
      <c r="B34" s="91">
        <v>2</v>
      </c>
      <c r="C34" s="133">
        <v>0.0070678245301467124</v>
      </c>
      <c r="D34" s="91" t="s">
        <v>732</v>
      </c>
      <c r="E34" s="91" t="b">
        <v>0</v>
      </c>
      <c r="F34" s="91" t="b">
        <v>0</v>
      </c>
      <c r="G34" s="91" t="b">
        <v>0</v>
      </c>
    </row>
    <row r="35" spans="1:7" ht="15">
      <c r="A35" s="91" t="s">
        <v>719</v>
      </c>
      <c r="B35" s="91">
        <v>2</v>
      </c>
      <c r="C35" s="133">
        <v>0.0070678245301467124</v>
      </c>
      <c r="D35" s="91" t="s">
        <v>732</v>
      </c>
      <c r="E35" s="91" t="b">
        <v>1</v>
      </c>
      <c r="F35" s="91" t="b">
        <v>0</v>
      </c>
      <c r="G35" s="91" t="b">
        <v>0</v>
      </c>
    </row>
    <row r="36" spans="1:7" ht="15">
      <c r="A36" s="91" t="s">
        <v>720</v>
      </c>
      <c r="B36" s="91">
        <v>2</v>
      </c>
      <c r="C36" s="133">
        <v>0.0070678245301467124</v>
      </c>
      <c r="D36" s="91" t="s">
        <v>732</v>
      </c>
      <c r="E36" s="91" t="b">
        <v>0</v>
      </c>
      <c r="F36" s="91" t="b">
        <v>0</v>
      </c>
      <c r="G36" s="91" t="b">
        <v>0</v>
      </c>
    </row>
    <row r="37" spans="1:7" ht="15">
      <c r="A37" s="91" t="s">
        <v>721</v>
      </c>
      <c r="B37" s="91">
        <v>2</v>
      </c>
      <c r="C37" s="133">
        <v>0.0070678245301467124</v>
      </c>
      <c r="D37" s="91" t="s">
        <v>732</v>
      </c>
      <c r="E37" s="91" t="b">
        <v>0</v>
      </c>
      <c r="F37" s="91" t="b">
        <v>0</v>
      </c>
      <c r="G37" s="91" t="b">
        <v>0</v>
      </c>
    </row>
    <row r="38" spans="1:7" ht="15">
      <c r="A38" s="91" t="s">
        <v>722</v>
      </c>
      <c r="B38" s="91">
        <v>2</v>
      </c>
      <c r="C38" s="133">
        <v>0.0070678245301467124</v>
      </c>
      <c r="D38" s="91" t="s">
        <v>732</v>
      </c>
      <c r="E38" s="91" t="b">
        <v>0</v>
      </c>
      <c r="F38" s="91" t="b">
        <v>0</v>
      </c>
      <c r="G38" s="91" t="b">
        <v>0</v>
      </c>
    </row>
    <row r="39" spans="1:7" ht="15">
      <c r="A39" s="91" t="s">
        <v>723</v>
      </c>
      <c r="B39" s="91">
        <v>2</v>
      </c>
      <c r="C39" s="133">
        <v>0.0070678245301467124</v>
      </c>
      <c r="D39" s="91" t="s">
        <v>732</v>
      </c>
      <c r="E39" s="91" t="b">
        <v>0</v>
      </c>
      <c r="F39" s="91" t="b">
        <v>0</v>
      </c>
      <c r="G39" s="91" t="b">
        <v>0</v>
      </c>
    </row>
    <row r="40" spans="1:7" ht="15">
      <c r="A40" s="91" t="s">
        <v>724</v>
      </c>
      <c r="B40" s="91">
        <v>2</v>
      </c>
      <c r="C40" s="133">
        <v>0.0070678245301467124</v>
      </c>
      <c r="D40" s="91" t="s">
        <v>732</v>
      </c>
      <c r="E40" s="91" t="b">
        <v>0</v>
      </c>
      <c r="F40" s="91" t="b">
        <v>0</v>
      </c>
      <c r="G40" s="91" t="b">
        <v>0</v>
      </c>
    </row>
    <row r="41" spans="1:7" ht="15">
      <c r="A41" s="91" t="s">
        <v>725</v>
      </c>
      <c r="B41" s="91">
        <v>2</v>
      </c>
      <c r="C41" s="133">
        <v>0.0070678245301467124</v>
      </c>
      <c r="D41" s="91" t="s">
        <v>732</v>
      </c>
      <c r="E41" s="91" t="b">
        <v>0</v>
      </c>
      <c r="F41" s="91" t="b">
        <v>0</v>
      </c>
      <c r="G41" s="91" t="b">
        <v>0</v>
      </c>
    </row>
    <row r="42" spans="1:7" ht="15">
      <c r="A42" s="91" t="s">
        <v>726</v>
      </c>
      <c r="B42" s="91">
        <v>2</v>
      </c>
      <c r="C42" s="133">
        <v>0.0070678245301467124</v>
      </c>
      <c r="D42" s="91" t="s">
        <v>732</v>
      </c>
      <c r="E42" s="91" t="b">
        <v>0</v>
      </c>
      <c r="F42" s="91" t="b">
        <v>0</v>
      </c>
      <c r="G42" s="91" t="b">
        <v>0</v>
      </c>
    </row>
    <row r="43" spans="1:7" ht="15">
      <c r="A43" s="91" t="s">
        <v>727</v>
      </c>
      <c r="B43" s="91">
        <v>2</v>
      </c>
      <c r="C43" s="133">
        <v>0.0070678245301467124</v>
      </c>
      <c r="D43" s="91" t="s">
        <v>732</v>
      </c>
      <c r="E43" s="91" t="b">
        <v>0</v>
      </c>
      <c r="F43" s="91" t="b">
        <v>0</v>
      </c>
      <c r="G43" s="91" t="b">
        <v>0</v>
      </c>
    </row>
    <row r="44" spans="1:7" ht="15">
      <c r="A44" s="91" t="s">
        <v>728</v>
      </c>
      <c r="B44" s="91">
        <v>2</v>
      </c>
      <c r="C44" s="133">
        <v>0.0070678245301467124</v>
      </c>
      <c r="D44" s="91" t="s">
        <v>732</v>
      </c>
      <c r="E44" s="91" t="b">
        <v>0</v>
      </c>
      <c r="F44" s="91" t="b">
        <v>0</v>
      </c>
      <c r="G44" s="91" t="b">
        <v>0</v>
      </c>
    </row>
    <row r="45" spans="1:7" ht="15">
      <c r="A45" s="91" t="s">
        <v>729</v>
      </c>
      <c r="B45" s="91">
        <v>2</v>
      </c>
      <c r="C45" s="133">
        <v>0.0070678245301467124</v>
      </c>
      <c r="D45" s="91" t="s">
        <v>732</v>
      </c>
      <c r="E45" s="91" t="b">
        <v>1</v>
      </c>
      <c r="F45" s="91" t="b">
        <v>0</v>
      </c>
      <c r="G45" s="91" t="b">
        <v>0</v>
      </c>
    </row>
    <row r="46" spans="1:7" ht="15">
      <c r="A46" s="91" t="s">
        <v>607</v>
      </c>
      <c r="B46" s="91">
        <v>2</v>
      </c>
      <c r="C46" s="133">
        <v>0.0070678245301467124</v>
      </c>
      <c r="D46" s="91" t="s">
        <v>732</v>
      </c>
      <c r="E46" s="91" t="b">
        <v>0</v>
      </c>
      <c r="F46" s="91" t="b">
        <v>0</v>
      </c>
      <c r="G46" s="91" t="b">
        <v>0</v>
      </c>
    </row>
    <row r="47" spans="1:7" ht="15">
      <c r="A47" s="91" t="s">
        <v>230</v>
      </c>
      <c r="B47" s="91">
        <v>2</v>
      </c>
      <c r="C47" s="133">
        <v>0.0070678245301467124</v>
      </c>
      <c r="D47" s="91" t="s">
        <v>732</v>
      </c>
      <c r="E47" s="91" t="b">
        <v>0</v>
      </c>
      <c r="F47" s="91" t="b">
        <v>0</v>
      </c>
      <c r="G47" s="91" t="b">
        <v>0</v>
      </c>
    </row>
    <row r="48" spans="1:7" ht="15">
      <c r="A48" s="91" t="s">
        <v>608</v>
      </c>
      <c r="B48" s="91">
        <v>2</v>
      </c>
      <c r="C48" s="133">
        <v>0.0070678245301467124</v>
      </c>
      <c r="D48" s="91" t="s">
        <v>732</v>
      </c>
      <c r="E48" s="91" t="b">
        <v>0</v>
      </c>
      <c r="F48" s="91" t="b">
        <v>0</v>
      </c>
      <c r="G48" s="91" t="b">
        <v>0</v>
      </c>
    </row>
    <row r="49" spans="1:7" ht="15">
      <c r="A49" s="91" t="s">
        <v>609</v>
      </c>
      <c r="B49" s="91">
        <v>2</v>
      </c>
      <c r="C49" s="133">
        <v>0.0070678245301467124</v>
      </c>
      <c r="D49" s="91" t="s">
        <v>732</v>
      </c>
      <c r="E49" s="91" t="b">
        <v>0</v>
      </c>
      <c r="F49" s="91" t="b">
        <v>1</v>
      </c>
      <c r="G49" s="91" t="b">
        <v>0</v>
      </c>
    </row>
    <row r="50" spans="1:7" ht="15">
      <c r="A50" s="91" t="s">
        <v>610</v>
      </c>
      <c r="B50" s="91">
        <v>2</v>
      </c>
      <c r="C50" s="133">
        <v>0.0070678245301467124</v>
      </c>
      <c r="D50" s="91" t="s">
        <v>732</v>
      </c>
      <c r="E50" s="91" t="b">
        <v>0</v>
      </c>
      <c r="F50" s="91" t="b">
        <v>0</v>
      </c>
      <c r="G50" s="91" t="b">
        <v>0</v>
      </c>
    </row>
    <row r="51" spans="1:7" ht="15">
      <c r="A51" s="91" t="s">
        <v>611</v>
      </c>
      <c r="B51" s="91">
        <v>2</v>
      </c>
      <c r="C51" s="133">
        <v>0.0070678245301467124</v>
      </c>
      <c r="D51" s="91" t="s">
        <v>732</v>
      </c>
      <c r="E51" s="91" t="b">
        <v>0</v>
      </c>
      <c r="F51" s="91" t="b">
        <v>0</v>
      </c>
      <c r="G51" s="91" t="b">
        <v>0</v>
      </c>
    </row>
    <row r="52" spans="1:7" ht="15">
      <c r="A52" s="91" t="s">
        <v>612</v>
      </c>
      <c r="B52" s="91">
        <v>2</v>
      </c>
      <c r="C52" s="133">
        <v>0.0070678245301467124</v>
      </c>
      <c r="D52" s="91" t="s">
        <v>732</v>
      </c>
      <c r="E52" s="91" t="b">
        <v>0</v>
      </c>
      <c r="F52" s="91" t="b">
        <v>0</v>
      </c>
      <c r="G52" s="91" t="b">
        <v>0</v>
      </c>
    </row>
    <row r="53" spans="1:7" ht="15">
      <c r="A53" s="91" t="s">
        <v>613</v>
      </c>
      <c r="B53" s="91">
        <v>2</v>
      </c>
      <c r="C53" s="133">
        <v>0.0070678245301467124</v>
      </c>
      <c r="D53" s="91" t="s">
        <v>732</v>
      </c>
      <c r="E53" s="91" t="b">
        <v>0</v>
      </c>
      <c r="F53" s="91" t="b">
        <v>0</v>
      </c>
      <c r="G53" s="91" t="b">
        <v>0</v>
      </c>
    </row>
    <row r="54" spans="1:7" ht="15">
      <c r="A54" s="91" t="s">
        <v>614</v>
      </c>
      <c r="B54" s="91">
        <v>2</v>
      </c>
      <c r="C54" s="133">
        <v>0.0070678245301467124</v>
      </c>
      <c r="D54" s="91" t="s">
        <v>732</v>
      </c>
      <c r="E54" s="91" t="b">
        <v>0</v>
      </c>
      <c r="F54" s="91" t="b">
        <v>0</v>
      </c>
      <c r="G54" s="91" t="b">
        <v>0</v>
      </c>
    </row>
    <row r="55" spans="1:7" ht="15">
      <c r="A55" s="91" t="s">
        <v>593</v>
      </c>
      <c r="B55" s="91">
        <v>8</v>
      </c>
      <c r="C55" s="133">
        <v>0.002640130190832583</v>
      </c>
      <c r="D55" s="91" t="s">
        <v>529</v>
      </c>
      <c r="E55" s="91" t="b">
        <v>0</v>
      </c>
      <c r="F55" s="91" t="b">
        <v>0</v>
      </c>
      <c r="G55" s="91" t="b">
        <v>0</v>
      </c>
    </row>
    <row r="56" spans="1:7" ht="15">
      <c r="A56" s="91" t="s">
        <v>227</v>
      </c>
      <c r="B56" s="91">
        <v>8</v>
      </c>
      <c r="C56" s="133">
        <v>0.002640130190832583</v>
      </c>
      <c r="D56" s="91" t="s">
        <v>529</v>
      </c>
      <c r="E56" s="91" t="b">
        <v>0</v>
      </c>
      <c r="F56" s="91" t="b">
        <v>0</v>
      </c>
      <c r="G56" s="91" t="b">
        <v>0</v>
      </c>
    </row>
    <row r="57" spans="1:7" ht="15">
      <c r="A57" s="91" t="s">
        <v>594</v>
      </c>
      <c r="B57" s="91">
        <v>7</v>
      </c>
      <c r="C57" s="133">
        <v>0.004929105070809525</v>
      </c>
      <c r="D57" s="91" t="s">
        <v>529</v>
      </c>
      <c r="E57" s="91" t="b">
        <v>0</v>
      </c>
      <c r="F57" s="91" t="b">
        <v>0</v>
      </c>
      <c r="G57" s="91" t="b">
        <v>0</v>
      </c>
    </row>
    <row r="58" spans="1:7" ht="15">
      <c r="A58" s="91" t="s">
        <v>595</v>
      </c>
      <c r="B58" s="91">
        <v>7</v>
      </c>
      <c r="C58" s="133">
        <v>0.004929105070809525</v>
      </c>
      <c r="D58" s="91" t="s">
        <v>529</v>
      </c>
      <c r="E58" s="91" t="b">
        <v>0</v>
      </c>
      <c r="F58" s="91" t="b">
        <v>0</v>
      </c>
      <c r="G58" s="91" t="b">
        <v>0</v>
      </c>
    </row>
    <row r="59" spans="1:7" ht="15">
      <c r="A59" s="91" t="s">
        <v>596</v>
      </c>
      <c r="B59" s="91">
        <v>7</v>
      </c>
      <c r="C59" s="133">
        <v>0.004929105070809525</v>
      </c>
      <c r="D59" s="91" t="s">
        <v>529</v>
      </c>
      <c r="E59" s="91" t="b">
        <v>0</v>
      </c>
      <c r="F59" s="91" t="b">
        <v>0</v>
      </c>
      <c r="G59" s="91" t="b">
        <v>0</v>
      </c>
    </row>
    <row r="60" spans="1:7" ht="15">
      <c r="A60" s="91" t="s">
        <v>597</v>
      </c>
      <c r="B60" s="91">
        <v>7</v>
      </c>
      <c r="C60" s="133">
        <v>0.004929105070809525</v>
      </c>
      <c r="D60" s="91" t="s">
        <v>529</v>
      </c>
      <c r="E60" s="91" t="b">
        <v>0</v>
      </c>
      <c r="F60" s="91" t="b">
        <v>0</v>
      </c>
      <c r="G60" s="91" t="b">
        <v>0</v>
      </c>
    </row>
    <row r="61" spans="1:7" ht="15">
      <c r="A61" s="91" t="s">
        <v>598</v>
      </c>
      <c r="B61" s="91">
        <v>7</v>
      </c>
      <c r="C61" s="133">
        <v>0.004929105070809525</v>
      </c>
      <c r="D61" s="91" t="s">
        <v>529</v>
      </c>
      <c r="E61" s="91" t="b">
        <v>0</v>
      </c>
      <c r="F61" s="91" t="b">
        <v>0</v>
      </c>
      <c r="G61" s="91" t="b">
        <v>0</v>
      </c>
    </row>
    <row r="62" spans="1:7" ht="15">
      <c r="A62" s="91" t="s">
        <v>589</v>
      </c>
      <c r="B62" s="91">
        <v>7</v>
      </c>
      <c r="C62" s="133">
        <v>0.004929105070809525</v>
      </c>
      <c r="D62" s="91" t="s">
        <v>529</v>
      </c>
      <c r="E62" s="91" t="b">
        <v>0</v>
      </c>
      <c r="F62" s="91" t="b">
        <v>0</v>
      </c>
      <c r="G62" s="91" t="b">
        <v>0</v>
      </c>
    </row>
    <row r="63" spans="1:7" ht="15">
      <c r="A63" s="91" t="s">
        <v>590</v>
      </c>
      <c r="B63" s="91">
        <v>7</v>
      </c>
      <c r="C63" s="133">
        <v>0.004929105070809525</v>
      </c>
      <c r="D63" s="91" t="s">
        <v>529</v>
      </c>
      <c r="E63" s="91" t="b">
        <v>1</v>
      </c>
      <c r="F63" s="91" t="b">
        <v>0</v>
      </c>
      <c r="G63" s="91" t="b">
        <v>0</v>
      </c>
    </row>
    <row r="64" spans="1:7" ht="15">
      <c r="A64" s="91" t="s">
        <v>588</v>
      </c>
      <c r="B64" s="91">
        <v>7</v>
      </c>
      <c r="C64" s="133">
        <v>0.004929105070809525</v>
      </c>
      <c r="D64" s="91" t="s">
        <v>529</v>
      </c>
      <c r="E64" s="91" t="b">
        <v>0</v>
      </c>
      <c r="F64" s="91" t="b">
        <v>0</v>
      </c>
      <c r="G64" s="91" t="b">
        <v>0</v>
      </c>
    </row>
    <row r="65" spans="1:7" ht="15">
      <c r="A65" s="91" t="s">
        <v>591</v>
      </c>
      <c r="B65" s="91">
        <v>7</v>
      </c>
      <c r="C65" s="133">
        <v>0.004929105070809525</v>
      </c>
      <c r="D65" s="91" t="s">
        <v>529</v>
      </c>
      <c r="E65" s="91" t="b">
        <v>0</v>
      </c>
      <c r="F65" s="91" t="b">
        <v>0</v>
      </c>
      <c r="G65" s="91" t="b">
        <v>0</v>
      </c>
    </row>
    <row r="66" spans="1:7" ht="15">
      <c r="A66" s="91" t="s">
        <v>713</v>
      </c>
      <c r="B66" s="91">
        <v>7</v>
      </c>
      <c r="C66" s="133">
        <v>0.004929105070809525</v>
      </c>
      <c r="D66" s="91" t="s">
        <v>529</v>
      </c>
      <c r="E66" s="91" t="b">
        <v>0</v>
      </c>
      <c r="F66" s="91" t="b">
        <v>0</v>
      </c>
      <c r="G66" s="91" t="b">
        <v>0</v>
      </c>
    </row>
    <row r="67" spans="1:7" ht="15">
      <c r="A67" s="91" t="s">
        <v>714</v>
      </c>
      <c r="B67" s="91">
        <v>7</v>
      </c>
      <c r="C67" s="133">
        <v>0.004929105070809525</v>
      </c>
      <c r="D67" s="91" t="s">
        <v>529</v>
      </c>
      <c r="E67" s="91" t="b">
        <v>0</v>
      </c>
      <c r="F67" s="91" t="b">
        <v>0</v>
      </c>
      <c r="G67" s="91" t="b">
        <v>0</v>
      </c>
    </row>
    <row r="68" spans="1:7" ht="15">
      <c r="A68" s="91" t="s">
        <v>225</v>
      </c>
      <c r="B68" s="91">
        <v>6</v>
      </c>
      <c r="C68" s="133">
        <v>0.006816435834413467</v>
      </c>
      <c r="D68" s="91" t="s">
        <v>529</v>
      </c>
      <c r="E68" s="91" t="b">
        <v>0</v>
      </c>
      <c r="F68" s="91" t="b">
        <v>0</v>
      </c>
      <c r="G68" s="91" t="b">
        <v>0</v>
      </c>
    </row>
    <row r="69" spans="1:7" ht="15">
      <c r="A69" s="91" t="s">
        <v>715</v>
      </c>
      <c r="B69" s="91">
        <v>6</v>
      </c>
      <c r="C69" s="133">
        <v>0.006816435834413467</v>
      </c>
      <c r="D69" s="91" t="s">
        <v>529</v>
      </c>
      <c r="E69" s="91" t="b">
        <v>0</v>
      </c>
      <c r="F69" s="91" t="b">
        <v>0</v>
      </c>
      <c r="G69" s="91" t="b">
        <v>0</v>
      </c>
    </row>
    <row r="70" spans="1:7" ht="15">
      <c r="A70" s="91" t="s">
        <v>719</v>
      </c>
      <c r="B70" s="91">
        <v>2</v>
      </c>
      <c r="C70" s="133">
        <v>0.008428548564843145</v>
      </c>
      <c r="D70" s="91" t="s">
        <v>529</v>
      </c>
      <c r="E70" s="91" t="b">
        <v>1</v>
      </c>
      <c r="F70" s="91" t="b">
        <v>0</v>
      </c>
      <c r="G70" s="91" t="b">
        <v>0</v>
      </c>
    </row>
    <row r="71" spans="1:7" ht="15">
      <c r="A71" s="91" t="s">
        <v>720</v>
      </c>
      <c r="B71" s="91">
        <v>2</v>
      </c>
      <c r="C71" s="133">
        <v>0.008428548564843145</v>
      </c>
      <c r="D71" s="91" t="s">
        <v>529</v>
      </c>
      <c r="E71" s="91" t="b">
        <v>0</v>
      </c>
      <c r="F71" s="91" t="b">
        <v>0</v>
      </c>
      <c r="G71" s="91" t="b">
        <v>0</v>
      </c>
    </row>
    <row r="72" spans="1:7" ht="15">
      <c r="A72" s="91" t="s">
        <v>721</v>
      </c>
      <c r="B72" s="91">
        <v>2</v>
      </c>
      <c r="C72" s="133">
        <v>0.008428548564843145</v>
      </c>
      <c r="D72" s="91" t="s">
        <v>529</v>
      </c>
      <c r="E72" s="91" t="b">
        <v>0</v>
      </c>
      <c r="F72" s="91" t="b">
        <v>0</v>
      </c>
      <c r="G72" s="91" t="b">
        <v>0</v>
      </c>
    </row>
    <row r="73" spans="1:7" ht="15">
      <c r="A73" s="91" t="s">
        <v>722</v>
      </c>
      <c r="B73" s="91">
        <v>2</v>
      </c>
      <c r="C73" s="133">
        <v>0.008428548564843145</v>
      </c>
      <c r="D73" s="91" t="s">
        <v>529</v>
      </c>
      <c r="E73" s="91" t="b">
        <v>0</v>
      </c>
      <c r="F73" s="91" t="b">
        <v>0</v>
      </c>
      <c r="G73" s="91" t="b">
        <v>0</v>
      </c>
    </row>
    <row r="74" spans="1:7" ht="15">
      <c r="A74" s="91" t="s">
        <v>723</v>
      </c>
      <c r="B74" s="91">
        <v>2</v>
      </c>
      <c r="C74" s="133">
        <v>0.008428548564843145</v>
      </c>
      <c r="D74" s="91" t="s">
        <v>529</v>
      </c>
      <c r="E74" s="91" t="b">
        <v>0</v>
      </c>
      <c r="F74" s="91" t="b">
        <v>0</v>
      </c>
      <c r="G74" s="91" t="b">
        <v>0</v>
      </c>
    </row>
    <row r="75" spans="1:7" ht="15">
      <c r="A75" s="91" t="s">
        <v>724</v>
      </c>
      <c r="B75" s="91">
        <v>2</v>
      </c>
      <c r="C75" s="133">
        <v>0.008428548564843145</v>
      </c>
      <c r="D75" s="91" t="s">
        <v>529</v>
      </c>
      <c r="E75" s="91" t="b">
        <v>0</v>
      </c>
      <c r="F75" s="91" t="b">
        <v>0</v>
      </c>
      <c r="G75" s="91" t="b">
        <v>0</v>
      </c>
    </row>
    <row r="76" spans="1:7" ht="15">
      <c r="A76" s="91" t="s">
        <v>725</v>
      </c>
      <c r="B76" s="91">
        <v>2</v>
      </c>
      <c r="C76" s="133">
        <v>0.008428548564843145</v>
      </c>
      <c r="D76" s="91" t="s">
        <v>529</v>
      </c>
      <c r="E76" s="91" t="b">
        <v>0</v>
      </c>
      <c r="F76" s="91" t="b">
        <v>0</v>
      </c>
      <c r="G76" s="91" t="b">
        <v>0</v>
      </c>
    </row>
    <row r="77" spans="1:7" ht="15">
      <c r="A77" s="91" t="s">
        <v>726</v>
      </c>
      <c r="B77" s="91">
        <v>2</v>
      </c>
      <c r="C77" s="133">
        <v>0.008428548564843145</v>
      </c>
      <c r="D77" s="91" t="s">
        <v>529</v>
      </c>
      <c r="E77" s="91" t="b">
        <v>0</v>
      </c>
      <c r="F77" s="91" t="b">
        <v>0</v>
      </c>
      <c r="G77" s="91" t="b">
        <v>0</v>
      </c>
    </row>
    <row r="78" spans="1:7" ht="15">
      <c r="A78" s="91" t="s">
        <v>727</v>
      </c>
      <c r="B78" s="91">
        <v>2</v>
      </c>
      <c r="C78" s="133">
        <v>0.008428548564843145</v>
      </c>
      <c r="D78" s="91" t="s">
        <v>529</v>
      </c>
      <c r="E78" s="91" t="b">
        <v>0</v>
      </c>
      <c r="F78" s="91" t="b">
        <v>0</v>
      </c>
      <c r="G78" s="91" t="b">
        <v>0</v>
      </c>
    </row>
    <row r="79" spans="1:7" ht="15">
      <c r="A79" s="91" t="s">
        <v>728</v>
      </c>
      <c r="B79" s="91">
        <v>2</v>
      </c>
      <c r="C79" s="133">
        <v>0.008428548564843145</v>
      </c>
      <c r="D79" s="91" t="s">
        <v>529</v>
      </c>
      <c r="E79" s="91" t="b">
        <v>0</v>
      </c>
      <c r="F79" s="91" t="b">
        <v>0</v>
      </c>
      <c r="G79" s="91" t="b">
        <v>0</v>
      </c>
    </row>
    <row r="80" spans="1:7" ht="15">
      <c r="A80" s="91" t="s">
        <v>729</v>
      </c>
      <c r="B80" s="91">
        <v>2</v>
      </c>
      <c r="C80" s="133">
        <v>0.008428548564843145</v>
      </c>
      <c r="D80" s="91" t="s">
        <v>529</v>
      </c>
      <c r="E80" s="91" t="b">
        <v>1</v>
      </c>
      <c r="F80" s="91" t="b">
        <v>0</v>
      </c>
      <c r="G80" s="91" t="b">
        <v>0</v>
      </c>
    </row>
    <row r="81" spans="1:7" ht="15">
      <c r="A81" s="91" t="s">
        <v>718</v>
      </c>
      <c r="B81" s="91">
        <v>2</v>
      </c>
      <c r="C81" s="133">
        <v>0.008428548564843145</v>
      </c>
      <c r="D81" s="91" t="s">
        <v>529</v>
      </c>
      <c r="E81" s="91" t="b">
        <v>0</v>
      </c>
      <c r="F81" s="91" t="b">
        <v>0</v>
      </c>
      <c r="G81" s="91" t="b">
        <v>0</v>
      </c>
    </row>
    <row r="82" spans="1:7" ht="15">
      <c r="A82" s="91" t="s">
        <v>600</v>
      </c>
      <c r="B82" s="91">
        <v>5</v>
      </c>
      <c r="C82" s="133">
        <v>0</v>
      </c>
      <c r="D82" s="91" t="s">
        <v>530</v>
      </c>
      <c r="E82" s="91" t="b">
        <v>0</v>
      </c>
      <c r="F82" s="91" t="b">
        <v>0</v>
      </c>
      <c r="G82" s="91" t="b">
        <v>0</v>
      </c>
    </row>
    <row r="83" spans="1:7" ht="15">
      <c r="A83" s="91" t="s">
        <v>601</v>
      </c>
      <c r="B83" s="91">
        <v>5</v>
      </c>
      <c r="C83" s="133">
        <v>0</v>
      </c>
      <c r="D83" s="91" t="s">
        <v>530</v>
      </c>
      <c r="E83" s="91" t="b">
        <v>1</v>
      </c>
      <c r="F83" s="91" t="b">
        <v>0</v>
      </c>
      <c r="G83" s="91" t="b">
        <v>0</v>
      </c>
    </row>
    <row r="84" spans="1:7" ht="15">
      <c r="A84" s="91" t="s">
        <v>221</v>
      </c>
      <c r="B84" s="91">
        <v>5</v>
      </c>
      <c r="C84" s="133">
        <v>0</v>
      </c>
      <c r="D84" s="91" t="s">
        <v>530</v>
      </c>
      <c r="E84" s="91" t="b">
        <v>0</v>
      </c>
      <c r="F84" s="91" t="b">
        <v>0</v>
      </c>
      <c r="G84" s="91" t="b">
        <v>0</v>
      </c>
    </row>
    <row r="85" spans="1:7" ht="15">
      <c r="A85" s="91" t="s">
        <v>602</v>
      </c>
      <c r="B85" s="91">
        <v>5</v>
      </c>
      <c r="C85" s="133">
        <v>0</v>
      </c>
      <c r="D85" s="91" t="s">
        <v>530</v>
      </c>
      <c r="E85" s="91" t="b">
        <v>0</v>
      </c>
      <c r="F85" s="91" t="b">
        <v>0</v>
      </c>
      <c r="G85" s="91" t="b">
        <v>0</v>
      </c>
    </row>
    <row r="86" spans="1:7" ht="15">
      <c r="A86" s="91" t="s">
        <v>603</v>
      </c>
      <c r="B86" s="91">
        <v>5</v>
      </c>
      <c r="C86" s="133">
        <v>0</v>
      </c>
      <c r="D86" s="91" t="s">
        <v>530</v>
      </c>
      <c r="E86" s="91" t="b">
        <v>0</v>
      </c>
      <c r="F86" s="91" t="b">
        <v>0</v>
      </c>
      <c r="G86" s="91" t="b">
        <v>0</v>
      </c>
    </row>
    <row r="87" spans="1:7" ht="15">
      <c r="A87" s="91" t="s">
        <v>604</v>
      </c>
      <c r="B87" s="91">
        <v>5</v>
      </c>
      <c r="C87" s="133">
        <v>0</v>
      </c>
      <c r="D87" s="91" t="s">
        <v>530</v>
      </c>
      <c r="E87" s="91" t="b">
        <v>0</v>
      </c>
      <c r="F87" s="91" t="b">
        <v>0</v>
      </c>
      <c r="G87" s="91" t="b">
        <v>0</v>
      </c>
    </row>
    <row r="88" spans="1:7" ht="15">
      <c r="A88" s="91" t="s">
        <v>605</v>
      </c>
      <c r="B88" s="91">
        <v>5</v>
      </c>
      <c r="C88" s="133">
        <v>0</v>
      </c>
      <c r="D88" s="91" t="s">
        <v>530</v>
      </c>
      <c r="E88" s="91" t="b">
        <v>0</v>
      </c>
      <c r="F88" s="91" t="b">
        <v>0</v>
      </c>
      <c r="G88" s="91" t="b">
        <v>0</v>
      </c>
    </row>
    <row r="89" spans="1:7" ht="15">
      <c r="A89" s="91" t="s">
        <v>227</v>
      </c>
      <c r="B89" s="91">
        <v>5</v>
      </c>
      <c r="C89" s="133">
        <v>0</v>
      </c>
      <c r="D89" s="91" t="s">
        <v>530</v>
      </c>
      <c r="E89" s="91" t="b">
        <v>0</v>
      </c>
      <c r="F89" s="91" t="b">
        <v>0</v>
      </c>
      <c r="G89" s="91" t="b">
        <v>0</v>
      </c>
    </row>
    <row r="90" spans="1:7" ht="15">
      <c r="A90" s="91" t="s">
        <v>231</v>
      </c>
      <c r="B90" s="91">
        <v>5</v>
      </c>
      <c r="C90" s="133">
        <v>0</v>
      </c>
      <c r="D90" s="91" t="s">
        <v>530</v>
      </c>
      <c r="E90" s="91" t="b">
        <v>0</v>
      </c>
      <c r="F90" s="91" t="b">
        <v>0</v>
      </c>
      <c r="G90" s="91" t="b">
        <v>0</v>
      </c>
    </row>
    <row r="91" spans="1:7" ht="15">
      <c r="A91" s="91" t="s">
        <v>215</v>
      </c>
      <c r="B91" s="91">
        <v>4</v>
      </c>
      <c r="C91" s="133">
        <v>0.006056875813003526</v>
      </c>
      <c r="D91" s="91" t="s">
        <v>530</v>
      </c>
      <c r="E91" s="91" t="b">
        <v>0</v>
      </c>
      <c r="F91" s="91" t="b">
        <v>0</v>
      </c>
      <c r="G91" s="91" t="b">
        <v>0</v>
      </c>
    </row>
    <row r="92" spans="1:7" ht="15">
      <c r="A92" s="91" t="s">
        <v>661</v>
      </c>
      <c r="B92" s="91">
        <v>4</v>
      </c>
      <c r="C92" s="133">
        <v>0.006056875813003526</v>
      </c>
      <c r="D92" s="91" t="s">
        <v>530</v>
      </c>
      <c r="E92" s="91" t="b">
        <v>0</v>
      </c>
      <c r="F92" s="91" t="b">
        <v>0</v>
      </c>
      <c r="G92" s="91" t="b">
        <v>0</v>
      </c>
    </row>
    <row r="93" spans="1:7" ht="15">
      <c r="A93" s="91" t="s">
        <v>607</v>
      </c>
      <c r="B93" s="91">
        <v>2</v>
      </c>
      <c r="C93" s="133">
        <v>0</v>
      </c>
      <c r="D93" s="91" t="s">
        <v>531</v>
      </c>
      <c r="E93" s="91" t="b">
        <v>0</v>
      </c>
      <c r="F93" s="91" t="b">
        <v>0</v>
      </c>
      <c r="G93" s="91" t="b">
        <v>0</v>
      </c>
    </row>
    <row r="94" spans="1:7" ht="15">
      <c r="A94" s="91" t="s">
        <v>230</v>
      </c>
      <c r="B94" s="91">
        <v>2</v>
      </c>
      <c r="C94" s="133">
        <v>0</v>
      </c>
      <c r="D94" s="91" t="s">
        <v>531</v>
      </c>
      <c r="E94" s="91" t="b">
        <v>0</v>
      </c>
      <c r="F94" s="91" t="b">
        <v>0</v>
      </c>
      <c r="G94" s="91" t="b">
        <v>0</v>
      </c>
    </row>
    <row r="95" spans="1:7" ht="15">
      <c r="A95" s="91" t="s">
        <v>608</v>
      </c>
      <c r="B95" s="91">
        <v>2</v>
      </c>
      <c r="C95" s="133">
        <v>0</v>
      </c>
      <c r="D95" s="91" t="s">
        <v>531</v>
      </c>
      <c r="E95" s="91" t="b">
        <v>0</v>
      </c>
      <c r="F95" s="91" t="b">
        <v>0</v>
      </c>
      <c r="G95" s="91" t="b">
        <v>0</v>
      </c>
    </row>
    <row r="96" spans="1:7" ht="15">
      <c r="A96" s="91" t="s">
        <v>609</v>
      </c>
      <c r="B96" s="91">
        <v>2</v>
      </c>
      <c r="C96" s="133">
        <v>0</v>
      </c>
      <c r="D96" s="91" t="s">
        <v>531</v>
      </c>
      <c r="E96" s="91" t="b">
        <v>0</v>
      </c>
      <c r="F96" s="91" t="b">
        <v>1</v>
      </c>
      <c r="G96" s="91" t="b">
        <v>0</v>
      </c>
    </row>
    <row r="97" spans="1:7" ht="15">
      <c r="A97" s="91" t="s">
        <v>610</v>
      </c>
      <c r="B97" s="91">
        <v>2</v>
      </c>
      <c r="C97" s="133">
        <v>0</v>
      </c>
      <c r="D97" s="91" t="s">
        <v>531</v>
      </c>
      <c r="E97" s="91" t="b">
        <v>0</v>
      </c>
      <c r="F97" s="91" t="b">
        <v>0</v>
      </c>
      <c r="G97" s="91" t="b">
        <v>0</v>
      </c>
    </row>
    <row r="98" spans="1:7" ht="15">
      <c r="A98" s="91" t="s">
        <v>611</v>
      </c>
      <c r="B98" s="91">
        <v>2</v>
      </c>
      <c r="C98" s="133">
        <v>0</v>
      </c>
      <c r="D98" s="91" t="s">
        <v>531</v>
      </c>
      <c r="E98" s="91" t="b">
        <v>0</v>
      </c>
      <c r="F98" s="91" t="b">
        <v>0</v>
      </c>
      <c r="G98" s="91" t="b">
        <v>0</v>
      </c>
    </row>
    <row r="99" spans="1:7" ht="15">
      <c r="A99" s="91" t="s">
        <v>612</v>
      </c>
      <c r="B99" s="91">
        <v>2</v>
      </c>
      <c r="C99" s="133">
        <v>0</v>
      </c>
      <c r="D99" s="91" t="s">
        <v>531</v>
      </c>
      <c r="E99" s="91" t="b">
        <v>0</v>
      </c>
      <c r="F99" s="91" t="b">
        <v>0</v>
      </c>
      <c r="G99" s="91" t="b">
        <v>0</v>
      </c>
    </row>
    <row r="100" spans="1:7" ht="15">
      <c r="A100" s="91" t="s">
        <v>613</v>
      </c>
      <c r="B100" s="91">
        <v>2</v>
      </c>
      <c r="C100" s="133">
        <v>0</v>
      </c>
      <c r="D100" s="91" t="s">
        <v>531</v>
      </c>
      <c r="E100" s="91" t="b">
        <v>0</v>
      </c>
      <c r="F100" s="91" t="b">
        <v>0</v>
      </c>
      <c r="G100" s="91" t="b">
        <v>0</v>
      </c>
    </row>
    <row r="101" spans="1:7" ht="15">
      <c r="A101" s="91" t="s">
        <v>614</v>
      </c>
      <c r="B101" s="91">
        <v>2</v>
      </c>
      <c r="C101" s="133">
        <v>0</v>
      </c>
      <c r="D101" s="91" t="s">
        <v>531</v>
      </c>
      <c r="E101" s="91" t="b">
        <v>0</v>
      </c>
      <c r="F101" s="91" t="b">
        <v>0</v>
      </c>
      <c r="G10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736</v>
      </c>
      <c r="B1" s="13" t="s">
        <v>737</v>
      </c>
      <c r="C1" s="13" t="s">
        <v>730</v>
      </c>
      <c r="D1" s="13" t="s">
        <v>731</v>
      </c>
      <c r="E1" s="13" t="s">
        <v>738</v>
      </c>
      <c r="F1" s="13" t="s">
        <v>144</v>
      </c>
      <c r="G1" s="13" t="s">
        <v>739</v>
      </c>
      <c r="H1" s="13" t="s">
        <v>740</v>
      </c>
      <c r="I1" s="13" t="s">
        <v>741</v>
      </c>
      <c r="J1" s="13" t="s">
        <v>742</v>
      </c>
      <c r="K1" s="13" t="s">
        <v>743</v>
      </c>
      <c r="L1" s="13" t="s">
        <v>744</v>
      </c>
    </row>
    <row r="2" spans="1:12" ht="15">
      <c r="A2" s="91" t="s">
        <v>590</v>
      </c>
      <c r="B2" s="91" t="s">
        <v>588</v>
      </c>
      <c r="C2" s="91">
        <v>8</v>
      </c>
      <c r="D2" s="133">
        <v>0.009957686217074687</v>
      </c>
      <c r="E2" s="133">
        <v>1.4366925976640543</v>
      </c>
      <c r="F2" s="91" t="s">
        <v>732</v>
      </c>
      <c r="G2" s="91" t="b">
        <v>1</v>
      </c>
      <c r="H2" s="91" t="b">
        <v>0</v>
      </c>
      <c r="I2" s="91" t="b">
        <v>0</v>
      </c>
      <c r="J2" s="91" t="b">
        <v>0</v>
      </c>
      <c r="K2" s="91" t="b">
        <v>0</v>
      </c>
      <c r="L2" s="91" t="b">
        <v>0</v>
      </c>
    </row>
    <row r="3" spans="1:12" ht="15">
      <c r="A3" s="91" t="s">
        <v>588</v>
      </c>
      <c r="B3" s="91" t="s">
        <v>591</v>
      </c>
      <c r="C3" s="91">
        <v>8</v>
      </c>
      <c r="D3" s="133">
        <v>0.009957686217074687</v>
      </c>
      <c r="E3" s="133">
        <v>1.4366925976640543</v>
      </c>
      <c r="F3" s="91" t="s">
        <v>732</v>
      </c>
      <c r="G3" s="91" t="b">
        <v>0</v>
      </c>
      <c r="H3" s="91" t="b">
        <v>0</v>
      </c>
      <c r="I3" s="91" t="b">
        <v>0</v>
      </c>
      <c r="J3" s="91" t="b">
        <v>0</v>
      </c>
      <c r="K3" s="91" t="b">
        <v>0</v>
      </c>
      <c r="L3" s="91" t="b">
        <v>0</v>
      </c>
    </row>
    <row r="4" spans="1:12" ht="15">
      <c r="A4" s="91" t="s">
        <v>591</v>
      </c>
      <c r="B4" s="91" t="s">
        <v>713</v>
      </c>
      <c r="C4" s="91">
        <v>8</v>
      </c>
      <c r="D4" s="133">
        <v>0.009957686217074687</v>
      </c>
      <c r="E4" s="133">
        <v>1.4878451201114355</v>
      </c>
      <c r="F4" s="91" t="s">
        <v>732</v>
      </c>
      <c r="G4" s="91" t="b">
        <v>0</v>
      </c>
      <c r="H4" s="91" t="b">
        <v>0</v>
      </c>
      <c r="I4" s="91" t="b">
        <v>0</v>
      </c>
      <c r="J4" s="91" t="b">
        <v>0</v>
      </c>
      <c r="K4" s="91" t="b">
        <v>0</v>
      </c>
      <c r="L4" s="91" t="b">
        <v>0</v>
      </c>
    </row>
    <row r="5" spans="1:12" ht="15">
      <c r="A5" s="91" t="s">
        <v>713</v>
      </c>
      <c r="B5" s="91" t="s">
        <v>714</v>
      </c>
      <c r="C5" s="91">
        <v>8</v>
      </c>
      <c r="D5" s="133">
        <v>0.009957686217074687</v>
      </c>
      <c r="E5" s="133">
        <v>1.4878451201114355</v>
      </c>
      <c r="F5" s="91" t="s">
        <v>732</v>
      </c>
      <c r="G5" s="91" t="b">
        <v>0</v>
      </c>
      <c r="H5" s="91" t="b">
        <v>0</v>
      </c>
      <c r="I5" s="91" t="b">
        <v>0</v>
      </c>
      <c r="J5" s="91" t="b">
        <v>0</v>
      </c>
      <c r="K5" s="91" t="b">
        <v>0</v>
      </c>
      <c r="L5" s="91" t="b">
        <v>0</v>
      </c>
    </row>
    <row r="6" spans="1:12" ht="15">
      <c r="A6" s="91" t="s">
        <v>594</v>
      </c>
      <c r="B6" s="91" t="s">
        <v>595</v>
      </c>
      <c r="C6" s="91">
        <v>7</v>
      </c>
      <c r="D6" s="133">
        <v>0.010256487336684864</v>
      </c>
      <c r="E6" s="133">
        <v>1.5458370670891224</v>
      </c>
      <c r="F6" s="91" t="s">
        <v>732</v>
      </c>
      <c r="G6" s="91" t="b">
        <v>0</v>
      </c>
      <c r="H6" s="91" t="b">
        <v>0</v>
      </c>
      <c r="I6" s="91" t="b">
        <v>0</v>
      </c>
      <c r="J6" s="91" t="b">
        <v>0</v>
      </c>
      <c r="K6" s="91" t="b">
        <v>0</v>
      </c>
      <c r="L6" s="91" t="b">
        <v>0</v>
      </c>
    </row>
    <row r="7" spans="1:12" ht="15">
      <c r="A7" s="91" t="s">
        <v>595</v>
      </c>
      <c r="B7" s="91" t="s">
        <v>227</v>
      </c>
      <c r="C7" s="91">
        <v>7</v>
      </c>
      <c r="D7" s="133">
        <v>0.010256487336684864</v>
      </c>
      <c r="E7" s="133">
        <v>1.2448070714251411</v>
      </c>
      <c r="F7" s="91" t="s">
        <v>732</v>
      </c>
      <c r="G7" s="91" t="b">
        <v>0</v>
      </c>
      <c r="H7" s="91" t="b">
        <v>0</v>
      </c>
      <c r="I7" s="91" t="b">
        <v>0</v>
      </c>
      <c r="J7" s="91" t="b">
        <v>0</v>
      </c>
      <c r="K7" s="91" t="b">
        <v>0</v>
      </c>
      <c r="L7" s="91" t="b">
        <v>0</v>
      </c>
    </row>
    <row r="8" spans="1:12" ht="15">
      <c r="A8" s="91" t="s">
        <v>227</v>
      </c>
      <c r="B8" s="91" t="s">
        <v>596</v>
      </c>
      <c r="C8" s="91">
        <v>7</v>
      </c>
      <c r="D8" s="133">
        <v>0.010256487336684864</v>
      </c>
      <c r="E8" s="133">
        <v>1.2448070714251411</v>
      </c>
      <c r="F8" s="91" t="s">
        <v>732</v>
      </c>
      <c r="G8" s="91" t="b">
        <v>0</v>
      </c>
      <c r="H8" s="91" t="b">
        <v>0</v>
      </c>
      <c r="I8" s="91" t="b">
        <v>0</v>
      </c>
      <c r="J8" s="91" t="b">
        <v>0</v>
      </c>
      <c r="K8" s="91" t="b">
        <v>0</v>
      </c>
      <c r="L8" s="91" t="b">
        <v>0</v>
      </c>
    </row>
    <row r="9" spans="1:12" ht="15">
      <c r="A9" s="91" t="s">
        <v>596</v>
      </c>
      <c r="B9" s="91" t="s">
        <v>597</v>
      </c>
      <c r="C9" s="91">
        <v>7</v>
      </c>
      <c r="D9" s="133">
        <v>0.010256487336684864</v>
      </c>
      <c r="E9" s="133">
        <v>1.5458370670891224</v>
      </c>
      <c r="F9" s="91" t="s">
        <v>732</v>
      </c>
      <c r="G9" s="91" t="b">
        <v>0</v>
      </c>
      <c r="H9" s="91" t="b">
        <v>0</v>
      </c>
      <c r="I9" s="91" t="b">
        <v>0</v>
      </c>
      <c r="J9" s="91" t="b">
        <v>0</v>
      </c>
      <c r="K9" s="91" t="b">
        <v>0</v>
      </c>
      <c r="L9" s="91" t="b">
        <v>0</v>
      </c>
    </row>
    <row r="10" spans="1:12" ht="15">
      <c r="A10" s="91" t="s">
        <v>597</v>
      </c>
      <c r="B10" s="91" t="s">
        <v>598</v>
      </c>
      <c r="C10" s="91">
        <v>7</v>
      </c>
      <c r="D10" s="133">
        <v>0.010256487336684864</v>
      </c>
      <c r="E10" s="133">
        <v>1.5458370670891224</v>
      </c>
      <c r="F10" s="91" t="s">
        <v>732</v>
      </c>
      <c r="G10" s="91" t="b">
        <v>0</v>
      </c>
      <c r="H10" s="91" t="b">
        <v>0</v>
      </c>
      <c r="I10" s="91" t="b">
        <v>0</v>
      </c>
      <c r="J10" s="91" t="b">
        <v>0</v>
      </c>
      <c r="K10" s="91" t="b">
        <v>0</v>
      </c>
      <c r="L10" s="91" t="b">
        <v>0</v>
      </c>
    </row>
    <row r="11" spans="1:12" ht="15">
      <c r="A11" s="91" t="s">
        <v>598</v>
      </c>
      <c r="B11" s="91" t="s">
        <v>593</v>
      </c>
      <c r="C11" s="91">
        <v>7</v>
      </c>
      <c r="D11" s="133">
        <v>0.010256487336684864</v>
      </c>
      <c r="E11" s="133">
        <v>1.4878451201114355</v>
      </c>
      <c r="F11" s="91" t="s">
        <v>732</v>
      </c>
      <c r="G11" s="91" t="b">
        <v>0</v>
      </c>
      <c r="H11" s="91" t="b">
        <v>0</v>
      </c>
      <c r="I11" s="91" t="b">
        <v>0</v>
      </c>
      <c r="J11" s="91" t="b">
        <v>0</v>
      </c>
      <c r="K11" s="91" t="b">
        <v>0</v>
      </c>
      <c r="L11" s="91" t="b">
        <v>0</v>
      </c>
    </row>
    <row r="12" spans="1:12" ht="15">
      <c r="A12" s="91" t="s">
        <v>593</v>
      </c>
      <c r="B12" s="91" t="s">
        <v>589</v>
      </c>
      <c r="C12" s="91">
        <v>7</v>
      </c>
      <c r="D12" s="133">
        <v>0.010256487336684864</v>
      </c>
      <c r="E12" s="133">
        <v>1.4298531731337487</v>
      </c>
      <c r="F12" s="91" t="s">
        <v>732</v>
      </c>
      <c r="G12" s="91" t="b">
        <v>0</v>
      </c>
      <c r="H12" s="91" t="b">
        <v>0</v>
      </c>
      <c r="I12" s="91" t="b">
        <v>0</v>
      </c>
      <c r="J12" s="91" t="b">
        <v>0</v>
      </c>
      <c r="K12" s="91" t="b">
        <v>0</v>
      </c>
      <c r="L12" s="91" t="b">
        <v>0</v>
      </c>
    </row>
    <row r="13" spans="1:12" ht="15">
      <c r="A13" s="91" t="s">
        <v>589</v>
      </c>
      <c r="B13" s="91" t="s">
        <v>590</v>
      </c>
      <c r="C13" s="91">
        <v>7</v>
      </c>
      <c r="D13" s="133">
        <v>0.010256487336684864</v>
      </c>
      <c r="E13" s="133">
        <v>1.4298531731337487</v>
      </c>
      <c r="F13" s="91" t="s">
        <v>732</v>
      </c>
      <c r="G13" s="91" t="b">
        <v>0</v>
      </c>
      <c r="H13" s="91" t="b">
        <v>0</v>
      </c>
      <c r="I13" s="91" t="b">
        <v>0</v>
      </c>
      <c r="J13" s="91" t="b">
        <v>1</v>
      </c>
      <c r="K13" s="91" t="b">
        <v>0</v>
      </c>
      <c r="L13" s="91" t="b">
        <v>0</v>
      </c>
    </row>
    <row r="14" spans="1:12" ht="15">
      <c r="A14" s="91" t="s">
        <v>225</v>
      </c>
      <c r="B14" s="91" t="s">
        <v>594</v>
      </c>
      <c r="C14" s="91">
        <v>6</v>
      </c>
      <c r="D14" s="133">
        <v>0.010318578045504874</v>
      </c>
      <c r="E14" s="133">
        <v>1.6127838567197355</v>
      </c>
      <c r="F14" s="91" t="s">
        <v>732</v>
      </c>
      <c r="G14" s="91" t="b">
        <v>0</v>
      </c>
      <c r="H14" s="91" t="b">
        <v>0</v>
      </c>
      <c r="I14" s="91" t="b">
        <v>0</v>
      </c>
      <c r="J14" s="91" t="b">
        <v>0</v>
      </c>
      <c r="K14" s="91" t="b">
        <v>0</v>
      </c>
      <c r="L14" s="91" t="b">
        <v>0</v>
      </c>
    </row>
    <row r="15" spans="1:12" ht="15">
      <c r="A15" s="91" t="s">
        <v>714</v>
      </c>
      <c r="B15" s="91" t="s">
        <v>715</v>
      </c>
      <c r="C15" s="91">
        <v>6</v>
      </c>
      <c r="D15" s="133">
        <v>0.010318578045504874</v>
      </c>
      <c r="E15" s="133">
        <v>1.4878451201114355</v>
      </c>
      <c r="F15" s="91" t="s">
        <v>732</v>
      </c>
      <c r="G15" s="91" t="b">
        <v>0</v>
      </c>
      <c r="H15" s="91" t="b">
        <v>0</v>
      </c>
      <c r="I15" s="91" t="b">
        <v>0</v>
      </c>
      <c r="J15" s="91" t="b">
        <v>0</v>
      </c>
      <c r="K15" s="91" t="b">
        <v>0</v>
      </c>
      <c r="L15" s="91" t="b">
        <v>0</v>
      </c>
    </row>
    <row r="16" spans="1:12" ht="15">
      <c r="A16" s="91" t="s">
        <v>600</v>
      </c>
      <c r="B16" s="91" t="s">
        <v>601</v>
      </c>
      <c r="C16" s="91">
        <v>5</v>
      </c>
      <c r="D16" s="133">
        <v>0.01010416192095542</v>
      </c>
      <c r="E16" s="133">
        <v>1.6919651027673603</v>
      </c>
      <c r="F16" s="91" t="s">
        <v>732</v>
      </c>
      <c r="G16" s="91" t="b">
        <v>0</v>
      </c>
      <c r="H16" s="91" t="b">
        <v>0</v>
      </c>
      <c r="I16" s="91" t="b">
        <v>0</v>
      </c>
      <c r="J16" s="91" t="b">
        <v>1</v>
      </c>
      <c r="K16" s="91" t="b">
        <v>0</v>
      </c>
      <c r="L16" s="91" t="b">
        <v>0</v>
      </c>
    </row>
    <row r="17" spans="1:12" ht="15">
      <c r="A17" s="91" t="s">
        <v>601</v>
      </c>
      <c r="B17" s="91" t="s">
        <v>221</v>
      </c>
      <c r="C17" s="91">
        <v>5</v>
      </c>
      <c r="D17" s="133">
        <v>0.01010416192095542</v>
      </c>
      <c r="E17" s="133">
        <v>1.6919651027673603</v>
      </c>
      <c r="F17" s="91" t="s">
        <v>732</v>
      </c>
      <c r="G17" s="91" t="b">
        <v>1</v>
      </c>
      <c r="H17" s="91" t="b">
        <v>0</v>
      </c>
      <c r="I17" s="91" t="b">
        <v>0</v>
      </c>
      <c r="J17" s="91" t="b">
        <v>0</v>
      </c>
      <c r="K17" s="91" t="b">
        <v>0</v>
      </c>
      <c r="L17" s="91" t="b">
        <v>0</v>
      </c>
    </row>
    <row r="18" spans="1:12" ht="15">
      <c r="A18" s="91" t="s">
        <v>221</v>
      </c>
      <c r="B18" s="91" t="s">
        <v>602</v>
      </c>
      <c r="C18" s="91">
        <v>5</v>
      </c>
      <c r="D18" s="133">
        <v>0.01010416192095542</v>
      </c>
      <c r="E18" s="133">
        <v>1.6919651027673603</v>
      </c>
      <c r="F18" s="91" t="s">
        <v>732</v>
      </c>
      <c r="G18" s="91" t="b">
        <v>0</v>
      </c>
      <c r="H18" s="91" t="b">
        <v>0</v>
      </c>
      <c r="I18" s="91" t="b">
        <v>0</v>
      </c>
      <c r="J18" s="91" t="b">
        <v>0</v>
      </c>
      <c r="K18" s="91" t="b">
        <v>0</v>
      </c>
      <c r="L18" s="91" t="b">
        <v>0</v>
      </c>
    </row>
    <row r="19" spans="1:12" ht="15">
      <c r="A19" s="91" t="s">
        <v>602</v>
      </c>
      <c r="B19" s="91" t="s">
        <v>603</v>
      </c>
      <c r="C19" s="91">
        <v>5</v>
      </c>
      <c r="D19" s="133">
        <v>0.01010416192095542</v>
      </c>
      <c r="E19" s="133">
        <v>1.6919651027673603</v>
      </c>
      <c r="F19" s="91" t="s">
        <v>732</v>
      </c>
      <c r="G19" s="91" t="b">
        <v>0</v>
      </c>
      <c r="H19" s="91" t="b">
        <v>0</v>
      </c>
      <c r="I19" s="91" t="b">
        <v>0</v>
      </c>
      <c r="J19" s="91" t="b">
        <v>0</v>
      </c>
      <c r="K19" s="91" t="b">
        <v>0</v>
      </c>
      <c r="L19" s="91" t="b">
        <v>0</v>
      </c>
    </row>
    <row r="20" spans="1:12" ht="15">
      <c r="A20" s="91" t="s">
        <v>603</v>
      </c>
      <c r="B20" s="91" t="s">
        <v>604</v>
      </c>
      <c r="C20" s="91">
        <v>5</v>
      </c>
      <c r="D20" s="133">
        <v>0.01010416192095542</v>
      </c>
      <c r="E20" s="133">
        <v>1.6919651027673603</v>
      </c>
      <c r="F20" s="91" t="s">
        <v>732</v>
      </c>
      <c r="G20" s="91" t="b">
        <v>0</v>
      </c>
      <c r="H20" s="91" t="b">
        <v>0</v>
      </c>
      <c r="I20" s="91" t="b">
        <v>0</v>
      </c>
      <c r="J20" s="91" t="b">
        <v>0</v>
      </c>
      <c r="K20" s="91" t="b">
        <v>0</v>
      </c>
      <c r="L20" s="91" t="b">
        <v>0</v>
      </c>
    </row>
    <row r="21" spans="1:12" ht="15">
      <c r="A21" s="91" t="s">
        <v>604</v>
      </c>
      <c r="B21" s="91" t="s">
        <v>605</v>
      </c>
      <c r="C21" s="91">
        <v>5</v>
      </c>
      <c r="D21" s="133">
        <v>0.01010416192095542</v>
      </c>
      <c r="E21" s="133">
        <v>1.6919651027673603</v>
      </c>
      <c r="F21" s="91" t="s">
        <v>732</v>
      </c>
      <c r="G21" s="91" t="b">
        <v>0</v>
      </c>
      <c r="H21" s="91" t="b">
        <v>0</v>
      </c>
      <c r="I21" s="91" t="b">
        <v>0</v>
      </c>
      <c r="J21" s="91" t="b">
        <v>0</v>
      </c>
      <c r="K21" s="91" t="b">
        <v>0</v>
      </c>
      <c r="L21" s="91" t="b">
        <v>0</v>
      </c>
    </row>
    <row r="22" spans="1:12" ht="15">
      <c r="A22" s="91" t="s">
        <v>605</v>
      </c>
      <c r="B22" s="91" t="s">
        <v>227</v>
      </c>
      <c r="C22" s="91">
        <v>5</v>
      </c>
      <c r="D22" s="133">
        <v>0.01010416192095542</v>
      </c>
      <c r="E22" s="133">
        <v>1.2448070714251411</v>
      </c>
      <c r="F22" s="91" t="s">
        <v>732</v>
      </c>
      <c r="G22" s="91" t="b">
        <v>0</v>
      </c>
      <c r="H22" s="91" t="b">
        <v>0</v>
      </c>
      <c r="I22" s="91" t="b">
        <v>0</v>
      </c>
      <c r="J22" s="91" t="b">
        <v>0</v>
      </c>
      <c r="K22" s="91" t="b">
        <v>0</v>
      </c>
      <c r="L22" s="91" t="b">
        <v>0</v>
      </c>
    </row>
    <row r="23" spans="1:12" ht="15">
      <c r="A23" s="91" t="s">
        <v>227</v>
      </c>
      <c r="B23" s="91" t="s">
        <v>231</v>
      </c>
      <c r="C23" s="91">
        <v>5</v>
      </c>
      <c r="D23" s="133">
        <v>0.01010416192095542</v>
      </c>
      <c r="E23" s="133">
        <v>1.1656258253775162</v>
      </c>
      <c r="F23" s="91" t="s">
        <v>732</v>
      </c>
      <c r="G23" s="91" t="b">
        <v>0</v>
      </c>
      <c r="H23" s="91" t="b">
        <v>0</v>
      </c>
      <c r="I23" s="91" t="b">
        <v>0</v>
      </c>
      <c r="J23" s="91" t="b">
        <v>0</v>
      </c>
      <c r="K23" s="91" t="b">
        <v>0</v>
      </c>
      <c r="L23" s="91" t="b">
        <v>0</v>
      </c>
    </row>
    <row r="24" spans="1:12" ht="15">
      <c r="A24" s="91" t="s">
        <v>215</v>
      </c>
      <c r="B24" s="91" t="s">
        <v>600</v>
      </c>
      <c r="C24" s="91">
        <v>4</v>
      </c>
      <c r="D24" s="133">
        <v>0.009557246084415385</v>
      </c>
      <c r="E24" s="133">
        <v>1.7888751157754168</v>
      </c>
      <c r="F24" s="91" t="s">
        <v>732</v>
      </c>
      <c r="G24" s="91" t="b">
        <v>0</v>
      </c>
      <c r="H24" s="91" t="b">
        <v>0</v>
      </c>
      <c r="I24" s="91" t="b">
        <v>0</v>
      </c>
      <c r="J24" s="91" t="b">
        <v>0</v>
      </c>
      <c r="K24" s="91" t="b">
        <v>0</v>
      </c>
      <c r="L24" s="91" t="b">
        <v>0</v>
      </c>
    </row>
    <row r="25" spans="1:12" ht="15">
      <c r="A25" s="91" t="s">
        <v>231</v>
      </c>
      <c r="B25" s="91" t="s">
        <v>661</v>
      </c>
      <c r="C25" s="91">
        <v>4</v>
      </c>
      <c r="D25" s="133">
        <v>0.009557246084415385</v>
      </c>
      <c r="E25" s="133">
        <v>1.6127838567197355</v>
      </c>
      <c r="F25" s="91" t="s">
        <v>732</v>
      </c>
      <c r="G25" s="91" t="b">
        <v>0</v>
      </c>
      <c r="H25" s="91" t="b">
        <v>0</v>
      </c>
      <c r="I25" s="91" t="b">
        <v>0</v>
      </c>
      <c r="J25" s="91" t="b">
        <v>0</v>
      </c>
      <c r="K25" s="91" t="b">
        <v>0</v>
      </c>
      <c r="L25" s="91" t="b">
        <v>0</v>
      </c>
    </row>
    <row r="26" spans="1:12" ht="15">
      <c r="A26" s="91" t="s">
        <v>714</v>
      </c>
      <c r="B26" s="91" t="s">
        <v>716</v>
      </c>
      <c r="C26" s="91">
        <v>2</v>
      </c>
      <c r="D26" s="133">
        <v>0.0070678245301467124</v>
      </c>
      <c r="E26" s="133">
        <v>1.4878451201114355</v>
      </c>
      <c r="F26" s="91" t="s">
        <v>732</v>
      </c>
      <c r="G26" s="91" t="b">
        <v>0</v>
      </c>
      <c r="H26" s="91" t="b">
        <v>0</v>
      </c>
      <c r="I26" s="91" t="b">
        <v>0</v>
      </c>
      <c r="J26" s="91" t="b">
        <v>0</v>
      </c>
      <c r="K26" s="91" t="b">
        <v>0</v>
      </c>
      <c r="L26" s="91" t="b">
        <v>0</v>
      </c>
    </row>
    <row r="27" spans="1:12" ht="15">
      <c r="A27" s="91" t="s">
        <v>716</v>
      </c>
      <c r="B27" s="91" t="s">
        <v>717</v>
      </c>
      <c r="C27" s="91">
        <v>2</v>
      </c>
      <c r="D27" s="133">
        <v>0.0070678245301467124</v>
      </c>
      <c r="E27" s="133">
        <v>2.089905111439398</v>
      </c>
      <c r="F27" s="91" t="s">
        <v>732</v>
      </c>
      <c r="G27" s="91" t="b">
        <v>0</v>
      </c>
      <c r="H27" s="91" t="b">
        <v>0</v>
      </c>
      <c r="I27" s="91" t="b">
        <v>0</v>
      </c>
      <c r="J27" s="91" t="b">
        <v>0</v>
      </c>
      <c r="K27" s="91" t="b">
        <v>0</v>
      </c>
      <c r="L27" s="91" t="b">
        <v>0</v>
      </c>
    </row>
    <row r="28" spans="1:12" ht="15">
      <c r="A28" s="91" t="s">
        <v>719</v>
      </c>
      <c r="B28" s="91" t="s">
        <v>720</v>
      </c>
      <c r="C28" s="91">
        <v>2</v>
      </c>
      <c r="D28" s="133">
        <v>0.0070678245301467124</v>
      </c>
      <c r="E28" s="133">
        <v>2.089905111439398</v>
      </c>
      <c r="F28" s="91" t="s">
        <v>732</v>
      </c>
      <c r="G28" s="91" t="b">
        <v>1</v>
      </c>
      <c r="H28" s="91" t="b">
        <v>0</v>
      </c>
      <c r="I28" s="91" t="b">
        <v>0</v>
      </c>
      <c r="J28" s="91" t="b">
        <v>0</v>
      </c>
      <c r="K28" s="91" t="b">
        <v>0</v>
      </c>
      <c r="L28" s="91" t="b">
        <v>0</v>
      </c>
    </row>
    <row r="29" spans="1:12" ht="15">
      <c r="A29" s="91" t="s">
        <v>720</v>
      </c>
      <c r="B29" s="91" t="s">
        <v>721</v>
      </c>
      <c r="C29" s="91">
        <v>2</v>
      </c>
      <c r="D29" s="133">
        <v>0.0070678245301467124</v>
      </c>
      <c r="E29" s="133">
        <v>2.089905111439398</v>
      </c>
      <c r="F29" s="91" t="s">
        <v>732</v>
      </c>
      <c r="G29" s="91" t="b">
        <v>0</v>
      </c>
      <c r="H29" s="91" t="b">
        <v>0</v>
      </c>
      <c r="I29" s="91" t="b">
        <v>0</v>
      </c>
      <c r="J29" s="91" t="b">
        <v>0</v>
      </c>
      <c r="K29" s="91" t="b">
        <v>0</v>
      </c>
      <c r="L29" s="91" t="b">
        <v>0</v>
      </c>
    </row>
    <row r="30" spans="1:12" ht="15">
      <c r="A30" s="91" t="s">
        <v>721</v>
      </c>
      <c r="B30" s="91" t="s">
        <v>722</v>
      </c>
      <c r="C30" s="91">
        <v>2</v>
      </c>
      <c r="D30" s="133">
        <v>0.0070678245301467124</v>
      </c>
      <c r="E30" s="133">
        <v>2.089905111439398</v>
      </c>
      <c r="F30" s="91" t="s">
        <v>732</v>
      </c>
      <c r="G30" s="91" t="b">
        <v>0</v>
      </c>
      <c r="H30" s="91" t="b">
        <v>0</v>
      </c>
      <c r="I30" s="91" t="b">
        <v>0</v>
      </c>
      <c r="J30" s="91" t="b">
        <v>0</v>
      </c>
      <c r="K30" s="91" t="b">
        <v>0</v>
      </c>
      <c r="L30" s="91" t="b">
        <v>0</v>
      </c>
    </row>
    <row r="31" spans="1:12" ht="15">
      <c r="A31" s="91" t="s">
        <v>722</v>
      </c>
      <c r="B31" s="91" t="s">
        <v>723</v>
      </c>
      <c r="C31" s="91">
        <v>2</v>
      </c>
      <c r="D31" s="133">
        <v>0.0070678245301467124</v>
      </c>
      <c r="E31" s="133">
        <v>2.089905111439398</v>
      </c>
      <c r="F31" s="91" t="s">
        <v>732</v>
      </c>
      <c r="G31" s="91" t="b">
        <v>0</v>
      </c>
      <c r="H31" s="91" t="b">
        <v>0</v>
      </c>
      <c r="I31" s="91" t="b">
        <v>0</v>
      </c>
      <c r="J31" s="91" t="b">
        <v>0</v>
      </c>
      <c r="K31" s="91" t="b">
        <v>0</v>
      </c>
      <c r="L31" s="91" t="b">
        <v>0</v>
      </c>
    </row>
    <row r="32" spans="1:12" ht="15">
      <c r="A32" s="91" t="s">
        <v>723</v>
      </c>
      <c r="B32" s="91" t="s">
        <v>724</v>
      </c>
      <c r="C32" s="91">
        <v>2</v>
      </c>
      <c r="D32" s="133">
        <v>0.0070678245301467124</v>
      </c>
      <c r="E32" s="133">
        <v>2.089905111439398</v>
      </c>
      <c r="F32" s="91" t="s">
        <v>732</v>
      </c>
      <c r="G32" s="91" t="b">
        <v>0</v>
      </c>
      <c r="H32" s="91" t="b">
        <v>0</v>
      </c>
      <c r="I32" s="91" t="b">
        <v>0</v>
      </c>
      <c r="J32" s="91" t="b">
        <v>0</v>
      </c>
      <c r="K32" s="91" t="b">
        <v>0</v>
      </c>
      <c r="L32" s="91" t="b">
        <v>0</v>
      </c>
    </row>
    <row r="33" spans="1:12" ht="15">
      <c r="A33" s="91" t="s">
        <v>724</v>
      </c>
      <c r="B33" s="91" t="s">
        <v>725</v>
      </c>
      <c r="C33" s="91">
        <v>2</v>
      </c>
      <c r="D33" s="133">
        <v>0.0070678245301467124</v>
      </c>
      <c r="E33" s="133">
        <v>2.089905111439398</v>
      </c>
      <c r="F33" s="91" t="s">
        <v>732</v>
      </c>
      <c r="G33" s="91" t="b">
        <v>0</v>
      </c>
      <c r="H33" s="91" t="b">
        <v>0</v>
      </c>
      <c r="I33" s="91" t="b">
        <v>0</v>
      </c>
      <c r="J33" s="91" t="b">
        <v>0</v>
      </c>
      <c r="K33" s="91" t="b">
        <v>0</v>
      </c>
      <c r="L33" s="91" t="b">
        <v>0</v>
      </c>
    </row>
    <row r="34" spans="1:12" ht="15">
      <c r="A34" s="91" t="s">
        <v>725</v>
      </c>
      <c r="B34" s="91" t="s">
        <v>726</v>
      </c>
      <c r="C34" s="91">
        <v>2</v>
      </c>
      <c r="D34" s="133">
        <v>0.0070678245301467124</v>
      </c>
      <c r="E34" s="133">
        <v>2.089905111439398</v>
      </c>
      <c r="F34" s="91" t="s">
        <v>732</v>
      </c>
      <c r="G34" s="91" t="b">
        <v>0</v>
      </c>
      <c r="H34" s="91" t="b">
        <v>0</v>
      </c>
      <c r="I34" s="91" t="b">
        <v>0</v>
      </c>
      <c r="J34" s="91" t="b">
        <v>0</v>
      </c>
      <c r="K34" s="91" t="b">
        <v>0</v>
      </c>
      <c r="L34" s="91" t="b">
        <v>0</v>
      </c>
    </row>
    <row r="35" spans="1:12" ht="15">
      <c r="A35" s="91" t="s">
        <v>726</v>
      </c>
      <c r="B35" s="91" t="s">
        <v>727</v>
      </c>
      <c r="C35" s="91">
        <v>2</v>
      </c>
      <c r="D35" s="133">
        <v>0.0070678245301467124</v>
      </c>
      <c r="E35" s="133">
        <v>2.089905111439398</v>
      </c>
      <c r="F35" s="91" t="s">
        <v>732</v>
      </c>
      <c r="G35" s="91" t="b">
        <v>0</v>
      </c>
      <c r="H35" s="91" t="b">
        <v>0</v>
      </c>
      <c r="I35" s="91" t="b">
        <v>0</v>
      </c>
      <c r="J35" s="91" t="b">
        <v>0</v>
      </c>
      <c r="K35" s="91" t="b">
        <v>0</v>
      </c>
      <c r="L35" s="91" t="b">
        <v>0</v>
      </c>
    </row>
    <row r="36" spans="1:12" ht="15">
      <c r="A36" s="91" t="s">
        <v>727</v>
      </c>
      <c r="B36" s="91" t="s">
        <v>728</v>
      </c>
      <c r="C36" s="91">
        <v>2</v>
      </c>
      <c r="D36" s="133">
        <v>0.0070678245301467124</v>
      </c>
      <c r="E36" s="133">
        <v>2.089905111439398</v>
      </c>
      <c r="F36" s="91" t="s">
        <v>732</v>
      </c>
      <c r="G36" s="91" t="b">
        <v>0</v>
      </c>
      <c r="H36" s="91" t="b">
        <v>0</v>
      </c>
      <c r="I36" s="91" t="b">
        <v>0</v>
      </c>
      <c r="J36" s="91" t="b">
        <v>0</v>
      </c>
      <c r="K36" s="91" t="b">
        <v>0</v>
      </c>
      <c r="L36" s="91" t="b">
        <v>0</v>
      </c>
    </row>
    <row r="37" spans="1:12" ht="15">
      <c r="A37" s="91" t="s">
        <v>728</v>
      </c>
      <c r="B37" s="91" t="s">
        <v>729</v>
      </c>
      <c r="C37" s="91">
        <v>2</v>
      </c>
      <c r="D37" s="133">
        <v>0.0070678245301467124</v>
      </c>
      <c r="E37" s="133">
        <v>2.089905111439398</v>
      </c>
      <c r="F37" s="91" t="s">
        <v>732</v>
      </c>
      <c r="G37" s="91" t="b">
        <v>0</v>
      </c>
      <c r="H37" s="91" t="b">
        <v>0</v>
      </c>
      <c r="I37" s="91" t="b">
        <v>0</v>
      </c>
      <c r="J37" s="91" t="b">
        <v>1</v>
      </c>
      <c r="K37" s="91" t="b">
        <v>0</v>
      </c>
      <c r="L37" s="91" t="b">
        <v>0</v>
      </c>
    </row>
    <row r="38" spans="1:12" ht="15">
      <c r="A38" s="91" t="s">
        <v>607</v>
      </c>
      <c r="B38" s="91" t="s">
        <v>230</v>
      </c>
      <c r="C38" s="91">
        <v>2</v>
      </c>
      <c r="D38" s="133">
        <v>0.0070678245301467124</v>
      </c>
      <c r="E38" s="133">
        <v>2.089905111439398</v>
      </c>
      <c r="F38" s="91" t="s">
        <v>732</v>
      </c>
      <c r="G38" s="91" t="b">
        <v>0</v>
      </c>
      <c r="H38" s="91" t="b">
        <v>0</v>
      </c>
      <c r="I38" s="91" t="b">
        <v>0</v>
      </c>
      <c r="J38" s="91" t="b">
        <v>0</v>
      </c>
      <c r="K38" s="91" t="b">
        <v>0</v>
      </c>
      <c r="L38" s="91" t="b">
        <v>0</v>
      </c>
    </row>
    <row r="39" spans="1:12" ht="15">
      <c r="A39" s="91" t="s">
        <v>230</v>
      </c>
      <c r="B39" s="91" t="s">
        <v>608</v>
      </c>
      <c r="C39" s="91">
        <v>2</v>
      </c>
      <c r="D39" s="133">
        <v>0.0070678245301467124</v>
      </c>
      <c r="E39" s="133">
        <v>2.089905111439398</v>
      </c>
      <c r="F39" s="91" t="s">
        <v>732</v>
      </c>
      <c r="G39" s="91" t="b">
        <v>0</v>
      </c>
      <c r="H39" s="91" t="b">
        <v>0</v>
      </c>
      <c r="I39" s="91" t="b">
        <v>0</v>
      </c>
      <c r="J39" s="91" t="b">
        <v>0</v>
      </c>
      <c r="K39" s="91" t="b">
        <v>0</v>
      </c>
      <c r="L39" s="91" t="b">
        <v>0</v>
      </c>
    </row>
    <row r="40" spans="1:12" ht="15">
      <c r="A40" s="91" t="s">
        <v>608</v>
      </c>
      <c r="B40" s="91" t="s">
        <v>609</v>
      </c>
      <c r="C40" s="91">
        <v>2</v>
      </c>
      <c r="D40" s="133">
        <v>0.0070678245301467124</v>
      </c>
      <c r="E40" s="133">
        <v>2.089905111439398</v>
      </c>
      <c r="F40" s="91" t="s">
        <v>732</v>
      </c>
      <c r="G40" s="91" t="b">
        <v>0</v>
      </c>
      <c r="H40" s="91" t="b">
        <v>0</v>
      </c>
      <c r="I40" s="91" t="b">
        <v>0</v>
      </c>
      <c r="J40" s="91" t="b">
        <v>0</v>
      </c>
      <c r="K40" s="91" t="b">
        <v>1</v>
      </c>
      <c r="L40" s="91" t="b">
        <v>0</v>
      </c>
    </row>
    <row r="41" spans="1:12" ht="15">
      <c r="A41" s="91" t="s">
        <v>609</v>
      </c>
      <c r="B41" s="91" t="s">
        <v>610</v>
      </c>
      <c r="C41" s="91">
        <v>2</v>
      </c>
      <c r="D41" s="133">
        <v>0.0070678245301467124</v>
      </c>
      <c r="E41" s="133">
        <v>2.089905111439398</v>
      </c>
      <c r="F41" s="91" t="s">
        <v>732</v>
      </c>
      <c r="G41" s="91" t="b">
        <v>0</v>
      </c>
      <c r="H41" s="91" t="b">
        <v>1</v>
      </c>
      <c r="I41" s="91" t="b">
        <v>0</v>
      </c>
      <c r="J41" s="91" t="b">
        <v>0</v>
      </c>
      <c r="K41" s="91" t="b">
        <v>0</v>
      </c>
      <c r="L41" s="91" t="b">
        <v>0</v>
      </c>
    </row>
    <row r="42" spans="1:12" ht="15">
      <c r="A42" s="91" t="s">
        <v>610</v>
      </c>
      <c r="B42" s="91" t="s">
        <v>611</v>
      </c>
      <c r="C42" s="91">
        <v>2</v>
      </c>
      <c r="D42" s="133">
        <v>0.0070678245301467124</v>
      </c>
      <c r="E42" s="133">
        <v>2.089905111439398</v>
      </c>
      <c r="F42" s="91" t="s">
        <v>732</v>
      </c>
      <c r="G42" s="91" t="b">
        <v>0</v>
      </c>
      <c r="H42" s="91" t="b">
        <v>0</v>
      </c>
      <c r="I42" s="91" t="b">
        <v>0</v>
      </c>
      <c r="J42" s="91" t="b">
        <v>0</v>
      </c>
      <c r="K42" s="91" t="b">
        <v>0</v>
      </c>
      <c r="L42" s="91" t="b">
        <v>0</v>
      </c>
    </row>
    <row r="43" spans="1:12" ht="15">
      <c r="A43" s="91" t="s">
        <v>611</v>
      </c>
      <c r="B43" s="91" t="s">
        <v>612</v>
      </c>
      <c r="C43" s="91">
        <v>2</v>
      </c>
      <c r="D43" s="133">
        <v>0.0070678245301467124</v>
      </c>
      <c r="E43" s="133">
        <v>2.089905111439398</v>
      </c>
      <c r="F43" s="91" t="s">
        <v>732</v>
      </c>
      <c r="G43" s="91" t="b">
        <v>0</v>
      </c>
      <c r="H43" s="91" t="b">
        <v>0</v>
      </c>
      <c r="I43" s="91" t="b">
        <v>0</v>
      </c>
      <c r="J43" s="91" t="b">
        <v>0</v>
      </c>
      <c r="K43" s="91" t="b">
        <v>0</v>
      </c>
      <c r="L43" s="91" t="b">
        <v>0</v>
      </c>
    </row>
    <row r="44" spans="1:12" ht="15">
      <c r="A44" s="91" t="s">
        <v>612</v>
      </c>
      <c r="B44" s="91" t="s">
        <v>613</v>
      </c>
      <c r="C44" s="91">
        <v>2</v>
      </c>
      <c r="D44" s="133">
        <v>0.0070678245301467124</v>
      </c>
      <c r="E44" s="133">
        <v>2.089905111439398</v>
      </c>
      <c r="F44" s="91" t="s">
        <v>732</v>
      </c>
      <c r="G44" s="91" t="b">
        <v>0</v>
      </c>
      <c r="H44" s="91" t="b">
        <v>0</v>
      </c>
      <c r="I44" s="91" t="b">
        <v>0</v>
      </c>
      <c r="J44" s="91" t="b">
        <v>0</v>
      </c>
      <c r="K44" s="91" t="b">
        <v>0</v>
      </c>
      <c r="L44" s="91" t="b">
        <v>0</v>
      </c>
    </row>
    <row r="45" spans="1:12" ht="15">
      <c r="A45" s="91" t="s">
        <v>613</v>
      </c>
      <c r="B45" s="91" t="s">
        <v>614</v>
      </c>
      <c r="C45" s="91">
        <v>2</v>
      </c>
      <c r="D45" s="133">
        <v>0.0070678245301467124</v>
      </c>
      <c r="E45" s="133">
        <v>2.089905111439398</v>
      </c>
      <c r="F45" s="91" t="s">
        <v>732</v>
      </c>
      <c r="G45" s="91" t="b">
        <v>0</v>
      </c>
      <c r="H45" s="91" t="b">
        <v>0</v>
      </c>
      <c r="I45" s="91" t="b">
        <v>0</v>
      </c>
      <c r="J45" s="91" t="b">
        <v>0</v>
      </c>
      <c r="K45" s="91" t="b">
        <v>0</v>
      </c>
      <c r="L45" s="91" t="b">
        <v>0</v>
      </c>
    </row>
    <row r="46" spans="1:12" ht="15">
      <c r="A46" s="91" t="s">
        <v>594</v>
      </c>
      <c r="B46" s="91" t="s">
        <v>595</v>
      </c>
      <c r="C46" s="91">
        <v>7</v>
      </c>
      <c r="D46" s="133">
        <v>0.004929105070809525</v>
      </c>
      <c r="E46" s="133">
        <v>1.3192548157701802</v>
      </c>
      <c r="F46" s="91" t="s">
        <v>529</v>
      </c>
      <c r="G46" s="91" t="b">
        <v>0</v>
      </c>
      <c r="H46" s="91" t="b">
        <v>0</v>
      </c>
      <c r="I46" s="91" t="b">
        <v>0</v>
      </c>
      <c r="J46" s="91" t="b">
        <v>0</v>
      </c>
      <c r="K46" s="91" t="b">
        <v>0</v>
      </c>
      <c r="L46" s="91" t="b">
        <v>0</v>
      </c>
    </row>
    <row r="47" spans="1:12" ht="15">
      <c r="A47" s="91" t="s">
        <v>595</v>
      </c>
      <c r="B47" s="91" t="s">
        <v>227</v>
      </c>
      <c r="C47" s="91">
        <v>7</v>
      </c>
      <c r="D47" s="133">
        <v>0.004929105070809525</v>
      </c>
      <c r="E47" s="133">
        <v>1.3192548157701802</v>
      </c>
      <c r="F47" s="91" t="s">
        <v>529</v>
      </c>
      <c r="G47" s="91" t="b">
        <v>0</v>
      </c>
      <c r="H47" s="91" t="b">
        <v>0</v>
      </c>
      <c r="I47" s="91" t="b">
        <v>0</v>
      </c>
      <c r="J47" s="91" t="b">
        <v>0</v>
      </c>
      <c r="K47" s="91" t="b">
        <v>0</v>
      </c>
      <c r="L47" s="91" t="b">
        <v>0</v>
      </c>
    </row>
    <row r="48" spans="1:12" ht="15">
      <c r="A48" s="91" t="s">
        <v>227</v>
      </c>
      <c r="B48" s="91" t="s">
        <v>596</v>
      </c>
      <c r="C48" s="91">
        <v>7</v>
      </c>
      <c r="D48" s="133">
        <v>0.004929105070809525</v>
      </c>
      <c r="E48" s="133">
        <v>1.2612628687924936</v>
      </c>
      <c r="F48" s="91" t="s">
        <v>529</v>
      </c>
      <c r="G48" s="91" t="b">
        <v>0</v>
      </c>
      <c r="H48" s="91" t="b">
        <v>0</v>
      </c>
      <c r="I48" s="91" t="b">
        <v>0</v>
      </c>
      <c r="J48" s="91" t="b">
        <v>0</v>
      </c>
      <c r="K48" s="91" t="b">
        <v>0</v>
      </c>
      <c r="L48" s="91" t="b">
        <v>0</v>
      </c>
    </row>
    <row r="49" spans="1:12" ht="15">
      <c r="A49" s="91" t="s">
        <v>596</v>
      </c>
      <c r="B49" s="91" t="s">
        <v>597</v>
      </c>
      <c r="C49" s="91">
        <v>7</v>
      </c>
      <c r="D49" s="133">
        <v>0.004929105070809525</v>
      </c>
      <c r="E49" s="133">
        <v>1.3192548157701802</v>
      </c>
      <c r="F49" s="91" t="s">
        <v>529</v>
      </c>
      <c r="G49" s="91" t="b">
        <v>0</v>
      </c>
      <c r="H49" s="91" t="b">
        <v>0</v>
      </c>
      <c r="I49" s="91" t="b">
        <v>0</v>
      </c>
      <c r="J49" s="91" t="b">
        <v>0</v>
      </c>
      <c r="K49" s="91" t="b">
        <v>0</v>
      </c>
      <c r="L49" s="91" t="b">
        <v>0</v>
      </c>
    </row>
    <row r="50" spans="1:12" ht="15">
      <c r="A50" s="91" t="s">
        <v>597</v>
      </c>
      <c r="B50" s="91" t="s">
        <v>598</v>
      </c>
      <c r="C50" s="91">
        <v>7</v>
      </c>
      <c r="D50" s="133">
        <v>0.004929105070809525</v>
      </c>
      <c r="E50" s="133">
        <v>1.3192548157701802</v>
      </c>
      <c r="F50" s="91" t="s">
        <v>529</v>
      </c>
      <c r="G50" s="91" t="b">
        <v>0</v>
      </c>
      <c r="H50" s="91" t="b">
        <v>0</v>
      </c>
      <c r="I50" s="91" t="b">
        <v>0</v>
      </c>
      <c r="J50" s="91" t="b">
        <v>0</v>
      </c>
      <c r="K50" s="91" t="b">
        <v>0</v>
      </c>
      <c r="L50" s="91" t="b">
        <v>0</v>
      </c>
    </row>
    <row r="51" spans="1:12" ht="15">
      <c r="A51" s="91" t="s">
        <v>598</v>
      </c>
      <c r="B51" s="91" t="s">
        <v>593</v>
      </c>
      <c r="C51" s="91">
        <v>7</v>
      </c>
      <c r="D51" s="133">
        <v>0.004929105070809525</v>
      </c>
      <c r="E51" s="133">
        <v>1.2612628687924936</v>
      </c>
      <c r="F51" s="91" t="s">
        <v>529</v>
      </c>
      <c r="G51" s="91" t="b">
        <v>0</v>
      </c>
      <c r="H51" s="91" t="b">
        <v>0</v>
      </c>
      <c r="I51" s="91" t="b">
        <v>0</v>
      </c>
      <c r="J51" s="91" t="b">
        <v>0</v>
      </c>
      <c r="K51" s="91" t="b">
        <v>0</v>
      </c>
      <c r="L51" s="91" t="b">
        <v>0</v>
      </c>
    </row>
    <row r="52" spans="1:12" ht="15">
      <c r="A52" s="91" t="s">
        <v>593</v>
      </c>
      <c r="B52" s="91" t="s">
        <v>589</v>
      </c>
      <c r="C52" s="91">
        <v>7</v>
      </c>
      <c r="D52" s="133">
        <v>0.004929105070809525</v>
      </c>
      <c r="E52" s="133">
        <v>1.2612628687924936</v>
      </c>
      <c r="F52" s="91" t="s">
        <v>529</v>
      </c>
      <c r="G52" s="91" t="b">
        <v>0</v>
      </c>
      <c r="H52" s="91" t="b">
        <v>0</v>
      </c>
      <c r="I52" s="91" t="b">
        <v>0</v>
      </c>
      <c r="J52" s="91" t="b">
        <v>0</v>
      </c>
      <c r="K52" s="91" t="b">
        <v>0</v>
      </c>
      <c r="L52" s="91" t="b">
        <v>0</v>
      </c>
    </row>
    <row r="53" spans="1:12" ht="15">
      <c r="A53" s="91" t="s">
        <v>589</v>
      </c>
      <c r="B53" s="91" t="s">
        <v>590</v>
      </c>
      <c r="C53" s="91">
        <v>7</v>
      </c>
      <c r="D53" s="133">
        <v>0.004929105070809525</v>
      </c>
      <c r="E53" s="133">
        <v>1.3192548157701802</v>
      </c>
      <c r="F53" s="91" t="s">
        <v>529</v>
      </c>
      <c r="G53" s="91" t="b">
        <v>0</v>
      </c>
      <c r="H53" s="91" t="b">
        <v>0</v>
      </c>
      <c r="I53" s="91" t="b">
        <v>0</v>
      </c>
      <c r="J53" s="91" t="b">
        <v>1</v>
      </c>
      <c r="K53" s="91" t="b">
        <v>0</v>
      </c>
      <c r="L53" s="91" t="b">
        <v>0</v>
      </c>
    </row>
    <row r="54" spans="1:12" ht="15">
      <c r="A54" s="91" t="s">
        <v>590</v>
      </c>
      <c r="B54" s="91" t="s">
        <v>588</v>
      </c>
      <c r="C54" s="91">
        <v>7</v>
      </c>
      <c r="D54" s="133">
        <v>0.004929105070809525</v>
      </c>
      <c r="E54" s="133">
        <v>1.3192548157701802</v>
      </c>
      <c r="F54" s="91" t="s">
        <v>529</v>
      </c>
      <c r="G54" s="91" t="b">
        <v>1</v>
      </c>
      <c r="H54" s="91" t="b">
        <v>0</v>
      </c>
      <c r="I54" s="91" t="b">
        <v>0</v>
      </c>
      <c r="J54" s="91" t="b">
        <v>0</v>
      </c>
      <c r="K54" s="91" t="b">
        <v>0</v>
      </c>
      <c r="L54" s="91" t="b">
        <v>0</v>
      </c>
    </row>
    <row r="55" spans="1:12" ht="15">
      <c r="A55" s="91" t="s">
        <v>588</v>
      </c>
      <c r="B55" s="91" t="s">
        <v>591</v>
      </c>
      <c r="C55" s="91">
        <v>7</v>
      </c>
      <c r="D55" s="133">
        <v>0.004929105070809525</v>
      </c>
      <c r="E55" s="133">
        <v>1.3192548157701802</v>
      </c>
      <c r="F55" s="91" t="s">
        <v>529</v>
      </c>
      <c r="G55" s="91" t="b">
        <v>0</v>
      </c>
      <c r="H55" s="91" t="b">
        <v>0</v>
      </c>
      <c r="I55" s="91" t="b">
        <v>0</v>
      </c>
      <c r="J55" s="91" t="b">
        <v>0</v>
      </c>
      <c r="K55" s="91" t="b">
        <v>0</v>
      </c>
      <c r="L55" s="91" t="b">
        <v>0</v>
      </c>
    </row>
    <row r="56" spans="1:12" ht="15">
      <c r="A56" s="91" t="s">
        <v>591</v>
      </c>
      <c r="B56" s="91" t="s">
        <v>713</v>
      </c>
      <c r="C56" s="91">
        <v>7</v>
      </c>
      <c r="D56" s="133">
        <v>0.004929105070809525</v>
      </c>
      <c r="E56" s="133">
        <v>1.3192548157701802</v>
      </c>
      <c r="F56" s="91" t="s">
        <v>529</v>
      </c>
      <c r="G56" s="91" t="b">
        <v>0</v>
      </c>
      <c r="H56" s="91" t="b">
        <v>0</v>
      </c>
      <c r="I56" s="91" t="b">
        <v>0</v>
      </c>
      <c r="J56" s="91" t="b">
        <v>0</v>
      </c>
      <c r="K56" s="91" t="b">
        <v>0</v>
      </c>
      <c r="L56" s="91" t="b">
        <v>0</v>
      </c>
    </row>
    <row r="57" spans="1:12" ht="15">
      <c r="A57" s="91" t="s">
        <v>713</v>
      </c>
      <c r="B57" s="91" t="s">
        <v>714</v>
      </c>
      <c r="C57" s="91">
        <v>7</v>
      </c>
      <c r="D57" s="133">
        <v>0.004929105070809525</v>
      </c>
      <c r="E57" s="133">
        <v>1.3192548157701802</v>
      </c>
      <c r="F57" s="91" t="s">
        <v>529</v>
      </c>
      <c r="G57" s="91" t="b">
        <v>0</v>
      </c>
      <c r="H57" s="91" t="b">
        <v>0</v>
      </c>
      <c r="I57" s="91" t="b">
        <v>0</v>
      </c>
      <c r="J57" s="91" t="b">
        <v>0</v>
      </c>
      <c r="K57" s="91" t="b">
        <v>0</v>
      </c>
      <c r="L57" s="91" t="b">
        <v>0</v>
      </c>
    </row>
    <row r="58" spans="1:12" ht="15">
      <c r="A58" s="91" t="s">
        <v>225</v>
      </c>
      <c r="B58" s="91" t="s">
        <v>594</v>
      </c>
      <c r="C58" s="91">
        <v>6</v>
      </c>
      <c r="D58" s="133">
        <v>0.006816435834413467</v>
      </c>
      <c r="E58" s="133">
        <v>1.3862016054007935</v>
      </c>
      <c r="F58" s="91" t="s">
        <v>529</v>
      </c>
      <c r="G58" s="91" t="b">
        <v>0</v>
      </c>
      <c r="H58" s="91" t="b">
        <v>0</v>
      </c>
      <c r="I58" s="91" t="b">
        <v>0</v>
      </c>
      <c r="J58" s="91" t="b">
        <v>0</v>
      </c>
      <c r="K58" s="91" t="b">
        <v>0</v>
      </c>
      <c r="L58" s="91" t="b">
        <v>0</v>
      </c>
    </row>
    <row r="59" spans="1:12" ht="15">
      <c r="A59" s="91" t="s">
        <v>714</v>
      </c>
      <c r="B59" s="91" t="s">
        <v>715</v>
      </c>
      <c r="C59" s="91">
        <v>6</v>
      </c>
      <c r="D59" s="133">
        <v>0.006816435834413467</v>
      </c>
      <c r="E59" s="133">
        <v>1.3192548157701802</v>
      </c>
      <c r="F59" s="91" t="s">
        <v>529</v>
      </c>
      <c r="G59" s="91" t="b">
        <v>0</v>
      </c>
      <c r="H59" s="91" t="b">
        <v>0</v>
      </c>
      <c r="I59" s="91" t="b">
        <v>0</v>
      </c>
      <c r="J59" s="91" t="b">
        <v>0</v>
      </c>
      <c r="K59" s="91" t="b">
        <v>0</v>
      </c>
      <c r="L59" s="91" t="b">
        <v>0</v>
      </c>
    </row>
    <row r="60" spans="1:12" ht="15">
      <c r="A60" s="91" t="s">
        <v>719</v>
      </c>
      <c r="B60" s="91" t="s">
        <v>720</v>
      </c>
      <c r="C60" s="91">
        <v>2</v>
      </c>
      <c r="D60" s="133">
        <v>0.008428548564843145</v>
      </c>
      <c r="E60" s="133">
        <v>1.863322860120456</v>
      </c>
      <c r="F60" s="91" t="s">
        <v>529</v>
      </c>
      <c r="G60" s="91" t="b">
        <v>1</v>
      </c>
      <c r="H60" s="91" t="b">
        <v>0</v>
      </c>
      <c r="I60" s="91" t="b">
        <v>0</v>
      </c>
      <c r="J60" s="91" t="b">
        <v>0</v>
      </c>
      <c r="K60" s="91" t="b">
        <v>0</v>
      </c>
      <c r="L60" s="91" t="b">
        <v>0</v>
      </c>
    </row>
    <row r="61" spans="1:12" ht="15">
      <c r="A61" s="91" t="s">
        <v>720</v>
      </c>
      <c r="B61" s="91" t="s">
        <v>721</v>
      </c>
      <c r="C61" s="91">
        <v>2</v>
      </c>
      <c r="D61" s="133">
        <v>0.008428548564843145</v>
      </c>
      <c r="E61" s="133">
        <v>1.863322860120456</v>
      </c>
      <c r="F61" s="91" t="s">
        <v>529</v>
      </c>
      <c r="G61" s="91" t="b">
        <v>0</v>
      </c>
      <c r="H61" s="91" t="b">
        <v>0</v>
      </c>
      <c r="I61" s="91" t="b">
        <v>0</v>
      </c>
      <c r="J61" s="91" t="b">
        <v>0</v>
      </c>
      <c r="K61" s="91" t="b">
        <v>0</v>
      </c>
      <c r="L61" s="91" t="b">
        <v>0</v>
      </c>
    </row>
    <row r="62" spans="1:12" ht="15">
      <c r="A62" s="91" t="s">
        <v>721</v>
      </c>
      <c r="B62" s="91" t="s">
        <v>722</v>
      </c>
      <c r="C62" s="91">
        <v>2</v>
      </c>
      <c r="D62" s="133">
        <v>0.008428548564843145</v>
      </c>
      <c r="E62" s="133">
        <v>1.863322860120456</v>
      </c>
      <c r="F62" s="91" t="s">
        <v>529</v>
      </c>
      <c r="G62" s="91" t="b">
        <v>0</v>
      </c>
      <c r="H62" s="91" t="b">
        <v>0</v>
      </c>
      <c r="I62" s="91" t="b">
        <v>0</v>
      </c>
      <c r="J62" s="91" t="b">
        <v>0</v>
      </c>
      <c r="K62" s="91" t="b">
        <v>0</v>
      </c>
      <c r="L62" s="91" t="b">
        <v>0</v>
      </c>
    </row>
    <row r="63" spans="1:12" ht="15">
      <c r="A63" s="91" t="s">
        <v>722</v>
      </c>
      <c r="B63" s="91" t="s">
        <v>723</v>
      </c>
      <c r="C63" s="91">
        <v>2</v>
      </c>
      <c r="D63" s="133">
        <v>0.008428548564843145</v>
      </c>
      <c r="E63" s="133">
        <v>1.863322860120456</v>
      </c>
      <c r="F63" s="91" t="s">
        <v>529</v>
      </c>
      <c r="G63" s="91" t="b">
        <v>0</v>
      </c>
      <c r="H63" s="91" t="b">
        <v>0</v>
      </c>
      <c r="I63" s="91" t="b">
        <v>0</v>
      </c>
      <c r="J63" s="91" t="b">
        <v>0</v>
      </c>
      <c r="K63" s="91" t="b">
        <v>0</v>
      </c>
      <c r="L63" s="91" t="b">
        <v>0</v>
      </c>
    </row>
    <row r="64" spans="1:12" ht="15">
      <c r="A64" s="91" t="s">
        <v>723</v>
      </c>
      <c r="B64" s="91" t="s">
        <v>724</v>
      </c>
      <c r="C64" s="91">
        <v>2</v>
      </c>
      <c r="D64" s="133">
        <v>0.008428548564843145</v>
      </c>
      <c r="E64" s="133">
        <v>1.863322860120456</v>
      </c>
      <c r="F64" s="91" t="s">
        <v>529</v>
      </c>
      <c r="G64" s="91" t="b">
        <v>0</v>
      </c>
      <c r="H64" s="91" t="b">
        <v>0</v>
      </c>
      <c r="I64" s="91" t="b">
        <v>0</v>
      </c>
      <c r="J64" s="91" t="b">
        <v>0</v>
      </c>
      <c r="K64" s="91" t="b">
        <v>0</v>
      </c>
      <c r="L64" s="91" t="b">
        <v>0</v>
      </c>
    </row>
    <row r="65" spans="1:12" ht="15">
      <c r="A65" s="91" t="s">
        <v>724</v>
      </c>
      <c r="B65" s="91" t="s">
        <v>725</v>
      </c>
      <c r="C65" s="91">
        <v>2</v>
      </c>
      <c r="D65" s="133">
        <v>0.008428548564843145</v>
      </c>
      <c r="E65" s="133">
        <v>1.863322860120456</v>
      </c>
      <c r="F65" s="91" t="s">
        <v>529</v>
      </c>
      <c r="G65" s="91" t="b">
        <v>0</v>
      </c>
      <c r="H65" s="91" t="b">
        <v>0</v>
      </c>
      <c r="I65" s="91" t="b">
        <v>0</v>
      </c>
      <c r="J65" s="91" t="b">
        <v>0</v>
      </c>
      <c r="K65" s="91" t="b">
        <v>0</v>
      </c>
      <c r="L65" s="91" t="b">
        <v>0</v>
      </c>
    </row>
    <row r="66" spans="1:12" ht="15">
      <c r="A66" s="91" t="s">
        <v>725</v>
      </c>
      <c r="B66" s="91" t="s">
        <v>726</v>
      </c>
      <c r="C66" s="91">
        <v>2</v>
      </c>
      <c r="D66" s="133">
        <v>0.008428548564843145</v>
      </c>
      <c r="E66" s="133">
        <v>1.863322860120456</v>
      </c>
      <c r="F66" s="91" t="s">
        <v>529</v>
      </c>
      <c r="G66" s="91" t="b">
        <v>0</v>
      </c>
      <c r="H66" s="91" t="b">
        <v>0</v>
      </c>
      <c r="I66" s="91" t="b">
        <v>0</v>
      </c>
      <c r="J66" s="91" t="b">
        <v>0</v>
      </c>
      <c r="K66" s="91" t="b">
        <v>0</v>
      </c>
      <c r="L66" s="91" t="b">
        <v>0</v>
      </c>
    </row>
    <row r="67" spans="1:12" ht="15">
      <c r="A67" s="91" t="s">
        <v>726</v>
      </c>
      <c r="B67" s="91" t="s">
        <v>727</v>
      </c>
      <c r="C67" s="91">
        <v>2</v>
      </c>
      <c r="D67" s="133">
        <v>0.008428548564843145</v>
      </c>
      <c r="E67" s="133">
        <v>1.863322860120456</v>
      </c>
      <c r="F67" s="91" t="s">
        <v>529</v>
      </c>
      <c r="G67" s="91" t="b">
        <v>0</v>
      </c>
      <c r="H67" s="91" t="b">
        <v>0</v>
      </c>
      <c r="I67" s="91" t="b">
        <v>0</v>
      </c>
      <c r="J67" s="91" t="b">
        <v>0</v>
      </c>
      <c r="K67" s="91" t="b">
        <v>0</v>
      </c>
      <c r="L67" s="91" t="b">
        <v>0</v>
      </c>
    </row>
    <row r="68" spans="1:12" ht="15">
      <c r="A68" s="91" t="s">
        <v>727</v>
      </c>
      <c r="B68" s="91" t="s">
        <v>728</v>
      </c>
      <c r="C68" s="91">
        <v>2</v>
      </c>
      <c r="D68" s="133">
        <v>0.008428548564843145</v>
      </c>
      <c r="E68" s="133">
        <v>1.863322860120456</v>
      </c>
      <c r="F68" s="91" t="s">
        <v>529</v>
      </c>
      <c r="G68" s="91" t="b">
        <v>0</v>
      </c>
      <c r="H68" s="91" t="b">
        <v>0</v>
      </c>
      <c r="I68" s="91" t="b">
        <v>0</v>
      </c>
      <c r="J68" s="91" t="b">
        <v>0</v>
      </c>
      <c r="K68" s="91" t="b">
        <v>0</v>
      </c>
      <c r="L68" s="91" t="b">
        <v>0</v>
      </c>
    </row>
    <row r="69" spans="1:12" ht="15">
      <c r="A69" s="91" t="s">
        <v>728</v>
      </c>
      <c r="B69" s="91" t="s">
        <v>729</v>
      </c>
      <c r="C69" s="91">
        <v>2</v>
      </c>
      <c r="D69" s="133">
        <v>0.008428548564843145</v>
      </c>
      <c r="E69" s="133">
        <v>1.863322860120456</v>
      </c>
      <c r="F69" s="91" t="s">
        <v>529</v>
      </c>
      <c r="G69" s="91" t="b">
        <v>0</v>
      </c>
      <c r="H69" s="91" t="b">
        <v>0</v>
      </c>
      <c r="I69" s="91" t="b">
        <v>0</v>
      </c>
      <c r="J69" s="91" t="b">
        <v>1</v>
      </c>
      <c r="K69" s="91" t="b">
        <v>0</v>
      </c>
      <c r="L69" s="91" t="b">
        <v>0</v>
      </c>
    </row>
    <row r="70" spans="1:12" ht="15">
      <c r="A70" s="91" t="s">
        <v>600</v>
      </c>
      <c r="B70" s="91" t="s">
        <v>601</v>
      </c>
      <c r="C70" s="91">
        <v>5</v>
      </c>
      <c r="D70" s="133">
        <v>0</v>
      </c>
      <c r="E70" s="133">
        <v>1.0718820073061255</v>
      </c>
      <c r="F70" s="91" t="s">
        <v>530</v>
      </c>
      <c r="G70" s="91" t="b">
        <v>0</v>
      </c>
      <c r="H70" s="91" t="b">
        <v>0</v>
      </c>
      <c r="I70" s="91" t="b">
        <v>0</v>
      </c>
      <c r="J70" s="91" t="b">
        <v>1</v>
      </c>
      <c r="K70" s="91" t="b">
        <v>0</v>
      </c>
      <c r="L70" s="91" t="b">
        <v>0</v>
      </c>
    </row>
    <row r="71" spans="1:12" ht="15">
      <c r="A71" s="91" t="s">
        <v>601</v>
      </c>
      <c r="B71" s="91" t="s">
        <v>221</v>
      </c>
      <c r="C71" s="91">
        <v>5</v>
      </c>
      <c r="D71" s="133">
        <v>0</v>
      </c>
      <c r="E71" s="133">
        <v>1.0718820073061255</v>
      </c>
      <c r="F71" s="91" t="s">
        <v>530</v>
      </c>
      <c r="G71" s="91" t="b">
        <v>1</v>
      </c>
      <c r="H71" s="91" t="b">
        <v>0</v>
      </c>
      <c r="I71" s="91" t="b">
        <v>0</v>
      </c>
      <c r="J71" s="91" t="b">
        <v>0</v>
      </c>
      <c r="K71" s="91" t="b">
        <v>0</v>
      </c>
      <c r="L71" s="91" t="b">
        <v>0</v>
      </c>
    </row>
    <row r="72" spans="1:12" ht="15">
      <c r="A72" s="91" t="s">
        <v>221</v>
      </c>
      <c r="B72" s="91" t="s">
        <v>602</v>
      </c>
      <c r="C72" s="91">
        <v>5</v>
      </c>
      <c r="D72" s="133">
        <v>0</v>
      </c>
      <c r="E72" s="133">
        <v>1.0718820073061255</v>
      </c>
      <c r="F72" s="91" t="s">
        <v>530</v>
      </c>
      <c r="G72" s="91" t="b">
        <v>0</v>
      </c>
      <c r="H72" s="91" t="b">
        <v>0</v>
      </c>
      <c r="I72" s="91" t="b">
        <v>0</v>
      </c>
      <c r="J72" s="91" t="b">
        <v>0</v>
      </c>
      <c r="K72" s="91" t="b">
        <v>0</v>
      </c>
      <c r="L72" s="91" t="b">
        <v>0</v>
      </c>
    </row>
    <row r="73" spans="1:12" ht="15">
      <c r="A73" s="91" t="s">
        <v>602</v>
      </c>
      <c r="B73" s="91" t="s">
        <v>603</v>
      </c>
      <c r="C73" s="91">
        <v>5</v>
      </c>
      <c r="D73" s="133">
        <v>0</v>
      </c>
      <c r="E73" s="133">
        <v>1.0718820073061255</v>
      </c>
      <c r="F73" s="91" t="s">
        <v>530</v>
      </c>
      <c r="G73" s="91" t="b">
        <v>0</v>
      </c>
      <c r="H73" s="91" t="b">
        <v>0</v>
      </c>
      <c r="I73" s="91" t="b">
        <v>0</v>
      </c>
      <c r="J73" s="91" t="b">
        <v>0</v>
      </c>
      <c r="K73" s="91" t="b">
        <v>0</v>
      </c>
      <c r="L73" s="91" t="b">
        <v>0</v>
      </c>
    </row>
    <row r="74" spans="1:12" ht="15">
      <c r="A74" s="91" t="s">
        <v>603</v>
      </c>
      <c r="B74" s="91" t="s">
        <v>604</v>
      </c>
      <c r="C74" s="91">
        <v>5</v>
      </c>
      <c r="D74" s="133">
        <v>0</v>
      </c>
      <c r="E74" s="133">
        <v>1.0718820073061255</v>
      </c>
      <c r="F74" s="91" t="s">
        <v>530</v>
      </c>
      <c r="G74" s="91" t="b">
        <v>0</v>
      </c>
      <c r="H74" s="91" t="b">
        <v>0</v>
      </c>
      <c r="I74" s="91" t="b">
        <v>0</v>
      </c>
      <c r="J74" s="91" t="b">
        <v>0</v>
      </c>
      <c r="K74" s="91" t="b">
        <v>0</v>
      </c>
      <c r="L74" s="91" t="b">
        <v>0</v>
      </c>
    </row>
    <row r="75" spans="1:12" ht="15">
      <c r="A75" s="91" t="s">
        <v>604</v>
      </c>
      <c r="B75" s="91" t="s">
        <v>605</v>
      </c>
      <c r="C75" s="91">
        <v>5</v>
      </c>
      <c r="D75" s="133">
        <v>0</v>
      </c>
      <c r="E75" s="133">
        <v>1.0718820073061255</v>
      </c>
      <c r="F75" s="91" t="s">
        <v>530</v>
      </c>
      <c r="G75" s="91" t="b">
        <v>0</v>
      </c>
      <c r="H75" s="91" t="b">
        <v>0</v>
      </c>
      <c r="I75" s="91" t="b">
        <v>0</v>
      </c>
      <c r="J75" s="91" t="b">
        <v>0</v>
      </c>
      <c r="K75" s="91" t="b">
        <v>0</v>
      </c>
      <c r="L75" s="91" t="b">
        <v>0</v>
      </c>
    </row>
    <row r="76" spans="1:12" ht="15">
      <c r="A76" s="91" t="s">
        <v>605</v>
      </c>
      <c r="B76" s="91" t="s">
        <v>227</v>
      </c>
      <c r="C76" s="91">
        <v>5</v>
      </c>
      <c r="D76" s="133">
        <v>0</v>
      </c>
      <c r="E76" s="133">
        <v>1.0718820073061255</v>
      </c>
      <c r="F76" s="91" t="s">
        <v>530</v>
      </c>
      <c r="G76" s="91" t="b">
        <v>0</v>
      </c>
      <c r="H76" s="91" t="b">
        <v>0</v>
      </c>
      <c r="I76" s="91" t="b">
        <v>0</v>
      </c>
      <c r="J76" s="91" t="b">
        <v>0</v>
      </c>
      <c r="K76" s="91" t="b">
        <v>0</v>
      </c>
      <c r="L76" s="91" t="b">
        <v>0</v>
      </c>
    </row>
    <row r="77" spans="1:12" ht="15">
      <c r="A77" s="91" t="s">
        <v>227</v>
      </c>
      <c r="B77" s="91" t="s">
        <v>231</v>
      </c>
      <c r="C77" s="91">
        <v>5</v>
      </c>
      <c r="D77" s="133">
        <v>0</v>
      </c>
      <c r="E77" s="133">
        <v>1.0718820073061255</v>
      </c>
      <c r="F77" s="91" t="s">
        <v>530</v>
      </c>
      <c r="G77" s="91" t="b">
        <v>0</v>
      </c>
      <c r="H77" s="91" t="b">
        <v>0</v>
      </c>
      <c r="I77" s="91" t="b">
        <v>0</v>
      </c>
      <c r="J77" s="91" t="b">
        <v>0</v>
      </c>
      <c r="K77" s="91" t="b">
        <v>0</v>
      </c>
      <c r="L77" s="91" t="b">
        <v>0</v>
      </c>
    </row>
    <row r="78" spans="1:12" ht="15">
      <c r="A78" s="91" t="s">
        <v>215</v>
      </c>
      <c r="B78" s="91" t="s">
        <v>600</v>
      </c>
      <c r="C78" s="91">
        <v>4</v>
      </c>
      <c r="D78" s="133">
        <v>0.006056875813003526</v>
      </c>
      <c r="E78" s="133">
        <v>1.1687920203141817</v>
      </c>
      <c r="F78" s="91" t="s">
        <v>530</v>
      </c>
      <c r="G78" s="91" t="b">
        <v>0</v>
      </c>
      <c r="H78" s="91" t="b">
        <v>0</v>
      </c>
      <c r="I78" s="91" t="b">
        <v>0</v>
      </c>
      <c r="J78" s="91" t="b">
        <v>0</v>
      </c>
      <c r="K78" s="91" t="b">
        <v>0</v>
      </c>
      <c r="L78" s="91" t="b">
        <v>0</v>
      </c>
    </row>
    <row r="79" spans="1:12" ht="15">
      <c r="A79" s="91" t="s">
        <v>231</v>
      </c>
      <c r="B79" s="91" t="s">
        <v>661</v>
      </c>
      <c r="C79" s="91">
        <v>4</v>
      </c>
      <c r="D79" s="133">
        <v>0.006056875813003526</v>
      </c>
      <c r="E79" s="133">
        <v>1.0718820073061253</v>
      </c>
      <c r="F79" s="91" t="s">
        <v>530</v>
      </c>
      <c r="G79" s="91" t="b">
        <v>0</v>
      </c>
      <c r="H79" s="91" t="b">
        <v>0</v>
      </c>
      <c r="I79" s="91" t="b">
        <v>0</v>
      </c>
      <c r="J79" s="91" t="b">
        <v>0</v>
      </c>
      <c r="K79" s="91" t="b">
        <v>0</v>
      </c>
      <c r="L79" s="91" t="b">
        <v>0</v>
      </c>
    </row>
    <row r="80" spans="1:12" ht="15">
      <c r="A80" s="91" t="s">
        <v>607</v>
      </c>
      <c r="B80" s="91" t="s">
        <v>230</v>
      </c>
      <c r="C80" s="91">
        <v>2</v>
      </c>
      <c r="D80" s="133">
        <v>0</v>
      </c>
      <c r="E80" s="133">
        <v>1.161368002234975</v>
      </c>
      <c r="F80" s="91" t="s">
        <v>531</v>
      </c>
      <c r="G80" s="91" t="b">
        <v>0</v>
      </c>
      <c r="H80" s="91" t="b">
        <v>0</v>
      </c>
      <c r="I80" s="91" t="b">
        <v>0</v>
      </c>
      <c r="J80" s="91" t="b">
        <v>0</v>
      </c>
      <c r="K80" s="91" t="b">
        <v>0</v>
      </c>
      <c r="L80" s="91" t="b">
        <v>0</v>
      </c>
    </row>
    <row r="81" spans="1:12" ht="15">
      <c r="A81" s="91" t="s">
        <v>230</v>
      </c>
      <c r="B81" s="91" t="s">
        <v>608</v>
      </c>
      <c r="C81" s="91">
        <v>2</v>
      </c>
      <c r="D81" s="133">
        <v>0</v>
      </c>
      <c r="E81" s="133">
        <v>1.161368002234975</v>
      </c>
      <c r="F81" s="91" t="s">
        <v>531</v>
      </c>
      <c r="G81" s="91" t="b">
        <v>0</v>
      </c>
      <c r="H81" s="91" t="b">
        <v>0</v>
      </c>
      <c r="I81" s="91" t="b">
        <v>0</v>
      </c>
      <c r="J81" s="91" t="b">
        <v>0</v>
      </c>
      <c r="K81" s="91" t="b">
        <v>0</v>
      </c>
      <c r="L81" s="91" t="b">
        <v>0</v>
      </c>
    </row>
    <row r="82" spans="1:12" ht="15">
      <c r="A82" s="91" t="s">
        <v>608</v>
      </c>
      <c r="B82" s="91" t="s">
        <v>609</v>
      </c>
      <c r="C82" s="91">
        <v>2</v>
      </c>
      <c r="D82" s="133">
        <v>0</v>
      </c>
      <c r="E82" s="133">
        <v>1.161368002234975</v>
      </c>
      <c r="F82" s="91" t="s">
        <v>531</v>
      </c>
      <c r="G82" s="91" t="b">
        <v>0</v>
      </c>
      <c r="H82" s="91" t="b">
        <v>0</v>
      </c>
      <c r="I82" s="91" t="b">
        <v>0</v>
      </c>
      <c r="J82" s="91" t="b">
        <v>0</v>
      </c>
      <c r="K82" s="91" t="b">
        <v>1</v>
      </c>
      <c r="L82" s="91" t="b">
        <v>0</v>
      </c>
    </row>
    <row r="83" spans="1:12" ht="15">
      <c r="A83" s="91" t="s">
        <v>609</v>
      </c>
      <c r="B83" s="91" t="s">
        <v>610</v>
      </c>
      <c r="C83" s="91">
        <v>2</v>
      </c>
      <c r="D83" s="133">
        <v>0</v>
      </c>
      <c r="E83" s="133">
        <v>1.161368002234975</v>
      </c>
      <c r="F83" s="91" t="s">
        <v>531</v>
      </c>
      <c r="G83" s="91" t="b">
        <v>0</v>
      </c>
      <c r="H83" s="91" t="b">
        <v>1</v>
      </c>
      <c r="I83" s="91" t="b">
        <v>0</v>
      </c>
      <c r="J83" s="91" t="b">
        <v>0</v>
      </c>
      <c r="K83" s="91" t="b">
        <v>0</v>
      </c>
      <c r="L83" s="91" t="b">
        <v>0</v>
      </c>
    </row>
    <row r="84" spans="1:12" ht="15">
      <c r="A84" s="91" t="s">
        <v>610</v>
      </c>
      <c r="B84" s="91" t="s">
        <v>611</v>
      </c>
      <c r="C84" s="91">
        <v>2</v>
      </c>
      <c r="D84" s="133">
        <v>0</v>
      </c>
      <c r="E84" s="133">
        <v>1.161368002234975</v>
      </c>
      <c r="F84" s="91" t="s">
        <v>531</v>
      </c>
      <c r="G84" s="91" t="b">
        <v>0</v>
      </c>
      <c r="H84" s="91" t="b">
        <v>0</v>
      </c>
      <c r="I84" s="91" t="b">
        <v>0</v>
      </c>
      <c r="J84" s="91" t="b">
        <v>0</v>
      </c>
      <c r="K84" s="91" t="b">
        <v>0</v>
      </c>
      <c r="L84" s="91" t="b">
        <v>0</v>
      </c>
    </row>
    <row r="85" spans="1:12" ht="15">
      <c r="A85" s="91" t="s">
        <v>611</v>
      </c>
      <c r="B85" s="91" t="s">
        <v>612</v>
      </c>
      <c r="C85" s="91">
        <v>2</v>
      </c>
      <c r="D85" s="133">
        <v>0</v>
      </c>
      <c r="E85" s="133">
        <v>1.161368002234975</v>
      </c>
      <c r="F85" s="91" t="s">
        <v>531</v>
      </c>
      <c r="G85" s="91" t="b">
        <v>0</v>
      </c>
      <c r="H85" s="91" t="b">
        <v>0</v>
      </c>
      <c r="I85" s="91" t="b">
        <v>0</v>
      </c>
      <c r="J85" s="91" t="b">
        <v>0</v>
      </c>
      <c r="K85" s="91" t="b">
        <v>0</v>
      </c>
      <c r="L85" s="91" t="b">
        <v>0</v>
      </c>
    </row>
    <row r="86" spans="1:12" ht="15">
      <c r="A86" s="91" t="s">
        <v>612</v>
      </c>
      <c r="B86" s="91" t="s">
        <v>613</v>
      </c>
      <c r="C86" s="91">
        <v>2</v>
      </c>
      <c r="D86" s="133">
        <v>0</v>
      </c>
      <c r="E86" s="133">
        <v>1.161368002234975</v>
      </c>
      <c r="F86" s="91" t="s">
        <v>531</v>
      </c>
      <c r="G86" s="91" t="b">
        <v>0</v>
      </c>
      <c r="H86" s="91" t="b">
        <v>0</v>
      </c>
      <c r="I86" s="91" t="b">
        <v>0</v>
      </c>
      <c r="J86" s="91" t="b">
        <v>0</v>
      </c>
      <c r="K86" s="91" t="b">
        <v>0</v>
      </c>
      <c r="L86" s="91" t="b">
        <v>0</v>
      </c>
    </row>
    <row r="87" spans="1:12" ht="15">
      <c r="A87" s="91" t="s">
        <v>613</v>
      </c>
      <c r="B87" s="91" t="s">
        <v>614</v>
      </c>
      <c r="C87" s="91">
        <v>2</v>
      </c>
      <c r="D87" s="133">
        <v>0</v>
      </c>
      <c r="E87" s="133">
        <v>1.161368002234975</v>
      </c>
      <c r="F87" s="91" t="s">
        <v>531</v>
      </c>
      <c r="G87" s="91" t="b">
        <v>0</v>
      </c>
      <c r="H87" s="91" t="b">
        <v>0</v>
      </c>
      <c r="I87" s="91" t="b">
        <v>0</v>
      </c>
      <c r="J87" s="91" t="b">
        <v>0</v>
      </c>
      <c r="K87" s="91" t="b">
        <v>0</v>
      </c>
      <c r="L87"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528</v>
      </c>
      <c r="BB2" s="13" t="s">
        <v>538</v>
      </c>
      <c r="BC2" s="13" t="s">
        <v>539</v>
      </c>
      <c r="BD2" s="67" t="s">
        <v>745</v>
      </c>
      <c r="BE2" s="67" t="s">
        <v>746</v>
      </c>
      <c r="BF2" s="67" t="s">
        <v>747</v>
      </c>
      <c r="BG2" s="67" t="s">
        <v>748</v>
      </c>
      <c r="BH2" s="67" t="s">
        <v>749</v>
      </c>
      <c r="BI2" s="67" t="s">
        <v>750</v>
      </c>
      <c r="BJ2" s="67" t="s">
        <v>751</v>
      </c>
      <c r="BK2" s="67" t="s">
        <v>752</v>
      </c>
      <c r="BL2" s="67" t="s">
        <v>753</v>
      </c>
    </row>
    <row r="3" spans="1:64" ht="15" customHeight="1">
      <c r="A3" s="84" t="s">
        <v>212</v>
      </c>
      <c r="B3" s="84" t="s">
        <v>229</v>
      </c>
      <c r="C3" s="53"/>
      <c r="D3" s="54"/>
      <c r="E3" s="65"/>
      <c r="F3" s="55"/>
      <c r="G3" s="53"/>
      <c r="H3" s="57"/>
      <c r="I3" s="56"/>
      <c r="J3" s="56"/>
      <c r="K3" s="36" t="s">
        <v>65</v>
      </c>
      <c r="L3" s="62">
        <v>3</v>
      </c>
      <c r="M3" s="62"/>
      <c r="N3" s="63"/>
      <c r="O3" s="85" t="s">
        <v>235</v>
      </c>
      <c r="P3" s="87">
        <v>43621.97180555556</v>
      </c>
      <c r="Q3" s="85" t="s">
        <v>236</v>
      </c>
      <c r="R3" s="89" t="s">
        <v>245</v>
      </c>
      <c r="S3" s="85" t="s">
        <v>249</v>
      </c>
      <c r="T3" s="85" t="s">
        <v>253</v>
      </c>
      <c r="U3" s="89" t="s">
        <v>257</v>
      </c>
      <c r="V3" s="89" t="s">
        <v>257</v>
      </c>
      <c r="W3" s="87">
        <v>43621.97180555556</v>
      </c>
      <c r="X3" s="89" t="s">
        <v>274</v>
      </c>
      <c r="Y3" s="85"/>
      <c r="Z3" s="85"/>
      <c r="AA3" s="91" t="s">
        <v>291</v>
      </c>
      <c r="AB3" s="85"/>
      <c r="AC3" s="85" t="b">
        <v>0</v>
      </c>
      <c r="AD3" s="85">
        <v>17</v>
      </c>
      <c r="AE3" s="91" t="s">
        <v>308</v>
      </c>
      <c r="AF3" s="85" t="b">
        <v>0</v>
      </c>
      <c r="AG3" s="85" t="s">
        <v>309</v>
      </c>
      <c r="AH3" s="85"/>
      <c r="AI3" s="91" t="s">
        <v>308</v>
      </c>
      <c r="AJ3" s="85" t="b">
        <v>0</v>
      </c>
      <c r="AK3" s="85">
        <v>7</v>
      </c>
      <c r="AL3" s="91" t="s">
        <v>308</v>
      </c>
      <c r="AM3" s="85" t="s">
        <v>311</v>
      </c>
      <c r="AN3" s="85" t="b">
        <v>0</v>
      </c>
      <c r="AO3" s="91" t="s">
        <v>291</v>
      </c>
      <c r="AP3" s="85" t="s">
        <v>315</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c r="BE3" s="52"/>
      <c r="BF3" s="51"/>
      <c r="BG3" s="52"/>
      <c r="BH3" s="51"/>
      <c r="BI3" s="52"/>
      <c r="BJ3" s="51"/>
      <c r="BK3" s="52"/>
      <c r="BL3" s="51"/>
    </row>
    <row r="4" spans="1:64" ht="15" customHeight="1">
      <c r="A4" s="84" t="s">
        <v>213</v>
      </c>
      <c r="B4" s="84" t="s">
        <v>230</v>
      </c>
      <c r="C4" s="53"/>
      <c r="D4" s="54"/>
      <c r="E4" s="65"/>
      <c r="F4" s="55"/>
      <c r="G4" s="53"/>
      <c r="H4" s="57"/>
      <c r="I4" s="56"/>
      <c r="J4" s="56"/>
      <c r="K4" s="36" t="s">
        <v>65</v>
      </c>
      <c r="L4" s="83">
        <v>5</v>
      </c>
      <c r="M4" s="83"/>
      <c r="N4" s="63"/>
      <c r="O4" s="86" t="s">
        <v>235</v>
      </c>
      <c r="P4" s="88">
        <v>43625.446967592594</v>
      </c>
      <c r="Q4" s="86" t="s">
        <v>237</v>
      </c>
      <c r="R4" s="90" t="s">
        <v>245</v>
      </c>
      <c r="S4" s="86" t="s">
        <v>249</v>
      </c>
      <c r="T4" s="86"/>
      <c r="U4" s="86"/>
      <c r="V4" s="90" t="s">
        <v>259</v>
      </c>
      <c r="W4" s="88">
        <v>43625.446967592594</v>
      </c>
      <c r="X4" s="90" t="s">
        <v>275</v>
      </c>
      <c r="Y4" s="86"/>
      <c r="Z4" s="86"/>
      <c r="AA4" s="92" t="s">
        <v>292</v>
      </c>
      <c r="AB4" s="86"/>
      <c r="AC4" s="86" t="b">
        <v>0</v>
      </c>
      <c r="AD4" s="86">
        <v>0</v>
      </c>
      <c r="AE4" s="92" t="s">
        <v>308</v>
      </c>
      <c r="AF4" s="86" t="b">
        <v>0</v>
      </c>
      <c r="AG4" s="86" t="s">
        <v>309</v>
      </c>
      <c r="AH4" s="86"/>
      <c r="AI4" s="92" t="s">
        <v>308</v>
      </c>
      <c r="AJ4" s="86" t="b">
        <v>0</v>
      </c>
      <c r="AK4" s="86">
        <v>7</v>
      </c>
      <c r="AL4" s="92" t="s">
        <v>291</v>
      </c>
      <c r="AM4" s="86" t="s">
        <v>312</v>
      </c>
      <c r="AN4" s="86" t="b">
        <v>0</v>
      </c>
      <c r="AO4" s="92" t="s">
        <v>291</v>
      </c>
      <c r="AP4" s="86" t="s">
        <v>176</v>
      </c>
      <c r="AQ4" s="86">
        <v>0</v>
      </c>
      <c r="AR4" s="86">
        <v>0</v>
      </c>
      <c r="AS4" s="86"/>
      <c r="AT4" s="86"/>
      <c r="AU4" s="86"/>
      <c r="AV4" s="86"/>
      <c r="AW4" s="86"/>
      <c r="AX4" s="86"/>
      <c r="AY4" s="86"/>
      <c r="AZ4" s="86"/>
      <c r="BA4">
        <v>1</v>
      </c>
      <c r="BB4" s="85" t="str">
        <f>REPLACE(INDEX(GroupVertices[Group],MATCH(Edges24[[#This Row],[Vertex 1]],GroupVertices[Vertex],0)),1,1,"")</f>
        <v>3</v>
      </c>
      <c r="BC4" s="85" t="str">
        <f>REPLACE(INDEX(GroupVertices[Group],MATCH(Edges24[[#This Row],[Vertex 2]],GroupVertices[Vertex],0)),1,1,"")</f>
        <v>3</v>
      </c>
      <c r="BD4" s="51"/>
      <c r="BE4" s="52"/>
      <c r="BF4" s="51"/>
      <c r="BG4" s="52"/>
      <c r="BH4" s="51"/>
      <c r="BI4" s="52"/>
      <c r="BJ4" s="51"/>
      <c r="BK4" s="52"/>
      <c r="BL4" s="51"/>
    </row>
    <row r="5" spans="1:64" ht="15">
      <c r="A5" s="84" t="s">
        <v>214</v>
      </c>
      <c r="B5" s="84" t="s">
        <v>227</v>
      </c>
      <c r="C5" s="53"/>
      <c r="D5" s="54"/>
      <c r="E5" s="65"/>
      <c r="F5" s="55"/>
      <c r="G5" s="53"/>
      <c r="H5" s="57"/>
      <c r="I5" s="56"/>
      <c r="J5" s="56"/>
      <c r="K5" s="36" t="s">
        <v>65</v>
      </c>
      <c r="L5" s="83">
        <v>9</v>
      </c>
      <c r="M5" s="83"/>
      <c r="N5" s="63"/>
      <c r="O5" s="86" t="s">
        <v>235</v>
      </c>
      <c r="P5" s="88">
        <v>43625.601319444446</v>
      </c>
      <c r="Q5" s="86" t="s">
        <v>238</v>
      </c>
      <c r="R5" s="86"/>
      <c r="S5" s="86"/>
      <c r="T5" s="86"/>
      <c r="U5" s="86"/>
      <c r="V5" s="90" t="s">
        <v>260</v>
      </c>
      <c r="W5" s="88">
        <v>43625.601319444446</v>
      </c>
      <c r="X5" s="90" t="s">
        <v>276</v>
      </c>
      <c r="Y5" s="86"/>
      <c r="Z5" s="86"/>
      <c r="AA5" s="92" t="s">
        <v>293</v>
      </c>
      <c r="AB5" s="86"/>
      <c r="AC5" s="86" t="b">
        <v>0</v>
      </c>
      <c r="AD5" s="86">
        <v>0</v>
      </c>
      <c r="AE5" s="92" t="s">
        <v>308</v>
      </c>
      <c r="AF5" s="86" t="b">
        <v>0</v>
      </c>
      <c r="AG5" s="86" t="s">
        <v>309</v>
      </c>
      <c r="AH5" s="86"/>
      <c r="AI5" s="92" t="s">
        <v>308</v>
      </c>
      <c r="AJ5" s="86" t="b">
        <v>0</v>
      </c>
      <c r="AK5" s="86">
        <v>9</v>
      </c>
      <c r="AL5" s="92" t="s">
        <v>306</v>
      </c>
      <c r="AM5" s="86" t="s">
        <v>312</v>
      </c>
      <c r="AN5" s="86" t="b">
        <v>0</v>
      </c>
      <c r="AO5" s="92" t="s">
        <v>306</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2</v>
      </c>
      <c r="BE5" s="52">
        <v>9.523809523809524</v>
      </c>
      <c r="BF5" s="51">
        <v>0</v>
      </c>
      <c r="BG5" s="52">
        <v>0</v>
      </c>
      <c r="BH5" s="51">
        <v>0</v>
      </c>
      <c r="BI5" s="52">
        <v>0</v>
      </c>
      <c r="BJ5" s="51">
        <v>19</v>
      </c>
      <c r="BK5" s="52">
        <v>90.47619047619048</v>
      </c>
      <c r="BL5" s="51">
        <v>21</v>
      </c>
    </row>
    <row r="6" spans="1:64" ht="15">
      <c r="A6" s="84" t="s">
        <v>215</v>
      </c>
      <c r="B6" s="84" t="s">
        <v>232</v>
      </c>
      <c r="C6" s="53"/>
      <c r="D6" s="54"/>
      <c r="E6" s="65"/>
      <c r="F6" s="55"/>
      <c r="G6" s="53"/>
      <c r="H6" s="57"/>
      <c r="I6" s="56"/>
      <c r="J6" s="56"/>
      <c r="K6" s="36" t="s">
        <v>65</v>
      </c>
      <c r="L6" s="83">
        <v>10</v>
      </c>
      <c r="M6" s="83"/>
      <c r="N6" s="63"/>
      <c r="O6" s="86" t="s">
        <v>235</v>
      </c>
      <c r="P6" s="88">
        <v>43625.70143518518</v>
      </c>
      <c r="Q6" s="86" t="s">
        <v>239</v>
      </c>
      <c r="R6" s="90" t="s">
        <v>246</v>
      </c>
      <c r="S6" s="86" t="s">
        <v>250</v>
      </c>
      <c r="T6" s="86" t="s">
        <v>254</v>
      </c>
      <c r="U6" s="86"/>
      <c r="V6" s="90" t="s">
        <v>261</v>
      </c>
      <c r="W6" s="88">
        <v>43625.70143518518</v>
      </c>
      <c r="X6" s="90" t="s">
        <v>277</v>
      </c>
      <c r="Y6" s="86"/>
      <c r="Z6" s="86"/>
      <c r="AA6" s="92" t="s">
        <v>294</v>
      </c>
      <c r="AB6" s="86"/>
      <c r="AC6" s="86" t="b">
        <v>0</v>
      </c>
      <c r="AD6" s="86">
        <v>11</v>
      </c>
      <c r="AE6" s="92" t="s">
        <v>308</v>
      </c>
      <c r="AF6" s="86" t="b">
        <v>1</v>
      </c>
      <c r="AG6" s="86" t="s">
        <v>309</v>
      </c>
      <c r="AH6" s="86"/>
      <c r="AI6" s="92" t="s">
        <v>310</v>
      </c>
      <c r="AJ6" s="86" t="b">
        <v>0</v>
      </c>
      <c r="AK6" s="86">
        <v>4</v>
      </c>
      <c r="AL6" s="92" t="s">
        <v>308</v>
      </c>
      <c r="AM6" s="86" t="s">
        <v>312</v>
      </c>
      <c r="AN6" s="86" t="b">
        <v>0</v>
      </c>
      <c r="AO6" s="92" t="s">
        <v>294</v>
      </c>
      <c r="AP6" s="86" t="s">
        <v>176</v>
      </c>
      <c r="AQ6" s="86">
        <v>0</v>
      </c>
      <c r="AR6" s="86">
        <v>0</v>
      </c>
      <c r="AS6" s="86"/>
      <c r="AT6" s="86"/>
      <c r="AU6" s="86"/>
      <c r="AV6" s="86"/>
      <c r="AW6" s="86"/>
      <c r="AX6" s="86"/>
      <c r="AY6" s="86"/>
      <c r="AZ6" s="86"/>
      <c r="BA6">
        <v>1</v>
      </c>
      <c r="BB6" s="85" t="str">
        <f>REPLACE(INDEX(GroupVertices[Group],MATCH(Edges24[[#This Row],[Vertex 1]],GroupVertices[Vertex],0)),1,1,"")</f>
        <v>2</v>
      </c>
      <c r="BC6" s="85" t="str">
        <f>REPLACE(INDEX(GroupVertices[Group],MATCH(Edges24[[#This Row],[Vertex 2]],GroupVertices[Vertex],0)),1,1,"")</f>
        <v>2</v>
      </c>
      <c r="BD6" s="51"/>
      <c r="BE6" s="52"/>
      <c r="BF6" s="51"/>
      <c r="BG6" s="52"/>
      <c r="BH6" s="51"/>
      <c r="BI6" s="52"/>
      <c r="BJ6" s="51"/>
      <c r="BK6" s="52"/>
      <c r="BL6" s="51"/>
    </row>
    <row r="7" spans="1:64" ht="15">
      <c r="A7" s="84" t="s">
        <v>216</v>
      </c>
      <c r="B7" s="84" t="s">
        <v>231</v>
      </c>
      <c r="C7" s="53"/>
      <c r="D7" s="54"/>
      <c r="E7" s="65"/>
      <c r="F7" s="55"/>
      <c r="G7" s="53"/>
      <c r="H7" s="57"/>
      <c r="I7" s="56"/>
      <c r="J7" s="56"/>
      <c r="K7" s="36" t="s">
        <v>65</v>
      </c>
      <c r="L7" s="83">
        <v>12</v>
      </c>
      <c r="M7" s="83"/>
      <c r="N7" s="63"/>
      <c r="O7" s="86" t="s">
        <v>235</v>
      </c>
      <c r="P7" s="88">
        <v>43625.7428125</v>
      </c>
      <c r="Q7" s="86" t="s">
        <v>240</v>
      </c>
      <c r="R7" s="86"/>
      <c r="S7" s="86"/>
      <c r="T7" s="86" t="s">
        <v>255</v>
      </c>
      <c r="U7" s="86"/>
      <c r="V7" s="90" t="s">
        <v>262</v>
      </c>
      <c r="W7" s="88">
        <v>43625.7428125</v>
      </c>
      <c r="X7" s="90" t="s">
        <v>278</v>
      </c>
      <c r="Y7" s="86"/>
      <c r="Z7" s="86"/>
      <c r="AA7" s="92" t="s">
        <v>295</v>
      </c>
      <c r="AB7" s="86"/>
      <c r="AC7" s="86" t="b">
        <v>0</v>
      </c>
      <c r="AD7" s="86">
        <v>0</v>
      </c>
      <c r="AE7" s="92" t="s">
        <v>308</v>
      </c>
      <c r="AF7" s="86" t="b">
        <v>1</v>
      </c>
      <c r="AG7" s="86" t="s">
        <v>309</v>
      </c>
      <c r="AH7" s="86"/>
      <c r="AI7" s="92" t="s">
        <v>310</v>
      </c>
      <c r="AJ7" s="86" t="b">
        <v>0</v>
      </c>
      <c r="AK7" s="86">
        <v>4</v>
      </c>
      <c r="AL7" s="92" t="s">
        <v>294</v>
      </c>
      <c r="AM7" s="86" t="s">
        <v>312</v>
      </c>
      <c r="AN7" s="86" t="b">
        <v>0</v>
      </c>
      <c r="AO7" s="92" t="s">
        <v>294</v>
      </c>
      <c r="AP7" s="86" t="s">
        <v>176</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2</v>
      </c>
      <c r="BD7" s="51"/>
      <c r="BE7" s="52"/>
      <c r="BF7" s="51"/>
      <c r="BG7" s="52"/>
      <c r="BH7" s="51"/>
      <c r="BI7" s="52"/>
      <c r="BJ7" s="51"/>
      <c r="BK7" s="52"/>
      <c r="BL7" s="51"/>
    </row>
    <row r="8" spans="1:64" ht="15">
      <c r="A8" s="84" t="s">
        <v>217</v>
      </c>
      <c r="B8" s="84" t="s">
        <v>231</v>
      </c>
      <c r="C8" s="53"/>
      <c r="D8" s="54"/>
      <c r="E8" s="65"/>
      <c r="F8" s="55"/>
      <c r="G8" s="53"/>
      <c r="H8" s="57"/>
      <c r="I8" s="56"/>
      <c r="J8" s="56"/>
      <c r="K8" s="36" t="s">
        <v>65</v>
      </c>
      <c r="L8" s="83">
        <v>16</v>
      </c>
      <c r="M8" s="83"/>
      <c r="N8" s="63"/>
      <c r="O8" s="86" t="s">
        <v>235</v>
      </c>
      <c r="P8" s="88">
        <v>43625.746400462966</v>
      </c>
      <c r="Q8" s="86" t="s">
        <v>240</v>
      </c>
      <c r="R8" s="86"/>
      <c r="S8" s="86"/>
      <c r="T8" s="86" t="s">
        <v>255</v>
      </c>
      <c r="U8" s="86"/>
      <c r="V8" s="90" t="s">
        <v>263</v>
      </c>
      <c r="W8" s="88">
        <v>43625.746400462966</v>
      </c>
      <c r="X8" s="90" t="s">
        <v>279</v>
      </c>
      <c r="Y8" s="86"/>
      <c r="Z8" s="86"/>
      <c r="AA8" s="92" t="s">
        <v>296</v>
      </c>
      <c r="AB8" s="86"/>
      <c r="AC8" s="86" t="b">
        <v>0</v>
      </c>
      <c r="AD8" s="86">
        <v>0</v>
      </c>
      <c r="AE8" s="92" t="s">
        <v>308</v>
      </c>
      <c r="AF8" s="86" t="b">
        <v>1</v>
      </c>
      <c r="AG8" s="86" t="s">
        <v>309</v>
      </c>
      <c r="AH8" s="86"/>
      <c r="AI8" s="92" t="s">
        <v>310</v>
      </c>
      <c r="AJ8" s="86" t="b">
        <v>0</v>
      </c>
      <c r="AK8" s="86">
        <v>4</v>
      </c>
      <c r="AL8" s="92" t="s">
        <v>294</v>
      </c>
      <c r="AM8" s="86" t="s">
        <v>312</v>
      </c>
      <c r="AN8" s="86" t="b">
        <v>0</v>
      </c>
      <c r="AO8" s="92" t="s">
        <v>294</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c r="BE8" s="52"/>
      <c r="BF8" s="51"/>
      <c r="BG8" s="52"/>
      <c r="BH8" s="51"/>
      <c r="BI8" s="52"/>
      <c r="BJ8" s="51"/>
      <c r="BK8" s="52"/>
      <c r="BL8" s="51"/>
    </row>
    <row r="9" spans="1:64" ht="15">
      <c r="A9" s="84" t="s">
        <v>218</v>
      </c>
      <c r="B9" s="84" t="s">
        <v>227</v>
      </c>
      <c r="C9" s="53"/>
      <c r="D9" s="54"/>
      <c r="E9" s="65"/>
      <c r="F9" s="55"/>
      <c r="G9" s="53"/>
      <c r="H9" s="57"/>
      <c r="I9" s="56"/>
      <c r="J9" s="56"/>
      <c r="K9" s="36" t="s">
        <v>65</v>
      </c>
      <c r="L9" s="83">
        <v>20</v>
      </c>
      <c r="M9" s="83"/>
      <c r="N9" s="63"/>
      <c r="O9" s="86" t="s">
        <v>235</v>
      </c>
      <c r="P9" s="88">
        <v>43626.86752314815</v>
      </c>
      <c r="Q9" s="86" t="s">
        <v>241</v>
      </c>
      <c r="R9" s="86"/>
      <c r="S9" s="86"/>
      <c r="T9" s="86"/>
      <c r="U9" s="86"/>
      <c r="V9" s="90" t="s">
        <v>264</v>
      </c>
      <c r="W9" s="88">
        <v>43626.86752314815</v>
      </c>
      <c r="X9" s="90" t="s">
        <v>280</v>
      </c>
      <c r="Y9" s="86"/>
      <c r="Z9" s="86"/>
      <c r="AA9" s="92" t="s">
        <v>297</v>
      </c>
      <c r="AB9" s="86"/>
      <c r="AC9" s="86" t="b">
        <v>0</v>
      </c>
      <c r="AD9" s="86">
        <v>0</v>
      </c>
      <c r="AE9" s="92" t="s">
        <v>308</v>
      </c>
      <c r="AF9" s="86" t="b">
        <v>0</v>
      </c>
      <c r="AG9" s="86" t="s">
        <v>309</v>
      </c>
      <c r="AH9" s="86"/>
      <c r="AI9" s="92" t="s">
        <v>308</v>
      </c>
      <c r="AJ9" s="86" t="b">
        <v>0</v>
      </c>
      <c r="AK9" s="86">
        <v>7</v>
      </c>
      <c r="AL9" s="92" t="s">
        <v>304</v>
      </c>
      <c r="AM9" s="86" t="s">
        <v>312</v>
      </c>
      <c r="AN9" s="86" t="b">
        <v>0</v>
      </c>
      <c r="AO9" s="92" t="s">
        <v>304</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c r="BE9" s="52"/>
      <c r="BF9" s="51"/>
      <c r="BG9" s="52"/>
      <c r="BH9" s="51"/>
      <c r="BI9" s="52"/>
      <c r="BJ9" s="51"/>
      <c r="BK9" s="52"/>
      <c r="BL9" s="51"/>
    </row>
    <row r="10" spans="1:64" ht="15">
      <c r="A10" s="84" t="s">
        <v>219</v>
      </c>
      <c r="B10" s="84" t="s">
        <v>227</v>
      </c>
      <c r="C10" s="53"/>
      <c r="D10" s="54"/>
      <c r="E10" s="65"/>
      <c r="F10" s="55"/>
      <c r="G10" s="53"/>
      <c r="H10" s="57"/>
      <c r="I10" s="56"/>
      <c r="J10" s="56"/>
      <c r="K10" s="36" t="s">
        <v>65</v>
      </c>
      <c r="L10" s="83">
        <v>22</v>
      </c>
      <c r="M10" s="83"/>
      <c r="N10" s="63"/>
      <c r="O10" s="86" t="s">
        <v>235</v>
      </c>
      <c r="P10" s="88">
        <v>43626.868993055556</v>
      </c>
      <c r="Q10" s="86" t="s">
        <v>241</v>
      </c>
      <c r="R10" s="86"/>
      <c r="S10" s="86"/>
      <c r="T10" s="86"/>
      <c r="U10" s="86"/>
      <c r="V10" s="90" t="s">
        <v>265</v>
      </c>
      <c r="W10" s="88">
        <v>43626.868993055556</v>
      </c>
      <c r="X10" s="90" t="s">
        <v>281</v>
      </c>
      <c r="Y10" s="86"/>
      <c r="Z10" s="86"/>
      <c r="AA10" s="92" t="s">
        <v>298</v>
      </c>
      <c r="AB10" s="86"/>
      <c r="AC10" s="86" t="b">
        <v>0</v>
      </c>
      <c r="AD10" s="86">
        <v>0</v>
      </c>
      <c r="AE10" s="92" t="s">
        <v>308</v>
      </c>
      <c r="AF10" s="86" t="b">
        <v>0</v>
      </c>
      <c r="AG10" s="86" t="s">
        <v>309</v>
      </c>
      <c r="AH10" s="86"/>
      <c r="AI10" s="92" t="s">
        <v>308</v>
      </c>
      <c r="AJ10" s="86" t="b">
        <v>0</v>
      </c>
      <c r="AK10" s="86">
        <v>7</v>
      </c>
      <c r="AL10" s="92" t="s">
        <v>304</v>
      </c>
      <c r="AM10" s="86" t="s">
        <v>312</v>
      </c>
      <c r="AN10" s="86" t="b">
        <v>0</v>
      </c>
      <c r="AO10" s="92" t="s">
        <v>304</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c r="BE10" s="52"/>
      <c r="BF10" s="51"/>
      <c r="BG10" s="52"/>
      <c r="BH10" s="51"/>
      <c r="BI10" s="52"/>
      <c r="BJ10" s="51"/>
      <c r="BK10" s="52"/>
      <c r="BL10" s="51"/>
    </row>
    <row r="11" spans="1:64" ht="15">
      <c r="A11" s="84" t="s">
        <v>220</v>
      </c>
      <c r="B11" s="84" t="s">
        <v>227</v>
      </c>
      <c r="C11" s="53"/>
      <c r="D11" s="54"/>
      <c r="E11" s="65"/>
      <c r="F11" s="55"/>
      <c r="G11" s="53"/>
      <c r="H11" s="57"/>
      <c r="I11" s="56"/>
      <c r="J11" s="56"/>
      <c r="K11" s="36" t="s">
        <v>65</v>
      </c>
      <c r="L11" s="83">
        <v>24</v>
      </c>
      <c r="M11" s="83"/>
      <c r="N11" s="63"/>
      <c r="O11" s="86" t="s">
        <v>235</v>
      </c>
      <c r="P11" s="88">
        <v>43626.873391203706</v>
      </c>
      <c r="Q11" s="86" t="s">
        <v>241</v>
      </c>
      <c r="R11" s="86"/>
      <c r="S11" s="86"/>
      <c r="T11" s="86"/>
      <c r="U11" s="86"/>
      <c r="V11" s="90" t="s">
        <v>266</v>
      </c>
      <c r="W11" s="88">
        <v>43626.873391203706</v>
      </c>
      <c r="X11" s="90" t="s">
        <v>282</v>
      </c>
      <c r="Y11" s="86"/>
      <c r="Z11" s="86"/>
      <c r="AA11" s="92" t="s">
        <v>299</v>
      </c>
      <c r="AB11" s="86"/>
      <c r="AC11" s="86" t="b">
        <v>0</v>
      </c>
      <c r="AD11" s="86">
        <v>0</v>
      </c>
      <c r="AE11" s="92" t="s">
        <v>308</v>
      </c>
      <c r="AF11" s="86" t="b">
        <v>0</v>
      </c>
      <c r="AG11" s="86" t="s">
        <v>309</v>
      </c>
      <c r="AH11" s="86"/>
      <c r="AI11" s="92" t="s">
        <v>308</v>
      </c>
      <c r="AJ11" s="86" t="b">
        <v>0</v>
      </c>
      <c r="AK11" s="86">
        <v>7</v>
      </c>
      <c r="AL11" s="92" t="s">
        <v>304</v>
      </c>
      <c r="AM11" s="86" t="s">
        <v>312</v>
      </c>
      <c r="AN11" s="86" t="b">
        <v>0</v>
      </c>
      <c r="AO11" s="92" t="s">
        <v>304</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c r="BE11" s="52"/>
      <c r="BF11" s="51"/>
      <c r="BG11" s="52"/>
      <c r="BH11" s="51"/>
      <c r="BI11" s="52"/>
      <c r="BJ11" s="51"/>
      <c r="BK11" s="52"/>
      <c r="BL11" s="51"/>
    </row>
    <row r="12" spans="1:64" ht="15">
      <c r="A12" s="84" t="s">
        <v>221</v>
      </c>
      <c r="B12" s="84" t="s">
        <v>231</v>
      </c>
      <c r="C12" s="53"/>
      <c r="D12" s="54"/>
      <c r="E12" s="65"/>
      <c r="F12" s="55"/>
      <c r="G12" s="53"/>
      <c r="H12" s="57"/>
      <c r="I12" s="56"/>
      <c r="J12" s="56"/>
      <c r="K12" s="36" t="s">
        <v>65</v>
      </c>
      <c r="L12" s="83">
        <v>27</v>
      </c>
      <c r="M12" s="83"/>
      <c r="N12" s="63"/>
      <c r="O12" s="86" t="s">
        <v>235</v>
      </c>
      <c r="P12" s="88">
        <v>43625.962916666664</v>
      </c>
      <c r="Q12" s="86" t="s">
        <v>240</v>
      </c>
      <c r="R12" s="86"/>
      <c r="S12" s="86"/>
      <c r="T12" s="86" t="s">
        <v>255</v>
      </c>
      <c r="U12" s="86"/>
      <c r="V12" s="90" t="s">
        <v>267</v>
      </c>
      <c r="W12" s="88">
        <v>43625.962916666664</v>
      </c>
      <c r="X12" s="90" t="s">
        <v>283</v>
      </c>
      <c r="Y12" s="86"/>
      <c r="Z12" s="86"/>
      <c r="AA12" s="92" t="s">
        <v>300</v>
      </c>
      <c r="AB12" s="86"/>
      <c r="AC12" s="86" t="b">
        <v>0</v>
      </c>
      <c r="AD12" s="86">
        <v>0</v>
      </c>
      <c r="AE12" s="92" t="s">
        <v>308</v>
      </c>
      <c r="AF12" s="86" t="b">
        <v>1</v>
      </c>
      <c r="AG12" s="86" t="s">
        <v>309</v>
      </c>
      <c r="AH12" s="86"/>
      <c r="AI12" s="92" t="s">
        <v>310</v>
      </c>
      <c r="AJ12" s="86" t="b">
        <v>0</v>
      </c>
      <c r="AK12" s="86">
        <v>4</v>
      </c>
      <c r="AL12" s="92" t="s">
        <v>294</v>
      </c>
      <c r="AM12" s="86" t="s">
        <v>312</v>
      </c>
      <c r="AN12" s="86" t="b">
        <v>0</v>
      </c>
      <c r="AO12" s="92" t="s">
        <v>294</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c r="BE12" s="52"/>
      <c r="BF12" s="51"/>
      <c r="BG12" s="52"/>
      <c r="BH12" s="51"/>
      <c r="BI12" s="52"/>
      <c r="BJ12" s="51"/>
      <c r="BK12" s="52"/>
      <c r="BL12" s="51"/>
    </row>
    <row r="13" spans="1:64" ht="15">
      <c r="A13" s="84" t="s">
        <v>222</v>
      </c>
      <c r="B13" s="84" t="s">
        <v>231</v>
      </c>
      <c r="C13" s="53"/>
      <c r="D13" s="54"/>
      <c r="E13" s="65"/>
      <c r="F13" s="55"/>
      <c r="G13" s="53"/>
      <c r="H13" s="57"/>
      <c r="I13" s="56"/>
      <c r="J13" s="56"/>
      <c r="K13" s="36" t="s">
        <v>65</v>
      </c>
      <c r="L13" s="83">
        <v>28</v>
      </c>
      <c r="M13" s="83"/>
      <c r="N13" s="63"/>
      <c r="O13" s="86" t="s">
        <v>235</v>
      </c>
      <c r="P13" s="88">
        <v>43626.92872685185</v>
      </c>
      <c r="Q13" s="86" t="s">
        <v>240</v>
      </c>
      <c r="R13" s="86"/>
      <c r="S13" s="86"/>
      <c r="T13" s="86" t="s">
        <v>255</v>
      </c>
      <c r="U13" s="86"/>
      <c r="V13" s="90" t="s">
        <v>268</v>
      </c>
      <c r="W13" s="88">
        <v>43626.92872685185</v>
      </c>
      <c r="X13" s="90" t="s">
        <v>284</v>
      </c>
      <c r="Y13" s="86"/>
      <c r="Z13" s="86"/>
      <c r="AA13" s="92" t="s">
        <v>301</v>
      </c>
      <c r="AB13" s="86"/>
      <c r="AC13" s="86" t="b">
        <v>0</v>
      </c>
      <c r="AD13" s="86">
        <v>0</v>
      </c>
      <c r="AE13" s="92" t="s">
        <v>308</v>
      </c>
      <c r="AF13" s="86" t="b">
        <v>1</v>
      </c>
      <c r="AG13" s="86" t="s">
        <v>309</v>
      </c>
      <c r="AH13" s="86"/>
      <c r="AI13" s="92" t="s">
        <v>310</v>
      </c>
      <c r="AJ13" s="86" t="b">
        <v>0</v>
      </c>
      <c r="AK13" s="86">
        <v>5</v>
      </c>
      <c r="AL13" s="92" t="s">
        <v>294</v>
      </c>
      <c r="AM13" s="86" t="s">
        <v>312</v>
      </c>
      <c r="AN13" s="86" t="b">
        <v>0</v>
      </c>
      <c r="AO13" s="92" t="s">
        <v>294</v>
      </c>
      <c r="AP13" s="86" t="s">
        <v>176</v>
      </c>
      <c r="AQ13" s="86">
        <v>0</v>
      </c>
      <c r="AR13" s="86">
        <v>0</v>
      </c>
      <c r="AS13" s="86"/>
      <c r="AT13" s="86"/>
      <c r="AU13" s="86"/>
      <c r="AV13" s="86"/>
      <c r="AW13" s="86"/>
      <c r="AX13" s="86"/>
      <c r="AY13" s="86"/>
      <c r="AZ13" s="86"/>
      <c r="BA13">
        <v>1</v>
      </c>
      <c r="BB13" s="85" t="str">
        <f>REPLACE(INDEX(GroupVertices[Group],MATCH(Edges24[[#This Row],[Vertex 1]],GroupVertices[Vertex],0)),1,1,"")</f>
        <v>2</v>
      </c>
      <c r="BC13" s="85" t="str">
        <f>REPLACE(INDEX(GroupVertices[Group],MATCH(Edges24[[#This Row],[Vertex 2]],GroupVertices[Vertex],0)),1,1,"")</f>
        <v>2</v>
      </c>
      <c r="BD13" s="51"/>
      <c r="BE13" s="52"/>
      <c r="BF13" s="51"/>
      <c r="BG13" s="52"/>
      <c r="BH13" s="51"/>
      <c r="BI13" s="52"/>
      <c r="BJ13" s="51"/>
      <c r="BK13" s="52"/>
      <c r="BL13" s="51"/>
    </row>
    <row r="14" spans="1:64" ht="15">
      <c r="A14" s="84" t="s">
        <v>223</v>
      </c>
      <c r="B14" s="84" t="s">
        <v>227</v>
      </c>
      <c r="C14" s="53"/>
      <c r="D14" s="54"/>
      <c r="E14" s="65"/>
      <c r="F14" s="55"/>
      <c r="G14" s="53"/>
      <c r="H14" s="57"/>
      <c r="I14" s="56"/>
      <c r="J14" s="56"/>
      <c r="K14" s="36" t="s">
        <v>65</v>
      </c>
      <c r="L14" s="83">
        <v>36</v>
      </c>
      <c r="M14" s="83"/>
      <c r="N14" s="63"/>
      <c r="O14" s="86" t="s">
        <v>235</v>
      </c>
      <c r="P14" s="88">
        <v>43626.93368055556</v>
      </c>
      <c r="Q14" s="86" t="s">
        <v>241</v>
      </c>
      <c r="R14" s="86"/>
      <c r="S14" s="86"/>
      <c r="T14" s="86"/>
      <c r="U14" s="86"/>
      <c r="V14" s="90" t="s">
        <v>269</v>
      </c>
      <c r="W14" s="88">
        <v>43626.93368055556</v>
      </c>
      <c r="X14" s="90" t="s">
        <v>285</v>
      </c>
      <c r="Y14" s="86"/>
      <c r="Z14" s="86"/>
      <c r="AA14" s="92" t="s">
        <v>302</v>
      </c>
      <c r="AB14" s="86"/>
      <c r="AC14" s="86" t="b">
        <v>0</v>
      </c>
      <c r="AD14" s="86">
        <v>0</v>
      </c>
      <c r="AE14" s="92" t="s">
        <v>308</v>
      </c>
      <c r="AF14" s="86" t="b">
        <v>0</v>
      </c>
      <c r="AG14" s="86" t="s">
        <v>309</v>
      </c>
      <c r="AH14" s="86"/>
      <c r="AI14" s="92" t="s">
        <v>308</v>
      </c>
      <c r="AJ14" s="86" t="b">
        <v>0</v>
      </c>
      <c r="AK14" s="86">
        <v>7</v>
      </c>
      <c r="AL14" s="92" t="s">
        <v>304</v>
      </c>
      <c r="AM14" s="86" t="s">
        <v>312</v>
      </c>
      <c r="AN14" s="86" t="b">
        <v>0</v>
      </c>
      <c r="AO14" s="92" t="s">
        <v>304</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c r="BE14" s="52"/>
      <c r="BF14" s="51"/>
      <c r="BG14" s="52"/>
      <c r="BH14" s="51"/>
      <c r="BI14" s="52"/>
      <c r="BJ14" s="51"/>
      <c r="BK14" s="52"/>
      <c r="BL14" s="51"/>
    </row>
    <row r="15" spans="1:64" ht="15">
      <c r="A15" s="84" t="s">
        <v>224</v>
      </c>
      <c r="B15" s="84" t="s">
        <v>227</v>
      </c>
      <c r="C15" s="53"/>
      <c r="D15" s="54"/>
      <c r="E15" s="65"/>
      <c r="F15" s="55"/>
      <c r="G15" s="53"/>
      <c r="H15" s="57"/>
      <c r="I15" s="56"/>
      <c r="J15" s="56"/>
      <c r="K15" s="36" t="s">
        <v>65</v>
      </c>
      <c r="L15" s="83">
        <v>38</v>
      </c>
      <c r="M15" s="83"/>
      <c r="N15" s="63"/>
      <c r="O15" s="86" t="s">
        <v>235</v>
      </c>
      <c r="P15" s="88">
        <v>43627.06800925926</v>
      </c>
      <c r="Q15" s="86" t="s">
        <v>241</v>
      </c>
      <c r="R15" s="86"/>
      <c r="S15" s="86"/>
      <c r="T15" s="86"/>
      <c r="U15" s="86"/>
      <c r="V15" s="90" t="s">
        <v>270</v>
      </c>
      <c r="W15" s="88">
        <v>43627.06800925926</v>
      </c>
      <c r="X15" s="90" t="s">
        <v>286</v>
      </c>
      <c r="Y15" s="86"/>
      <c r="Z15" s="86"/>
      <c r="AA15" s="92" t="s">
        <v>303</v>
      </c>
      <c r="AB15" s="86"/>
      <c r="AC15" s="86" t="b">
        <v>0</v>
      </c>
      <c r="AD15" s="86">
        <v>0</v>
      </c>
      <c r="AE15" s="92" t="s">
        <v>308</v>
      </c>
      <c r="AF15" s="86" t="b">
        <v>0</v>
      </c>
      <c r="AG15" s="86" t="s">
        <v>309</v>
      </c>
      <c r="AH15" s="86"/>
      <c r="AI15" s="92" t="s">
        <v>308</v>
      </c>
      <c r="AJ15" s="86" t="b">
        <v>0</v>
      </c>
      <c r="AK15" s="86">
        <v>7</v>
      </c>
      <c r="AL15" s="92" t="s">
        <v>304</v>
      </c>
      <c r="AM15" s="86" t="s">
        <v>312</v>
      </c>
      <c r="AN15" s="86" t="b">
        <v>0</v>
      </c>
      <c r="AO15" s="92" t="s">
        <v>304</v>
      </c>
      <c r="AP15" s="86" t="s">
        <v>176</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c r="BE15" s="52"/>
      <c r="BF15" s="51"/>
      <c r="BG15" s="52"/>
      <c r="BH15" s="51"/>
      <c r="BI15" s="52"/>
      <c r="BJ15" s="51"/>
      <c r="BK15" s="52"/>
      <c r="BL15" s="51"/>
    </row>
    <row r="16" spans="1:64" ht="15">
      <c r="A16" s="84" t="s">
        <v>225</v>
      </c>
      <c r="B16" s="84" t="s">
        <v>227</v>
      </c>
      <c r="C16" s="53"/>
      <c r="D16" s="54"/>
      <c r="E16" s="65"/>
      <c r="F16" s="55"/>
      <c r="G16" s="53"/>
      <c r="H16" s="57"/>
      <c r="I16" s="56"/>
      <c r="J16" s="56"/>
      <c r="K16" s="36" t="s">
        <v>65</v>
      </c>
      <c r="L16" s="83">
        <v>40</v>
      </c>
      <c r="M16" s="83"/>
      <c r="N16" s="63"/>
      <c r="O16" s="86" t="s">
        <v>235</v>
      </c>
      <c r="P16" s="88">
        <v>43626.85427083333</v>
      </c>
      <c r="Q16" s="86" t="s">
        <v>242</v>
      </c>
      <c r="R16" s="90" t="s">
        <v>247</v>
      </c>
      <c r="S16" s="86" t="s">
        <v>251</v>
      </c>
      <c r="T16" s="86" t="s">
        <v>256</v>
      </c>
      <c r="U16" s="86"/>
      <c r="V16" s="90" t="s">
        <v>271</v>
      </c>
      <c r="W16" s="88">
        <v>43626.85427083333</v>
      </c>
      <c r="X16" s="90" t="s">
        <v>287</v>
      </c>
      <c r="Y16" s="86"/>
      <c r="Z16" s="86"/>
      <c r="AA16" s="92" t="s">
        <v>304</v>
      </c>
      <c r="AB16" s="86"/>
      <c r="AC16" s="86" t="b">
        <v>0</v>
      </c>
      <c r="AD16" s="86">
        <v>12</v>
      </c>
      <c r="AE16" s="92" t="s">
        <v>308</v>
      </c>
      <c r="AF16" s="86" t="b">
        <v>0</v>
      </c>
      <c r="AG16" s="86" t="s">
        <v>309</v>
      </c>
      <c r="AH16" s="86"/>
      <c r="AI16" s="92" t="s">
        <v>308</v>
      </c>
      <c r="AJ16" s="86" t="b">
        <v>0</v>
      </c>
      <c r="AK16" s="86">
        <v>7</v>
      </c>
      <c r="AL16" s="92" t="s">
        <v>308</v>
      </c>
      <c r="AM16" s="86" t="s">
        <v>313</v>
      </c>
      <c r="AN16" s="86" t="b">
        <v>0</v>
      </c>
      <c r="AO16" s="92" t="s">
        <v>304</v>
      </c>
      <c r="AP16" s="86" t="s">
        <v>176</v>
      </c>
      <c r="AQ16" s="86">
        <v>0</v>
      </c>
      <c r="AR16" s="86">
        <v>0</v>
      </c>
      <c r="AS16" s="86"/>
      <c r="AT16" s="86"/>
      <c r="AU16" s="86"/>
      <c r="AV16" s="86"/>
      <c r="AW16" s="86"/>
      <c r="AX16" s="86"/>
      <c r="AY16" s="86"/>
      <c r="AZ16" s="86"/>
      <c r="BA16">
        <v>1</v>
      </c>
      <c r="BB16" s="85" t="str">
        <f>REPLACE(INDEX(GroupVertices[Group],MATCH(Edges24[[#This Row],[Vertex 1]],GroupVertices[Vertex],0)),1,1,"")</f>
        <v>1</v>
      </c>
      <c r="BC16" s="85" t="str">
        <f>REPLACE(INDEX(GroupVertices[Group],MATCH(Edges24[[#This Row],[Vertex 2]],GroupVertices[Vertex],0)),1,1,"")</f>
        <v>1</v>
      </c>
      <c r="BD16" s="51">
        <v>1</v>
      </c>
      <c r="BE16" s="52">
        <v>2.7027027027027026</v>
      </c>
      <c r="BF16" s="51">
        <v>0</v>
      </c>
      <c r="BG16" s="52">
        <v>0</v>
      </c>
      <c r="BH16" s="51">
        <v>0</v>
      </c>
      <c r="BI16" s="52">
        <v>0</v>
      </c>
      <c r="BJ16" s="51">
        <v>36</v>
      </c>
      <c r="BK16" s="52">
        <v>97.29729729729729</v>
      </c>
      <c r="BL16" s="51">
        <v>37</v>
      </c>
    </row>
    <row r="17" spans="1:64" ht="15">
      <c r="A17" s="84" t="s">
        <v>226</v>
      </c>
      <c r="B17" s="84" t="s">
        <v>225</v>
      </c>
      <c r="C17" s="53"/>
      <c r="D17" s="54"/>
      <c r="E17" s="65"/>
      <c r="F17" s="55"/>
      <c r="G17" s="53"/>
      <c r="H17" s="57"/>
      <c r="I17" s="56"/>
      <c r="J17" s="56"/>
      <c r="K17" s="36" t="s">
        <v>65</v>
      </c>
      <c r="L17" s="83">
        <v>41</v>
      </c>
      <c r="M17" s="83"/>
      <c r="N17" s="63"/>
      <c r="O17" s="86" t="s">
        <v>235</v>
      </c>
      <c r="P17" s="88">
        <v>43627.156539351854</v>
      </c>
      <c r="Q17" s="86" t="s">
        <v>241</v>
      </c>
      <c r="R17" s="86"/>
      <c r="S17" s="86"/>
      <c r="T17" s="86"/>
      <c r="U17" s="86"/>
      <c r="V17" s="90" t="s">
        <v>272</v>
      </c>
      <c r="W17" s="88">
        <v>43627.156539351854</v>
      </c>
      <c r="X17" s="90" t="s">
        <v>288</v>
      </c>
      <c r="Y17" s="86"/>
      <c r="Z17" s="86"/>
      <c r="AA17" s="92" t="s">
        <v>305</v>
      </c>
      <c r="AB17" s="86"/>
      <c r="AC17" s="86" t="b">
        <v>0</v>
      </c>
      <c r="AD17" s="86">
        <v>0</v>
      </c>
      <c r="AE17" s="92" t="s">
        <v>308</v>
      </c>
      <c r="AF17" s="86" t="b">
        <v>0</v>
      </c>
      <c r="AG17" s="86" t="s">
        <v>309</v>
      </c>
      <c r="AH17" s="86"/>
      <c r="AI17" s="92" t="s">
        <v>308</v>
      </c>
      <c r="AJ17" s="86" t="b">
        <v>0</v>
      </c>
      <c r="AK17" s="86">
        <v>7</v>
      </c>
      <c r="AL17" s="92" t="s">
        <v>304</v>
      </c>
      <c r="AM17" s="86" t="s">
        <v>312</v>
      </c>
      <c r="AN17" s="86" t="b">
        <v>0</v>
      </c>
      <c r="AO17" s="92" t="s">
        <v>304</v>
      </c>
      <c r="AP17" s="86" t="s">
        <v>176</v>
      </c>
      <c r="AQ17" s="86">
        <v>0</v>
      </c>
      <c r="AR17" s="86">
        <v>0</v>
      </c>
      <c r="AS17" s="86"/>
      <c r="AT17" s="86"/>
      <c r="AU17" s="86"/>
      <c r="AV17" s="86"/>
      <c r="AW17" s="86"/>
      <c r="AX17" s="86"/>
      <c r="AY17" s="86"/>
      <c r="AZ17" s="86"/>
      <c r="BA17">
        <v>1</v>
      </c>
      <c r="BB17" s="85" t="str">
        <f>REPLACE(INDEX(GroupVertices[Group],MATCH(Edges24[[#This Row],[Vertex 1]],GroupVertices[Vertex],0)),1,1,"")</f>
        <v>1</v>
      </c>
      <c r="BC17" s="85" t="str">
        <f>REPLACE(INDEX(GroupVertices[Group],MATCH(Edges24[[#This Row],[Vertex 2]],GroupVertices[Vertex],0)),1,1,"")</f>
        <v>1</v>
      </c>
      <c r="BD17" s="51"/>
      <c r="BE17" s="52"/>
      <c r="BF17" s="51"/>
      <c r="BG17" s="52"/>
      <c r="BH17" s="51"/>
      <c r="BI17" s="52"/>
      <c r="BJ17" s="51"/>
      <c r="BK17" s="52"/>
      <c r="BL17" s="51"/>
    </row>
    <row r="18" spans="1:64" ht="15">
      <c r="A18" s="84" t="s">
        <v>227</v>
      </c>
      <c r="B18" s="84" t="s">
        <v>227</v>
      </c>
      <c r="C18" s="53"/>
      <c r="D18" s="54"/>
      <c r="E18" s="65"/>
      <c r="F18" s="55"/>
      <c r="G18" s="53"/>
      <c r="H18" s="57"/>
      <c r="I18" s="56"/>
      <c r="J18" s="56"/>
      <c r="K18" s="36" t="s">
        <v>65</v>
      </c>
      <c r="L18" s="83">
        <v>43</v>
      </c>
      <c r="M18" s="83"/>
      <c r="N18" s="63"/>
      <c r="O18" s="86" t="s">
        <v>176</v>
      </c>
      <c r="P18" s="88">
        <v>43601.99827546296</v>
      </c>
      <c r="Q18" s="86" t="s">
        <v>243</v>
      </c>
      <c r="R18" s="90" t="s">
        <v>248</v>
      </c>
      <c r="S18" s="86" t="s">
        <v>252</v>
      </c>
      <c r="T18" s="86"/>
      <c r="U18" s="90" t="s">
        <v>258</v>
      </c>
      <c r="V18" s="90" t="s">
        <v>258</v>
      </c>
      <c r="W18" s="88">
        <v>43601.99827546296</v>
      </c>
      <c r="X18" s="90" t="s">
        <v>289</v>
      </c>
      <c r="Y18" s="86"/>
      <c r="Z18" s="86"/>
      <c r="AA18" s="92" t="s">
        <v>306</v>
      </c>
      <c r="AB18" s="86"/>
      <c r="AC18" s="86" t="b">
        <v>0</v>
      </c>
      <c r="AD18" s="86">
        <v>16</v>
      </c>
      <c r="AE18" s="92" t="s">
        <v>308</v>
      </c>
      <c r="AF18" s="86" t="b">
        <v>0</v>
      </c>
      <c r="AG18" s="86" t="s">
        <v>309</v>
      </c>
      <c r="AH18" s="86"/>
      <c r="AI18" s="92" t="s">
        <v>308</v>
      </c>
      <c r="AJ18" s="86" t="b">
        <v>0</v>
      </c>
      <c r="AK18" s="86">
        <v>9</v>
      </c>
      <c r="AL18" s="92" t="s">
        <v>308</v>
      </c>
      <c r="AM18" s="86" t="s">
        <v>311</v>
      </c>
      <c r="AN18" s="86" t="b">
        <v>0</v>
      </c>
      <c r="AO18" s="92" t="s">
        <v>306</v>
      </c>
      <c r="AP18" s="86" t="s">
        <v>315</v>
      </c>
      <c r="AQ18" s="86">
        <v>0</v>
      </c>
      <c r="AR18" s="86">
        <v>0</v>
      </c>
      <c r="AS18" s="86"/>
      <c r="AT18" s="86"/>
      <c r="AU18" s="86"/>
      <c r="AV18" s="86"/>
      <c r="AW18" s="86"/>
      <c r="AX18" s="86"/>
      <c r="AY18" s="86"/>
      <c r="AZ18" s="86"/>
      <c r="BA18">
        <v>1</v>
      </c>
      <c r="BB18" s="85" t="str">
        <f>REPLACE(INDEX(GroupVertices[Group],MATCH(Edges24[[#This Row],[Vertex 1]],GroupVertices[Vertex],0)),1,1,"")</f>
        <v>1</v>
      </c>
      <c r="BC18" s="85" t="str">
        <f>REPLACE(INDEX(GroupVertices[Group],MATCH(Edges24[[#This Row],[Vertex 2]],GroupVertices[Vertex],0)),1,1,"")</f>
        <v>1</v>
      </c>
      <c r="BD18" s="51">
        <v>4</v>
      </c>
      <c r="BE18" s="52">
        <v>10.526315789473685</v>
      </c>
      <c r="BF18" s="51">
        <v>0</v>
      </c>
      <c r="BG18" s="52">
        <v>0</v>
      </c>
      <c r="BH18" s="51">
        <v>0</v>
      </c>
      <c r="BI18" s="52">
        <v>0</v>
      </c>
      <c r="BJ18" s="51">
        <v>34</v>
      </c>
      <c r="BK18" s="52">
        <v>89.47368421052632</v>
      </c>
      <c r="BL18" s="51">
        <v>38</v>
      </c>
    </row>
    <row r="19" spans="1:64" ht="15">
      <c r="A19" s="84" t="s">
        <v>228</v>
      </c>
      <c r="B19" s="84" t="s">
        <v>227</v>
      </c>
      <c r="C19" s="53"/>
      <c r="D19" s="54"/>
      <c r="E19" s="65"/>
      <c r="F19" s="55"/>
      <c r="G19" s="53"/>
      <c r="H19" s="57"/>
      <c r="I19" s="56"/>
      <c r="J19" s="56"/>
      <c r="K19" s="36" t="s">
        <v>65</v>
      </c>
      <c r="L19" s="83">
        <v>44</v>
      </c>
      <c r="M19" s="83"/>
      <c r="N19" s="63"/>
      <c r="O19" s="86" t="s">
        <v>235</v>
      </c>
      <c r="P19" s="88">
        <v>43627.83594907408</v>
      </c>
      <c r="Q19" s="86" t="s">
        <v>244</v>
      </c>
      <c r="R19" s="86"/>
      <c r="S19" s="86"/>
      <c r="T19" s="86"/>
      <c r="U19" s="86"/>
      <c r="V19" s="90" t="s">
        <v>273</v>
      </c>
      <c r="W19" s="88">
        <v>43627.83594907408</v>
      </c>
      <c r="X19" s="90" t="s">
        <v>290</v>
      </c>
      <c r="Y19" s="86"/>
      <c r="Z19" s="86"/>
      <c r="AA19" s="92" t="s">
        <v>307</v>
      </c>
      <c r="AB19" s="86"/>
      <c r="AC19" s="86" t="b">
        <v>0</v>
      </c>
      <c r="AD19" s="86">
        <v>0</v>
      </c>
      <c r="AE19" s="92" t="s">
        <v>308</v>
      </c>
      <c r="AF19" s="86" t="b">
        <v>0</v>
      </c>
      <c r="AG19" s="86" t="s">
        <v>309</v>
      </c>
      <c r="AH19" s="86"/>
      <c r="AI19" s="92" t="s">
        <v>308</v>
      </c>
      <c r="AJ19" s="86" t="b">
        <v>0</v>
      </c>
      <c r="AK19" s="86">
        <v>0</v>
      </c>
      <c r="AL19" s="92" t="s">
        <v>308</v>
      </c>
      <c r="AM19" s="86" t="s">
        <v>314</v>
      </c>
      <c r="AN19" s="86" t="b">
        <v>0</v>
      </c>
      <c r="AO19" s="92" t="s">
        <v>307</v>
      </c>
      <c r="AP19" s="86" t="s">
        <v>176</v>
      </c>
      <c r="AQ19" s="86">
        <v>0</v>
      </c>
      <c r="AR19" s="86">
        <v>0</v>
      </c>
      <c r="AS19" s="86"/>
      <c r="AT19" s="86"/>
      <c r="AU19" s="86"/>
      <c r="AV19" s="86"/>
      <c r="AW19" s="86"/>
      <c r="AX19" s="86"/>
      <c r="AY19" s="86"/>
      <c r="AZ19" s="86"/>
      <c r="BA19">
        <v>1</v>
      </c>
      <c r="BB19" s="85" t="str">
        <f>REPLACE(INDEX(GroupVertices[Group],MATCH(Edges24[[#This Row],[Vertex 1]],GroupVertices[Vertex],0)),1,1,"")</f>
        <v>4</v>
      </c>
      <c r="BC19" s="85" t="str">
        <f>REPLACE(INDEX(GroupVertices[Group],MATCH(Edges24[[#This Row],[Vertex 2]],GroupVertices[Vertex],0)),1,1,"")</f>
        <v>1</v>
      </c>
      <c r="BD19" s="51"/>
      <c r="BE19" s="52"/>
      <c r="BF19" s="51"/>
      <c r="BG19" s="52"/>
      <c r="BH19" s="51"/>
      <c r="BI19" s="52"/>
      <c r="BJ19" s="51"/>
      <c r="BK19" s="52"/>
      <c r="BL19" s="51"/>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hyperlinks>
    <hyperlink ref="R3" r:id="rId1" display="https://www.nytimes.com/2019/06/05/opinion/hospital-cesarean-section.html"/>
    <hyperlink ref="R4" r:id="rId2" display="https://www.nytimes.com/2019/06/05/opinion/hospital-cesarean-section.html"/>
    <hyperlink ref="R6" r:id="rId3" display="https://twitter.com/publichealthumn/status/1137082513837449216"/>
    <hyperlink ref="R16" r:id="rId4" display="https://www.cmqcc.org/news/upcoming-webinar-improving-birth-care-experiences-and-outcomes-and-black-mothers-qi-approach"/>
    <hyperlink ref="R18" r:id="rId5" display="http://www.sciencedirect.com/science/authShare/S0884217519300449/20190507T220300Z/1?md5=5be580187ed1e0f021a008f6c8ba1297&amp;dgcid=author"/>
    <hyperlink ref="U3" r:id="rId6" display="https://pbs.twimg.com/ext_tw_video_thumb/1136409486984278018/pu/img/tSEjs--RREjIKKCN.jpg"/>
    <hyperlink ref="U18" r:id="rId7" display="https://pbs.twimg.com/media/D6uhtBXUYAAVrhs.jpg"/>
    <hyperlink ref="V3" r:id="rId8" display="https://pbs.twimg.com/ext_tw_video_thumb/1136409486984278018/pu/img/tSEjs--RREjIKKCN.jpg"/>
    <hyperlink ref="V4" r:id="rId9" display="http://pbs.twimg.com/profile_images/950771103827484673/MeGvOrh1_normal.jpg"/>
    <hyperlink ref="V5" r:id="rId10" display="http://pbs.twimg.com/profile_images/1050074275888189441/8We7kbvk_normal.jpg"/>
    <hyperlink ref="V6" r:id="rId11" display="http://pbs.twimg.com/profile_images/1131683640021331969/eAXr26dn_normal.jpg"/>
    <hyperlink ref="V7" r:id="rId12" display="http://pbs.twimg.com/profile_images/872287940709408772/YNV7xSA-_normal.jpg"/>
    <hyperlink ref="V8" r:id="rId13" display="http://pbs.twimg.com/profile_images/1078654114450542592/Ywa0pyka_normal.jpg"/>
    <hyperlink ref="V9" r:id="rId14" display="http://pbs.twimg.com/profile_images/1044969411432583168/FpmDabw7_normal.jpg"/>
    <hyperlink ref="V10" r:id="rId15" display="http://pbs.twimg.com/profile_images/378800000506759140/f0f7c3d4dfd710de8df48f54c297554c_normal.jpeg"/>
    <hyperlink ref="V11" r:id="rId16" display="http://pbs.twimg.com/profile_images/1093949311153451009/k8Xqmo6d_normal.jpg"/>
    <hyperlink ref="V12" r:id="rId17" display="http://pbs.twimg.com/profile_images/756134778676580352/sbdo2lA1_normal.jpg"/>
    <hyperlink ref="V13" r:id="rId18" display="http://pbs.twimg.com/profile_images/765753347244630016/1MxZu0OX_normal.jpg"/>
    <hyperlink ref="V14" r:id="rId19" display="http://pbs.twimg.com/profile_images/1042167452694601728/v7_QVBBq_normal.jpg"/>
    <hyperlink ref="V15" r:id="rId20" display="http://pbs.twimg.com/profile_images/725703417558126592/SocNzlxV_normal.jpg"/>
    <hyperlink ref="V16" r:id="rId21" display="http://pbs.twimg.com/profile_images/799643448357830656/FTrErgEN_normal.jpg"/>
    <hyperlink ref="V17" r:id="rId22" display="http://pbs.twimg.com/profile_images/1066792354034708482/tw1SjvEE_normal.jpg"/>
    <hyperlink ref="V18" r:id="rId23" display="https://pbs.twimg.com/media/D6uhtBXUYAAVrhs.jpg"/>
    <hyperlink ref="V19" r:id="rId24" display="http://pbs.twimg.com/profile_images/1053341124566437888/TqqPhvx8_normal.jpg"/>
    <hyperlink ref="X3" r:id="rId25" display="https://twitter.com/#!/beccah_health/status/1136412233947213824"/>
    <hyperlink ref="X4" r:id="rId26" display="https://twitter.com/#!/eakester/status/1137671589426843648"/>
    <hyperlink ref="X5" r:id="rId27" display="https://twitter.com/#!/suegullo/status/1137727522962124801"/>
    <hyperlink ref="X6" r:id="rId28" display="https://twitter.com/#!/rjwarrior/status/1137763803792175105"/>
    <hyperlink ref="X7" r:id="rId29" display="https://twitter.com/#!/danihasaduck/status/1137778802145153024"/>
    <hyperlink ref="X8" r:id="rId30" display="https://twitter.com/#!/aunpalmquist/status/1137780100865413120"/>
    <hyperlink ref="X9" r:id="rId31" display="https://twitter.com/#!/sandalljane/status/1138186381577076737"/>
    <hyperlink ref="X10" r:id="rId32" display="https://twitter.com/#!/robyncnm/status/1138186915520360449"/>
    <hyperlink ref="X11" r:id="rId33" display="https://twitter.com/#!/perinatalqi/status/1138188506143088640"/>
    <hyperlink ref="X12" r:id="rId34" display="https://twitter.com/#!/rrhdr/status/1137858564330942464"/>
    <hyperlink ref="X13" r:id="rId35" display="https://twitter.com/#!/thehealthymommy/status/1138208563074146304"/>
    <hyperlink ref="X14" r:id="rId36" display="https://twitter.com/#!/chantallauryn/status/1138210357703397377"/>
    <hyperlink ref="X15" r:id="rId37" display="https://twitter.com/#!/thefpqc/status/1138259033440305152"/>
    <hyperlink ref="X16" r:id="rId38" display="https://twitter.com/#!/acnmmidwives/status/1138181577035460610"/>
    <hyperlink ref="X17" r:id="rId39" display="https://twitter.com/#!/amykaleka/status/1138291119400345602"/>
    <hyperlink ref="X18" r:id="rId40" display="https://twitter.com/#!/cmqcc/status/1129174068995928064"/>
    <hyperlink ref="X19" r:id="rId41" display="https://twitter.com/#!/_sararothstein/status/1138537328740360192"/>
  </hyperlinks>
  <printOptions/>
  <pageMargins left="0.7" right="0.7" top="0.75" bottom="0.75" header="0.3" footer="0.3"/>
  <pageSetup horizontalDpi="600" verticalDpi="600" orientation="portrait" r:id="rId45"/>
  <legacyDrawing r:id="rId43"/>
  <tableParts>
    <tablePart r:id="rId4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756</v>
      </c>
      <c r="B1" s="13" t="s">
        <v>34</v>
      </c>
    </row>
    <row r="2" spans="1:2" ht="15">
      <c r="A2" s="124" t="s">
        <v>227</v>
      </c>
      <c r="B2" s="85">
        <v>330.5</v>
      </c>
    </row>
    <row r="3" spans="1:2" ht="15">
      <c r="A3" s="124" t="s">
        <v>212</v>
      </c>
      <c r="B3" s="85">
        <v>121.666667</v>
      </c>
    </row>
    <row r="4" spans="1:2" ht="15">
      <c r="A4" s="124" t="s">
        <v>215</v>
      </c>
      <c r="B4" s="85">
        <v>87.166667</v>
      </c>
    </row>
    <row r="5" spans="1:2" ht="15">
      <c r="A5" s="124" t="s">
        <v>228</v>
      </c>
      <c r="B5" s="85">
        <v>42</v>
      </c>
    </row>
    <row r="6" spans="1:2" ht="15">
      <c r="A6" s="124" t="s">
        <v>231</v>
      </c>
      <c r="B6" s="85">
        <v>29.5</v>
      </c>
    </row>
    <row r="7" spans="1:2" ht="15">
      <c r="A7" s="124" t="s">
        <v>225</v>
      </c>
      <c r="B7" s="85">
        <v>15</v>
      </c>
    </row>
    <row r="8" spans="1:2" ht="15">
      <c r="A8" s="124" t="s">
        <v>221</v>
      </c>
      <c r="B8" s="85">
        <v>5.166667</v>
      </c>
    </row>
    <row r="9" spans="1:2" ht="15">
      <c r="A9" s="124" t="s">
        <v>216</v>
      </c>
      <c r="B9" s="85">
        <v>3.666667</v>
      </c>
    </row>
    <row r="10" spans="1:2" ht="15">
      <c r="A10" s="124" t="s">
        <v>222</v>
      </c>
      <c r="B10" s="85">
        <v>3.666667</v>
      </c>
    </row>
    <row r="11" spans="1:2" ht="15">
      <c r="A11" s="124" t="s">
        <v>217</v>
      </c>
      <c r="B11" s="85">
        <v>3.666667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5" t="s">
        <v>758</v>
      </c>
      <c r="B25" t="s">
        <v>757</v>
      </c>
    </row>
    <row r="26" spans="1:2" ht="15">
      <c r="A26" s="136">
        <v>43601.99827546296</v>
      </c>
      <c r="B26" s="3">
        <v>1</v>
      </c>
    </row>
    <row r="27" spans="1:2" ht="15">
      <c r="A27" s="136">
        <v>43621.97180555556</v>
      </c>
      <c r="B27" s="3">
        <v>1</v>
      </c>
    </row>
    <row r="28" spans="1:2" ht="15">
      <c r="A28" s="136">
        <v>43625.446967592594</v>
      </c>
      <c r="B28" s="3">
        <v>1</v>
      </c>
    </row>
    <row r="29" spans="1:2" ht="15">
      <c r="A29" s="136">
        <v>43625.601319444446</v>
      </c>
      <c r="B29" s="3">
        <v>1</v>
      </c>
    </row>
    <row r="30" spans="1:2" ht="15">
      <c r="A30" s="136">
        <v>43625.70143518518</v>
      </c>
      <c r="B30" s="3">
        <v>1</v>
      </c>
    </row>
    <row r="31" spans="1:2" ht="15">
      <c r="A31" s="136">
        <v>43625.7428125</v>
      </c>
      <c r="B31" s="3">
        <v>1</v>
      </c>
    </row>
    <row r="32" spans="1:2" ht="15">
      <c r="A32" s="136">
        <v>43625.746400462966</v>
      </c>
      <c r="B32" s="3">
        <v>1</v>
      </c>
    </row>
    <row r="33" spans="1:2" ht="15">
      <c r="A33" s="136">
        <v>43625.962916666664</v>
      </c>
      <c r="B33" s="3">
        <v>1</v>
      </c>
    </row>
    <row r="34" spans="1:2" ht="15">
      <c r="A34" s="136">
        <v>43626.85427083333</v>
      </c>
      <c r="B34" s="3">
        <v>1</v>
      </c>
    </row>
    <row r="35" spans="1:2" ht="15">
      <c r="A35" s="136">
        <v>43626.86752314815</v>
      </c>
      <c r="B35" s="3">
        <v>1</v>
      </c>
    </row>
    <row r="36" spans="1:2" ht="15">
      <c r="A36" s="136">
        <v>43626.868993055556</v>
      </c>
      <c r="B36" s="3">
        <v>1</v>
      </c>
    </row>
    <row r="37" spans="1:2" ht="15">
      <c r="A37" s="136">
        <v>43626.873391203706</v>
      </c>
      <c r="B37" s="3">
        <v>1</v>
      </c>
    </row>
    <row r="38" spans="1:2" ht="15">
      <c r="A38" s="136">
        <v>43626.92872685185</v>
      </c>
      <c r="B38" s="3">
        <v>1</v>
      </c>
    </row>
    <row r="39" spans="1:2" ht="15">
      <c r="A39" s="136">
        <v>43626.93368055556</v>
      </c>
      <c r="B39" s="3">
        <v>1</v>
      </c>
    </row>
    <row r="40" spans="1:2" ht="15">
      <c r="A40" s="136">
        <v>43627.06800925926</v>
      </c>
      <c r="B40" s="3">
        <v>1</v>
      </c>
    </row>
    <row r="41" spans="1:2" ht="15">
      <c r="A41" s="136">
        <v>43627.156539351854</v>
      </c>
      <c r="B41" s="3">
        <v>1</v>
      </c>
    </row>
    <row r="42" spans="1:2" ht="15">
      <c r="A42" s="136">
        <v>43627.83594907408</v>
      </c>
      <c r="B42" s="3">
        <v>1</v>
      </c>
    </row>
    <row r="43" spans="1:2" ht="15">
      <c r="A43" s="136" t="s">
        <v>759</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316</v>
      </c>
      <c r="AE2" s="13" t="s">
        <v>317</v>
      </c>
      <c r="AF2" s="13" t="s">
        <v>318</v>
      </c>
      <c r="AG2" s="13" t="s">
        <v>319</v>
      </c>
      <c r="AH2" s="13" t="s">
        <v>320</v>
      </c>
      <c r="AI2" s="13" t="s">
        <v>321</v>
      </c>
      <c r="AJ2" s="13" t="s">
        <v>322</v>
      </c>
      <c r="AK2" s="13" t="s">
        <v>323</v>
      </c>
      <c r="AL2" s="13" t="s">
        <v>324</v>
      </c>
      <c r="AM2" s="13" t="s">
        <v>325</v>
      </c>
      <c r="AN2" s="13" t="s">
        <v>326</v>
      </c>
      <c r="AO2" s="13" t="s">
        <v>327</v>
      </c>
      <c r="AP2" s="13" t="s">
        <v>328</v>
      </c>
      <c r="AQ2" s="13" t="s">
        <v>329</v>
      </c>
      <c r="AR2" s="13" t="s">
        <v>330</v>
      </c>
      <c r="AS2" s="13" t="s">
        <v>192</v>
      </c>
      <c r="AT2" s="13" t="s">
        <v>331</v>
      </c>
      <c r="AU2" s="13" t="s">
        <v>332</v>
      </c>
      <c r="AV2" s="13" t="s">
        <v>333</v>
      </c>
      <c r="AW2" s="13" t="s">
        <v>334</v>
      </c>
      <c r="AX2" s="13" t="s">
        <v>335</v>
      </c>
      <c r="AY2" s="13" t="s">
        <v>336</v>
      </c>
      <c r="AZ2" s="13" t="s">
        <v>537</v>
      </c>
      <c r="BA2" s="130" t="s">
        <v>686</v>
      </c>
      <c r="BB2" s="130" t="s">
        <v>687</v>
      </c>
      <c r="BC2" s="130" t="s">
        <v>688</v>
      </c>
      <c r="BD2" s="130" t="s">
        <v>689</v>
      </c>
      <c r="BE2" s="130" t="s">
        <v>690</v>
      </c>
      <c r="BF2" s="130" t="s">
        <v>691</v>
      </c>
      <c r="BG2" s="130" t="s">
        <v>692</v>
      </c>
      <c r="BH2" s="130" t="s">
        <v>701</v>
      </c>
      <c r="BI2" s="130" t="s">
        <v>702</v>
      </c>
      <c r="BJ2" s="130" t="s">
        <v>711</v>
      </c>
      <c r="BK2" s="130" t="s">
        <v>745</v>
      </c>
      <c r="BL2" s="130" t="s">
        <v>746</v>
      </c>
      <c r="BM2" s="130" t="s">
        <v>747</v>
      </c>
      <c r="BN2" s="130" t="s">
        <v>748</v>
      </c>
      <c r="BO2" s="130" t="s">
        <v>749</v>
      </c>
      <c r="BP2" s="130" t="s">
        <v>750</v>
      </c>
      <c r="BQ2" s="130" t="s">
        <v>751</v>
      </c>
      <c r="BR2" s="130" t="s">
        <v>752</v>
      </c>
      <c r="BS2" s="130" t="s">
        <v>754</v>
      </c>
      <c r="BT2" s="3"/>
      <c r="BU2" s="3"/>
    </row>
    <row r="3" spans="1:73" ht="15" customHeight="1">
      <c r="A3" s="50" t="s">
        <v>212</v>
      </c>
      <c r="B3" s="53"/>
      <c r="C3" s="53" t="s">
        <v>64</v>
      </c>
      <c r="D3" s="54">
        <v>184.61397129186602</v>
      </c>
      <c r="E3" s="55"/>
      <c r="F3" s="112" t="s">
        <v>435</v>
      </c>
      <c r="G3" s="53"/>
      <c r="H3" s="57" t="s">
        <v>212</v>
      </c>
      <c r="I3" s="56"/>
      <c r="J3" s="56"/>
      <c r="K3" s="114" t="s">
        <v>467</v>
      </c>
      <c r="L3" s="59">
        <v>3681.5547251618764</v>
      </c>
      <c r="M3" s="60">
        <v>8963.693359375</v>
      </c>
      <c r="N3" s="60">
        <v>5690.392578125</v>
      </c>
      <c r="O3" s="58"/>
      <c r="P3" s="61"/>
      <c r="Q3" s="61"/>
      <c r="R3" s="51"/>
      <c r="S3" s="51">
        <v>1</v>
      </c>
      <c r="T3" s="51">
        <v>4</v>
      </c>
      <c r="U3" s="52">
        <v>121.666667</v>
      </c>
      <c r="V3" s="52">
        <v>0.02381</v>
      </c>
      <c r="W3" s="52">
        <v>0.040151</v>
      </c>
      <c r="X3" s="52">
        <v>1.52181</v>
      </c>
      <c r="Y3" s="52">
        <v>0.05</v>
      </c>
      <c r="Z3" s="52">
        <v>0</v>
      </c>
      <c r="AA3" s="62">
        <v>3</v>
      </c>
      <c r="AB3" s="62"/>
      <c r="AC3" s="63"/>
      <c r="AD3" s="85" t="s">
        <v>337</v>
      </c>
      <c r="AE3" s="85">
        <v>474</v>
      </c>
      <c r="AF3" s="85">
        <v>458</v>
      </c>
      <c r="AG3" s="85">
        <v>853</v>
      </c>
      <c r="AH3" s="85">
        <v>296</v>
      </c>
      <c r="AI3" s="85"/>
      <c r="AJ3" s="85" t="s">
        <v>360</v>
      </c>
      <c r="AK3" s="85" t="s">
        <v>382</v>
      </c>
      <c r="AL3" s="89" t="s">
        <v>397</v>
      </c>
      <c r="AM3" s="85"/>
      <c r="AN3" s="87">
        <v>41386.78178240741</v>
      </c>
      <c r="AO3" s="89" t="s">
        <v>411</v>
      </c>
      <c r="AP3" s="85" t="b">
        <v>0</v>
      </c>
      <c r="AQ3" s="85" t="b">
        <v>0</v>
      </c>
      <c r="AR3" s="85" t="b">
        <v>0</v>
      </c>
      <c r="AS3" s="85" t="s">
        <v>309</v>
      </c>
      <c r="AT3" s="85">
        <v>6</v>
      </c>
      <c r="AU3" s="89" t="s">
        <v>431</v>
      </c>
      <c r="AV3" s="85" t="b">
        <v>0</v>
      </c>
      <c r="AW3" s="85" t="s">
        <v>443</v>
      </c>
      <c r="AX3" s="89" t="s">
        <v>444</v>
      </c>
      <c r="AY3" s="85" t="s">
        <v>66</v>
      </c>
      <c r="AZ3" s="85" t="str">
        <f>REPLACE(INDEX(GroupVertices[Group],MATCH(Vertices[[#This Row],[Vertex]],GroupVertices[Vertex],0)),1,1,"")</f>
        <v>3</v>
      </c>
      <c r="BA3" s="51" t="s">
        <v>245</v>
      </c>
      <c r="BB3" s="51" t="s">
        <v>245</v>
      </c>
      <c r="BC3" s="51" t="s">
        <v>249</v>
      </c>
      <c r="BD3" s="51" t="s">
        <v>249</v>
      </c>
      <c r="BE3" s="51" t="s">
        <v>253</v>
      </c>
      <c r="BF3" s="51" t="s">
        <v>253</v>
      </c>
      <c r="BG3" s="131" t="s">
        <v>693</v>
      </c>
      <c r="BH3" s="131" t="s">
        <v>693</v>
      </c>
      <c r="BI3" s="131" t="s">
        <v>703</v>
      </c>
      <c r="BJ3" s="131" t="s">
        <v>703</v>
      </c>
      <c r="BK3" s="131">
        <v>1</v>
      </c>
      <c r="BL3" s="134">
        <v>2.857142857142857</v>
      </c>
      <c r="BM3" s="131">
        <v>1</v>
      </c>
      <c r="BN3" s="134">
        <v>2.857142857142857</v>
      </c>
      <c r="BO3" s="131">
        <v>0</v>
      </c>
      <c r="BP3" s="134">
        <v>0</v>
      </c>
      <c r="BQ3" s="131">
        <v>33</v>
      </c>
      <c r="BR3" s="134">
        <v>94.28571428571429</v>
      </c>
      <c r="BS3" s="131">
        <v>35</v>
      </c>
      <c r="BT3" s="3"/>
      <c r="BU3" s="3"/>
    </row>
    <row r="4" spans="1:76" ht="15">
      <c r="A4" s="14" t="s">
        <v>229</v>
      </c>
      <c r="B4" s="15"/>
      <c r="C4" s="15" t="s">
        <v>64</v>
      </c>
      <c r="D4" s="93">
        <v>1000</v>
      </c>
      <c r="E4" s="81"/>
      <c r="F4" s="112" t="s">
        <v>436</v>
      </c>
      <c r="G4" s="15"/>
      <c r="H4" s="16" t="s">
        <v>229</v>
      </c>
      <c r="I4" s="66"/>
      <c r="J4" s="66"/>
      <c r="K4" s="114" t="s">
        <v>468</v>
      </c>
      <c r="L4" s="94">
        <v>1</v>
      </c>
      <c r="M4" s="95">
        <v>7439.15185546875</v>
      </c>
      <c r="N4" s="95">
        <v>9218.490234375</v>
      </c>
      <c r="O4" s="77"/>
      <c r="P4" s="96"/>
      <c r="Q4" s="96"/>
      <c r="R4" s="97"/>
      <c r="S4" s="51">
        <v>1</v>
      </c>
      <c r="T4" s="51">
        <v>0</v>
      </c>
      <c r="U4" s="52">
        <v>0</v>
      </c>
      <c r="V4" s="52">
        <v>0.015873</v>
      </c>
      <c r="W4" s="52">
        <v>0.006753</v>
      </c>
      <c r="X4" s="52">
        <v>0.408707</v>
      </c>
      <c r="Y4" s="52">
        <v>0</v>
      </c>
      <c r="Z4" s="52">
        <v>0</v>
      </c>
      <c r="AA4" s="82">
        <v>4</v>
      </c>
      <c r="AB4" s="82"/>
      <c r="AC4" s="98"/>
      <c r="AD4" s="85" t="s">
        <v>338</v>
      </c>
      <c r="AE4" s="85">
        <v>726</v>
      </c>
      <c r="AF4" s="85">
        <v>254180</v>
      </c>
      <c r="AG4" s="85">
        <v>57460</v>
      </c>
      <c r="AH4" s="85">
        <v>2885</v>
      </c>
      <c r="AI4" s="85"/>
      <c r="AJ4" s="85" t="s">
        <v>361</v>
      </c>
      <c r="AK4" s="85" t="s">
        <v>383</v>
      </c>
      <c r="AL4" s="89" t="s">
        <v>398</v>
      </c>
      <c r="AM4" s="85"/>
      <c r="AN4" s="87">
        <v>39699.94734953704</v>
      </c>
      <c r="AO4" s="89" t="s">
        <v>412</v>
      </c>
      <c r="AP4" s="85" t="b">
        <v>0</v>
      </c>
      <c r="AQ4" s="85" t="b">
        <v>0</v>
      </c>
      <c r="AR4" s="85" t="b">
        <v>1</v>
      </c>
      <c r="AS4" s="85" t="s">
        <v>309</v>
      </c>
      <c r="AT4" s="85">
        <v>5419</v>
      </c>
      <c r="AU4" s="89" t="s">
        <v>431</v>
      </c>
      <c r="AV4" s="85" t="b">
        <v>1</v>
      </c>
      <c r="AW4" s="85" t="s">
        <v>443</v>
      </c>
      <c r="AX4" s="89" t="s">
        <v>445</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230</v>
      </c>
      <c r="B5" s="15"/>
      <c r="C5" s="15" t="s">
        <v>64</v>
      </c>
      <c r="D5" s="93">
        <v>843.5733333333334</v>
      </c>
      <c r="E5" s="81"/>
      <c r="F5" s="112" t="s">
        <v>437</v>
      </c>
      <c r="G5" s="15"/>
      <c r="H5" s="16" t="s">
        <v>230</v>
      </c>
      <c r="I5" s="66"/>
      <c r="J5" s="66"/>
      <c r="K5" s="114" t="s">
        <v>469</v>
      </c>
      <c r="L5" s="94">
        <v>1</v>
      </c>
      <c r="M5" s="95">
        <v>9595.369140625</v>
      </c>
      <c r="N5" s="95">
        <v>3564.349365234375</v>
      </c>
      <c r="O5" s="77"/>
      <c r="P5" s="96"/>
      <c r="Q5" s="96"/>
      <c r="R5" s="97"/>
      <c r="S5" s="51">
        <v>2</v>
      </c>
      <c r="T5" s="51">
        <v>0</v>
      </c>
      <c r="U5" s="52">
        <v>0</v>
      </c>
      <c r="V5" s="52">
        <v>0.016129</v>
      </c>
      <c r="W5" s="52">
        <v>0.008118</v>
      </c>
      <c r="X5" s="52">
        <v>0.710793</v>
      </c>
      <c r="Y5" s="52">
        <v>0.5</v>
      </c>
      <c r="Z5" s="52">
        <v>0</v>
      </c>
      <c r="AA5" s="82">
        <v>5</v>
      </c>
      <c r="AB5" s="82"/>
      <c r="AC5" s="98"/>
      <c r="AD5" s="85" t="s">
        <v>339</v>
      </c>
      <c r="AE5" s="85">
        <v>528</v>
      </c>
      <c r="AF5" s="85">
        <v>12784</v>
      </c>
      <c r="AG5" s="85">
        <v>6652</v>
      </c>
      <c r="AH5" s="85">
        <v>3841</v>
      </c>
      <c r="AI5" s="85"/>
      <c r="AJ5" s="85" t="s">
        <v>362</v>
      </c>
      <c r="AK5" s="85" t="s">
        <v>384</v>
      </c>
      <c r="AL5" s="89" t="s">
        <v>399</v>
      </c>
      <c r="AM5" s="85"/>
      <c r="AN5" s="87">
        <v>39832.61980324074</v>
      </c>
      <c r="AO5" s="89" t="s">
        <v>413</v>
      </c>
      <c r="AP5" s="85" t="b">
        <v>0</v>
      </c>
      <c r="AQ5" s="85" t="b">
        <v>0</v>
      </c>
      <c r="AR5" s="85" t="b">
        <v>0</v>
      </c>
      <c r="AS5" s="85" t="s">
        <v>309</v>
      </c>
      <c r="AT5" s="85">
        <v>402</v>
      </c>
      <c r="AU5" s="89" t="s">
        <v>432</v>
      </c>
      <c r="AV5" s="85" t="b">
        <v>0</v>
      </c>
      <c r="AW5" s="85" t="s">
        <v>443</v>
      </c>
      <c r="AX5" s="89" t="s">
        <v>446</v>
      </c>
      <c r="AY5" s="85" t="s">
        <v>65</v>
      </c>
      <c r="AZ5" s="85" t="str">
        <f>REPLACE(INDEX(GroupVertices[Group],MATCH(Vertices[[#This Row],[Vertex]],GroupVertices[Vertex],0)),1,1,"")</f>
        <v>3</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213</v>
      </c>
      <c r="B6" s="15"/>
      <c r="C6" s="15" t="s">
        <v>64</v>
      </c>
      <c r="D6" s="93">
        <v>163.28306220095695</v>
      </c>
      <c r="E6" s="81"/>
      <c r="F6" s="112" t="s">
        <v>259</v>
      </c>
      <c r="G6" s="15"/>
      <c r="H6" s="16" t="s">
        <v>213</v>
      </c>
      <c r="I6" s="66"/>
      <c r="J6" s="66"/>
      <c r="K6" s="114" t="s">
        <v>470</v>
      </c>
      <c r="L6" s="94">
        <v>1</v>
      </c>
      <c r="M6" s="95">
        <v>8559.15234375</v>
      </c>
      <c r="N6" s="95">
        <v>6736.70947265625</v>
      </c>
      <c r="O6" s="77"/>
      <c r="P6" s="96"/>
      <c r="Q6" s="96"/>
      <c r="R6" s="97"/>
      <c r="S6" s="51">
        <v>0</v>
      </c>
      <c r="T6" s="51">
        <v>2</v>
      </c>
      <c r="U6" s="52">
        <v>0</v>
      </c>
      <c r="V6" s="52">
        <v>0.016129</v>
      </c>
      <c r="W6" s="52">
        <v>0.008118</v>
      </c>
      <c r="X6" s="52">
        <v>0.710793</v>
      </c>
      <c r="Y6" s="52">
        <v>0.5</v>
      </c>
      <c r="Z6" s="52">
        <v>0</v>
      </c>
      <c r="AA6" s="82">
        <v>6</v>
      </c>
      <c r="AB6" s="82"/>
      <c r="AC6" s="98"/>
      <c r="AD6" s="85" t="s">
        <v>340</v>
      </c>
      <c r="AE6" s="85">
        <v>139</v>
      </c>
      <c r="AF6" s="85">
        <v>59</v>
      </c>
      <c r="AG6" s="85">
        <v>630</v>
      </c>
      <c r="AH6" s="85">
        <v>1139</v>
      </c>
      <c r="AI6" s="85"/>
      <c r="AJ6" s="85" t="s">
        <v>363</v>
      </c>
      <c r="AK6" s="85" t="s">
        <v>384</v>
      </c>
      <c r="AL6" s="85"/>
      <c r="AM6" s="85"/>
      <c r="AN6" s="87">
        <v>41369.81601851852</v>
      </c>
      <c r="AO6" s="89" t="s">
        <v>414</v>
      </c>
      <c r="AP6" s="85" t="b">
        <v>1</v>
      </c>
      <c r="AQ6" s="85" t="b">
        <v>0</v>
      </c>
      <c r="AR6" s="85" t="b">
        <v>1</v>
      </c>
      <c r="AS6" s="85" t="s">
        <v>309</v>
      </c>
      <c r="AT6" s="85">
        <v>0</v>
      </c>
      <c r="AU6" s="89" t="s">
        <v>431</v>
      </c>
      <c r="AV6" s="85" t="b">
        <v>0</v>
      </c>
      <c r="AW6" s="85" t="s">
        <v>443</v>
      </c>
      <c r="AX6" s="89" t="s">
        <v>447</v>
      </c>
      <c r="AY6" s="85" t="s">
        <v>66</v>
      </c>
      <c r="AZ6" s="85" t="str">
        <f>REPLACE(INDEX(GroupVertices[Group],MATCH(Vertices[[#This Row],[Vertex]],GroupVertices[Vertex],0)),1,1,"")</f>
        <v>3</v>
      </c>
      <c r="BA6" s="51" t="s">
        <v>245</v>
      </c>
      <c r="BB6" s="51" t="s">
        <v>245</v>
      </c>
      <c r="BC6" s="51" t="s">
        <v>249</v>
      </c>
      <c r="BD6" s="51" t="s">
        <v>249</v>
      </c>
      <c r="BE6" s="51"/>
      <c r="BF6" s="51"/>
      <c r="BG6" s="131" t="s">
        <v>694</v>
      </c>
      <c r="BH6" s="131" t="s">
        <v>694</v>
      </c>
      <c r="BI6" s="131" t="s">
        <v>704</v>
      </c>
      <c r="BJ6" s="131" t="s">
        <v>704</v>
      </c>
      <c r="BK6" s="131">
        <v>0</v>
      </c>
      <c r="BL6" s="134">
        <v>0</v>
      </c>
      <c r="BM6" s="131">
        <v>1</v>
      </c>
      <c r="BN6" s="134">
        <v>5.555555555555555</v>
      </c>
      <c r="BO6" s="131">
        <v>0</v>
      </c>
      <c r="BP6" s="134">
        <v>0</v>
      </c>
      <c r="BQ6" s="131">
        <v>17</v>
      </c>
      <c r="BR6" s="134">
        <v>94.44444444444444</v>
      </c>
      <c r="BS6" s="131">
        <v>18</v>
      </c>
      <c r="BT6" s="2"/>
      <c r="BU6" s="3"/>
      <c r="BV6" s="3"/>
      <c r="BW6" s="3"/>
      <c r="BX6" s="3"/>
    </row>
    <row r="7" spans="1:76" ht="15">
      <c r="A7" s="14" t="s">
        <v>227</v>
      </c>
      <c r="B7" s="15"/>
      <c r="C7" s="15" t="s">
        <v>64</v>
      </c>
      <c r="D7" s="93">
        <v>266.9972567783094</v>
      </c>
      <c r="E7" s="81"/>
      <c r="F7" s="112" t="s">
        <v>438</v>
      </c>
      <c r="G7" s="15"/>
      <c r="H7" s="16" t="s">
        <v>227</v>
      </c>
      <c r="I7" s="66"/>
      <c r="J7" s="66"/>
      <c r="K7" s="114" t="s">
        <v>471</v>
      </c>
      <c r="L7" s="94">
        <v>9999</v>
      </c>
      <c r="M7" s="95">
        <v>1747.2003173828125</v>
      </c>
      <c r="N7" s="95">
        <v>5439.11376953125</v>
      </c>
      <c r="O7" s="77"/>
      <c r="P7" s="96"/>
      <c r="Q7" s="96"/>
      <c r="R7" s="97"/>
      <c r="S7" s="51">
        <v>16</v>
      </c>
      <c r="T7" s="51">
        <v>1</v>
      </c>
      <c r="U7" s="52">
        <v>330.5</v>
      </c>
      <c r="V7" s="52">
        <v>0.034483</v>
      </c>
      <c r="W7" s="52">
        <v>0.147045</v>
      </c>
      <c r="X7" s="52">
        <v>4.041441</v>
      </c>
      <c r="Y7" s="52">
        <v>0.06666666666666667</v>
      </c>
      <c r="Z7" s="52">
        <v>0</v>
      </c>
      <c r="AA7" s="82">
        <v>7</v>
      </c>
      <c r="AB7" s="82"/>
      <c r="AC7" s="98"/>
      <c r="AD7" s="85" t="s">
        <v>341</v>
      </c>
      <c r="AE7" s="85">
        <v>617</v>
      </c>
      <c r="AF7" s="85">
        <v>1999</v>
      </c>
      <c r="AG7" s="85">
        <v>4116</v>
      </c>
      <c r="AH7" s="85">
        <v>944</v>
      </c>
      <c r="AI7" s="85"/>
      <c r="AJ7" s="85" t="s">
        <v>364</v>
      </c>
      <c r="AK7" s="85" t="s">
        <v>385</v>
      </c>
      <c r="AL7" s="89" t="s">
        <v>400</v>
      </c>
      <c r="AM7" s="85"/>
      <c r="AN7" s="87">
        <v>40874.85633101852</v>
      </c>
      <c r="AO7" s="89" t="s">
        <v>415</v>
      </c>
      <c r="AP7" s="85" t="b">
        <v>0</v>
      </c>
      <c r="AQ7" s="85" t="b">
        <v>0</v>
      </c>
      <c r="AR7" s="85" t="b">
        <v>1</v>
      </c>
      <c r="AS7" s="85" t="s">
        <v>309</v>
      </c>
      <c r="AT7" s="85">
        <v>41</v>
      </c>
      <c r="AU7" s="89" t="s">
        <v>431</v>
      </c>
      <c r="AV7" s="85" t="b">
        <v>0</v>
      </c>
      <c r="AW7" s="85" t="s">
        <v>443</v>
      </c>
      <c r="AX7" s="89" t="s">
        <v>448</v>
      </c>
      <c r="AY7" s="85" t="s">
        <v>66</v>
      </c>
      <c r="AZ7" s="85" t="str">
        <f>REPLACE(INDEX(GroupVertices[Group],MATCH(Vertices[[#This Row],[Vertex]],GroupVertices[Vertex],0)),1,1,"")</f>
        <v>1</v>
      </c>
      <c r="BA7" s="51" t="s">
        <v>248</v>
      </c>
      <c r="BB7" s="51" t="s">
        <v>248</v>
      </c>
      <c r="BC7" s="51" t="s">
        <v>252</v>
      </c>
      <c r="BD7" s="51" t="s">
        <v>252</v>
      </c>
      <c r="BE7" s="51"/>
      <c r="BF7" s="51"/>
      <c r="BG7" s="131" t="s">
        <v>695</v>
      </c>
      <c r="BH7" s="131" t="s">
        <v>695</v>
      </c>
      <c r="BI7" s="131" t="s">
        <v>705</v>
      </c>
      <c r="BJ7" s="131" t="s">
        <v>705</v>
      </c>
      <c r="BK7" s="131">
        <v>4</v>
      </c>
      <c r="BL7" s="134">
        <v>10.526315789473685</v>
      </c>
      <c r="BM7" s="131">
        <v>0</v>
      </c>
      <c r="BN7" s="134">
        <v>0</v>
      </c>
      <c r="BO7" s="131">
        <v>0</v>
      </c>
      <c r="BP7" s="134">
        <v>0</v>
      </c>
      <c r="BQ7" s="131">
        <v>34</v>
      </c>
      <c r="BR7" s="134">
        <v>89.47368421052632</v>
      </c>
      <c r="BS7" s="131">
        <v>38</v>
      </c>
      <c r="BT7" s="2"/>
      <c r="BU7" s="3"/>
      <c r="BV7" s="3"/>
      <c r="BW7" s="3"/>
      <c r="BX7" s="3"/>
    </row>
    <row r="8" spans="1:76" ht="15">
      <c r="A8" s="14" t="s">
        <v>231</v>
      </c>
      <c r="B8" s="15"/>
      <c r="C8" s="15" t="s">
        <v>64</v>
      </c>
      <c r="D8" s="93">
        <v>701.3672727272727</v>
      </c>
      <c r="E8" s="81"/>
      <c r="F8" s="112" t="s">
        <v>439</v>
      </c>
      <c r="G8" s="15"/>
      <c r="H8" s="16" t="s">
        <v>231</v>
      </c>
      <c r="I8" s="66"/>
      <c r="J8" s="66"/>
      <c r="K8" s="114" t="s">
        <v>472</v>
      </c>
      <c r="L8" s="94">
        <v>893.4084720121028</v>
      </c>
      <c r="M8" s="95">
        <v>4028.187255859375</v>
      </c>
      <c r="N8" s="95">
        <v>4362.52099609375</v>
      </c>
      <c r="O8" s="77"/>
      <c r="P8" s="96"/>
      <c r="Q8" s="96"/>
      <c r="R8" s="97"/>
      <c r="S8" s="51">
        <v>6</v>
      </c>
      <c r="T8" s="51">
        <v>0</v>
      </c>
      <c r="U8" s="52">
        <v>29.5</v>
      </c>
      <c r="V8" s="52">
        <v>0.020408</v>
      </c>
      <c r="W8" s="52">
        <v>0.068698</v>
      </c>
      <c r="X8" s="52">
        <v>1.450856</v>
      </c>
      <c r="Y8" s="52">
        <v>0.26666666666666666</v>
      </c>
      <c r="Z8" s="52">
        <v>0</v>
      </c>
      <c r="AA8" s="82">
        <v>8</v>
      </c>
      <c r="AB8" s="82"/>
      <c r="AC8" s="98"/>
      <c r="AD8" s="85" t="s">
        <v>342</v>
      </c>
      <c r="AE8" s="85">
        <v>832</v>
      </c>
      <c r="AF8" s="85">
        <v>10124</v>
      </c>
      <c r="AG8" s="85">
        <v>16613</v>
      </c>
      <c r="AH8" s="85">
        <v>1383</v>
      </c>
      <c r="AI8" s="85"/>
      <c r="AJ8" s="85" t="s">
        <v>365</v>
      </c>
      <c r="AK8" s="85" t="s">
        <v>386</v>
      </c>
      <c r="AL8" s="89" t="s">
        <v>401</v>
      </c>
      <c r="AM8" s="85"/>
      <c r="AN8" s="87">
        <v>39934.77755787037</v>
      </c>
      <c r="AO8" s="89" t="s">
        <v>416</v>
      </c>
      <c r="AP8" s="85" t="b">
        <v>0</v>
      </c>
      <c r="AQ8" s="85" t="b">
        <v>0</v>
      </c>
      <c r="AR8" s="85" t="b">
        <v>0</v>
      </c>
      <c r="AS8" s="85" t="s">
        <v>309</v>
      </c>
      <c r="AT8" s="85">
        <v>529</v>
      </c>
      <c r="AU8" s="89" t="s">
        <v>431</v>
      </c>
      <c r="AV8" s="85" t="b">
        <v>0</v>
      </c>
      <c r="AW8" s="85" t="s">
        <v>443</v>
      </c>
      <c r="AX8" s="89" t="s">
        <v>449</v>
      </c>
      <c r="AY8" s="85" t="s">
        <v>65</v>
      </c>
      <c r="AZ8" s="85" t="str">
        <f>REPLACE(INDEX(GroupVertices[Group],MATCH(Vertices[[#This Row],[Vertex]],GroupVertices[Vertex],0)),1,1,"")</f>
        <v>2</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214</v>
      </c>
      <c r="B9" s="15"/>
      <c r="C9" s="15" t="s">
        <v>64</v>
      </c>
      <c r="D9" s="93">
        <v>168.30838915470494</v>
      </c>
      <c r="E9" s="81"/>
      <c r="F9" s="112" t="s">
        <v>260</v>
      </c>
      <c r="G9" s="15"/>
      <c r="H9" s="16" t="s">
        <v>214</v>
      </c>
      <c r="I9" s="66"/>
      <c r="J9" s="66"/>
      <c r="K9" s="114" t="s">
        <v>473</v>
      </c>
      <c r="L9" s="94">
        <v>1</v>
      </c>
      <c r="M9" s="95">
        <v>232.59530639648438</v>
      </c>
      <c r="N9" s="95">
        <v>8735.9033203125</v>
      </c>
      <c r="O9" s="77"/>
      <c r="P9" s="96"/>
      <c r="Q9" s="96"/>
      <c r="R9" s="97"/>
      <c r="S9" s="51">
        <v>0</v>
      </c>
      <c r="T9" s="51">
        <v>1</v>
      </c>
      <c r="U9" s="52">
        <v>0</v>
      </c>
      <c r="V9" s="52">
        <v>0.02</v>
      </c>
      <c r="W9" s="52">
        <v>0.024731</v>
      </c>
      <c r="X9" s="52">
        <v>0.364701</v>
      </c>
      <c r="Y9" s="52">
        <v>0</v>
      </c>
      <c r="Z9" s="52">
        <v>0</v>
      </c>
      <c r="AA9" s="82">
        <v>9</v>
      </c>
      <c r="AB9" s="82"/>
      <c r="AC9" s="98"/>
      <c r="AD9" s="85" t="s">
        <v>343</v>
      </c>
      <c r="AE9" s="85">
        <v>137</v>
      </c>
      <c r="AF9" s="85">
        <v>153</v>
      </c>
      <c r="AG9" s="85">
        <v>953</v>
      </c>
      <c r="AH9" s="85">
        <v>252</v>
      </c>
      <c r="AI9" s="85"/>
      <c r="AJ9" s="85" t="s">
        <v>366</v>
      </c>
      <c r="AK9" s="85"/>
      <c r="AL9" s="85"/>
      <c r="AM9" s="85"/>
      <c r="AN9" s="87">
        <v>40109.665717592594</v>
      </c>
      <c r="AO9" s="85"/>
      <c r="AP9" s="85" t="b">
        <v>1</v>
      </c>
      <c r="AQ9" s="85" t="b">
        <v>0</v>
      </c>
      <c r="AR9" s="85" t="b">
        <v>1</v>
      </c>
      <c r="AS9" s="85" t="s">
        <v>309</v>
      </c>
      <c r="AT9" s="85">
        <v>4</v>
      </c>
      <c r="AU9" s="89" t="s">
        <v>431</v>
      </c>
      <c r="AV9" s="85" t="b">
        <v>0</v>
      </c>
      <c r="AW9" s="85" t="s">
        <v>443</v>
      </c>
      <c r="AX9" s="89" t="s">
        <v>450</v>
      </c>
      <c r="AY9" s="85" t="s">
        <v>66</v>
      </c>
      <c r="AZ9" s="85" t="str">
        <f>REPLACE(INDEX(GroupVertices[Group],MATCH(Vertices[[#This Row],[Vertex]],GroupVertices[Vertex],0)),1,1,"")</f>
        <v>1</v>
      </c>
      <c r="BA9" s="51"/>
      <c r="BB9" s="51"/>
      <c r="BC9" s="51"/>
      <c r="BD9" s="51"/>
      <c r="BE9" s="51"/>
      <c r="BF9" s="51"/>
      <c r="BG9" s="131" t="s">
        <v>695</v>
      </c>
      <c r="BH9" s="131" t="s">
        <v>695</v>
      </c>
      <c r="BI9" s="131" t="s">
        <v>706</v>
      </c>
      <c r="BJ9" s="131" t="s">
        <v>706</v>
      </c>
      <c r="BK9" s="131">
        <v>2</v>
      </c>
      <c r="BL9" s="134">
        <v>9.523809523809524</v>
      </c>
      <c r="BM9" s="131">
        <v>0</v>
      </c>
      <c r="BN9" s="134">
        <v>0</v>
      </c>
      <c r="BO9" s="131">
        <v>0</v>
      </c>
      <c r="BP9" s="134">
        <v>0</v>
      </c>
      <c r="BQ9" s="131">
        <v>19</v>
      </c>
      <c r="BR9" s="134">
        <v>90.47619047619048</v>
      </c>
      <c r="BS9" s="131">
        <v>21</v>
      </c>
      <c r="BT9" s="2"/>
      <c r="BU9" s="3"/>
      <c r="BV9" s="3"/>
      <c r="BW9" s="3"/>
      <c r="BX9" s="3"/>
    </row>
    <row r="10" spans="1:76" ht="15">
      <c r="A10" s="14" t="s">
        <v>215</v>
      </c>
      <c r="B10" s="15"/>
      <c r="C10" s="15" t="s">
        <v>64</v>
      </c>
      <c r="D10" s="93">
        <v>221.44854864433813</v>
      </c>
      <c r="E10" s="81"/>
      <c r="F10" s="112" t="s">
        <v>261</v>
      </c>
      <c r="G10" s="15"/>
      <c r="H10" s="16" t="s">
        <v>215</v>
      </c>
      <c r="I10" s="66"/>
      <c r="J10" s="66"/>
      <c r="K10" s="114" t="s">
        <v>474</v>
      </c>
      <c r="L10" s="94">
        <v>2637.890579927383</v>
      </c>
      <c r="M10" s="95">
        <v>5584.361328125</v>
      </c>
      <c r="N10" s="95">
        <v>4993.009765625</v>
      </c>
      <c r="O10" s="77"/>
      <c r="P10" s="96"/>
      <c r="Q10" s="96"/>
      <c r="R10" s="97"/>
      <c r="S10" s="51">
        <v>4</v>
      </c>
      <c r="T10" s="51">
        <v>5</v>
      </c>
      <c r="U10" s="52">
        <v>87.166667</v>
      </c>
      <c r="V10" s="52">
        <v>0.025</v>
      </c>
      <c r="W10" s="52">
        <v>0.088367</v>
      </c>
      <c r="X10" s="52">
        <v>2.017431</v>
      </c>
      <c r="Y10" s="52">
        <v>0.19642857142857142</v>
      </c>
      <c r="Z10" s="52">
        <v>0.125</v>
      </c>
      <c r="AA10" s="82">
        <v>10</v>
      </c>
      <c r="AB10" s="82"/>
      <c r="AC10" s="98"/>
      <c r="AD10" s="85" t="s">
        <v>344</v>
      </c>
      <c r="AE10" s="85">
        <v>436</v>
      </c>
      <c r="AF10" s="85">
        <v>1147</v>
      </c>
      <c r="AG10" s="85">
        <v>1513</v>
      </c>
      <c r="AH10" s="85">
        <v>9695</v>
      </c>
      <c r="AI10" s="85"/>
      <c r="AJ10" s="85" t="s">
        <v>367</v>
      </c>
      <c r="AK10" s="85"/>
      <c r="AL10" s="85"/>
      <c r="AM10" s="85"/>
      <c r="AN10" s="87">
        <v>41829.50951388889</v>
      </c>
      <c r="AO10" s="89" t="s">
        <v>417</v>
      </c>
      <c r="AP10" s="85" t="b">
        <v>1</v>
      </c>
      <c r="AQ10" s="85" t="b">
        <v>0</v>
      </c>
      <c r="AR10" s="85" t="b">
        <v>1</v>
      </c>
      <c r="AS10" s="85" t="s">
        <v>309</v>
      </c>
      <c r="AT10" s="85">
        <v>13</v>
      </c>
      <c r="AU10" s="89" t="s">
        <v>431</v>
      </c>
      <c r="AV10" s="85" t="b">
        <v>0</v>
      </c>
      <c r="AW10" s="85" t="s">
        <v>443</v>
      </c>
      <c r="AX10" s="89" t="s">
        <v>451</v>
      </c>
      <c r="AY10" s="85" t="s">
        <v>66</v>
      </c>
      <c r="AZ10" s="85" t="str">
        <f>REPLACE(INDEX(GroupVertices[Group],MATCH(Vertices[[#This Row],[Vertex]],GroupVertices[Vertex],0)),1,1,"")</f>
        <v>2</v>
      </c>
      <c r="BA10" s="51" t="s">
        <v>246</v>
      </c>
      <c r="BB10" s="51" t="s">
        <v>246</v>
      </c>
      <c r="BC10" s="51" t="s">
        <v>250</v>
      </c>
      <c r="BD10" s="51" t="s">
        <v>250</v>
      </c>
      <c r="BE10" s="51" t="s">
        <v>254</v>
      </c>
      <c r="BF10" s="51" t="s">
        <v>254</v>
      </c>
      <c r="BG10" s="131" t="s">
        <v>696</v>
      </c>
      <c r="BH10" s="131" t="s">
        <v>696</v>
      </c>
      <c r="BI10" s="131" t="s">
        <v>707</v>
      </c>
      <c r="BJ10" s="131" t="s">
        <v>707</v>
      </c>
      <c r="BK10" s="131">
        <v>1</v>
      </c>
      <c r="BL10" s="134">
        <v>3.8461538461538463</v>
      </c>
      <c r="BM10" s="131">
        <v>0</v>
      </c>
      <c r="BN10" s="134">
        <v>0</v>
      </c>
      <c r="BO10" s="131">
        <v>0</v>
      </c>
      <c r="BP10" s="134">
        <v>0</v>
      </c>
      <c r="BQ10" s="131">
        <v>25</v>
      </c>
      <c r="BR10" s="134">
        <v>96.15384615384616</v>
      </c>
      <c r="BS10" s="131">
        <v>26</v>
      </c>
      <c r="BT10" s="2"/>
      <c r="BU10" s="3"/>
      <c r="BV10" s="3"/>
      <c r="BW10" s="3"/>
      <c r="BX10" s="3"/>
    </row>
    <row r="11" spans="1:76" ht="15">
      <c r="A11" s="14" t="s">
        <v>232</v>
      </c>
      <c r="B11" s="15"/>
      <c r="C11" s="15" t="s">
        <v>64</v>
      </c>
      <c r="D11" s="93">
        <v>664.0515470494418</v>
      </c>
      <c r="E11" s="81"/>
      <c r="F11" s="112" t="s">
        <v>440</v>
      </c>
      <c r="G11" s="15"/>
      <c r="H11" s="16" t="s">
        <v>232</v>
      </c>
      <c r="I11" s="66"/>
      <c r="J11" s="66"/>
      <c r="K11" s="114" t="s">
        <v>475</v>
      </c>
      <c r="L11" s="94">
        <v>1</v>
      </c>
      <c r="M11" s="95">
        <v>7244.23974609375</v>
      </c>
      <c r="N11" s="95">
        <v>3309.210693359375</v>
      </c>
      <c r="O11" s="77"/>
      <c r="P11" s="96"/>
      <c r="Q11" s="96"/>
      <c r="R11" s="97"/>
      <c r="S11" s="51">
        <v>1</v>
      </c>
      <c r="T11" s="51">
        <v>0</v>
      </c>
      <c r="U11" s="52">
        <v>0</v>
      </c>
      <c r="V11" s="52">
        <v>0.016393</v>
      </c>
      <c r="W11" s="52">
        <v>0.014862</v>
      </c>
      <c r="X11" s="52">
        <v>0.364351</v>
      </c>
      <c r="Y11" s="52">
        <v>0</v>
      </c>
      <c r="Z11" s="52">
        <v>0</v>
      </c>
      <c r="AA11" s="82">
        <v>11</v>
      </c>
      <c r="AB11" s="82"/>
      <c r="AC11" s="98"/>
      <c r="AD11" s="85" t="s">
        <v>345</v>
      </c>
      <c r="AE11" s="85">
        <v>252</v>
      </c>
      <c r="AF11" s="85">
        <v>9426</v>
      </c>
      <c r="AG11" s="85">
        <v>3060</v>
      </c>
      <c r="AH11" s="85">
        <v>2437</v>
      </c>
      <c r="AI11" s="85"/>
      <c r="AJ11" s="85" t="s">
        <v>368</v>
      </c>
      <c r="AK11" s="85"/>
      <c r="AL11" s="89" t="s">
        <v>402</v>
      </c>
      <c r="AM11" s="85"/>
      <c r="AN11" s="87">
        <v>42643.93150462963</v>
      </c>
      <c r="AO11" s="89" t="s">
        <v>418</v>
      </c>
      <c r="AP11" s="85" t="b">
        <v>0</v>
      </c>
      <c r="AQ11" s="85" t="b">
        <v>0</v>
      </c>
      <c r="AR11" s="85" t="b">
        <v>1</v>
      </c>
      <c r="AS11" s="85" t="s">
        <v>309</v>
      </c>
      <c r="AT11" s="85">
        <v>91</v>
      </c>
      <c r="AU11" s="89" t="s">
        <v>431</v>
      </c>
      <c r="AV11" s="85" t="b">
        <v>0</v>
      </c>
      <c r="AW11" s="85" t="s">
        <v>443</v>
      </c>
      <c r="AX11" s="89" t="s">
        <v>452</v>
      </c>
      <c r="AY11" s="85" t="s">
        <v>65</v>
      </c>
      <c r="AZ11" s="85" t="str">
        <f>REPLACE(INDEX(GroupVertices[Group],MATCH(Vertices[[#This Row],[Vertex]],GroupVertices[Vertex],0)),1,1,"")</f>
        <v>2</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233</v>
      </c>
      <c r="B12" s="15"/>
      <c r="C12" s="15" t="s">
        <v>64</v>
      </c>
      <c r="D12" s="93">
        <v>165.5284210526316</v>
      </c>
      <c r="E12" s="81"/>
      <c r="F12" s="112" t="s">
        <v>441</v>
      </c>
      <c r="G12" s="15"/>
      <c r="H12" s="16" t="s">
        <v>233</v>
      </c>
      <c r="I12" s="66"/>
      <c r="J12" s="66"/>
      <c r="K12" s="114" t="s">
        <v>476</v>
      </c>
      <c r="L12" s="94">
        <v>1</v>
      </c>
      <c r="M12" s="95">
        <v>6389.2275390625</v>
      </c>
      <c r="N12" s="95">
        <v>9577.8662109375</v>
      </c>
      <c r="O12" s="77"/>
      <c r="P12" s="96"/>
      <c r="Q12" s="96"/>
      <c r="R12" s="97"/>
      <c r="S12" s="51">
        <v>1</v>
      </c>
      <c r="T12" s="51">
        <v>0</v>
      </c>
      <c r="U12" s="52">
        <v>0</v>
      </c>
      <c r="V12" s="52">
        <v>0.016393</v>
      </c>
      <c r="W12" s="52">
        <v>0.014862</v>
      </c>
      <c r="X12" s="52">
        <v>0.364351</v>
      </c>
      <c r="Y12" s="52">
        <v>0</v>
      </c>
      <c r="Z12" s="52">
        <v>0</v>
      </c>
      <c r="AA12" s="82">
        <v>12</v>
      </c>
      <c r="AB12" s="82"/>
      <c r="AC12" s="98"/>
      <c r="AD12" s="85" t="s">
        <v>346</v>
      </c>
      <c r="AE12" s="85">
        <v>120</v>
      </c>
      <c r="AF12" s="85">
        <v>101</v>
      </c>
      <c r="AG12" s="85">
        <v>13</v>
      </c>
      <c r="AH12" s="85">
        <v>61</v>
      </c>
      <c r="AI12" s="85"/>
      <c r="AJ12" s="85" t="s">
        <v>369</v>
      </c>
      <c r="AK12" s="85"/>
      <c r="AL12" s="85"/>
      <c r="AM12" s="85"/>
      <c r="AN12" s="87">
        <v>43603.05074074074</v>
      </c>
      <c r="AO12" s="85"/>
      <c r="AP12" s="85" t="b">
        <v>1</v>
      </c>
      <c r="AQ12" s="85" t="b">
        <v>0</v>
      </c>
      <c r="AR12" s="85" t="b">
        <v>0</v>
      </c>
      <c r="AS12" s="85" t="s">
        <v>309</v>
      </c>
      <c r="AT12" s="85">
        <v>2</v>
      </c>
      <c r="AU12" s="85"/>
      <c r="AV12" s="85" t="b">
        <v>0</v>
      </c>
      <c r="AW12" s="85" t="s">
        <v>443</v>
      </c>
      <c r="AX12" s="89" t="s">
        <v>453</v>
      </c>
      <c r="AY12" s="85" t="s">
        <v>65</v>
      </c>
      <c r="AZ12" s="85" t="str">
        <f>REPLACE(INDEX(GroupVertices[Group],MATCH(Vertices[[#This Row],[Vertex]],GroupVertices[Vertex],0)),1,1,"")</f>
        <v>2</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216</v>
      </c>
      <c r="B13" s="15"/>
      <c r="C13" s="15" t="s">
        <v>64</v>
      </c>
      <c r="D13" s="93">
        <v>169.91221690590112</v>
      </c>
      <c r="E13" s="81"/>
      <c r="F13" s="112" t="s">
        <v>262</v>
      </c>
      <c r="G13" s="15"/>
      <c r="H13" s="16" t="s">
        <v>216</v>
      </c>
      <c r="I13" s="66"/>
      <c r="J13" s="66"/>
      <c r="K13" s="114" t="s">
        <v>477</v>
      </c>
      <c r="L13" s="94">
        <v>111.92083711346443</v>
      </c>
      <c r="M13" s="95">
        <v>4032.420654296875</v>
      </c>
      <c r="N13" s="95">
        <v>537.7398681640625</v>
      </c>
      <c r="O13" s="77"/>
      <c r="P13" s="96"/>
      <c r="Q13" s="96"/>
      <c r="R13" s="97"/>
      <c r="S13" s="51">
        <v>0</v>
      </c>
      <c r="T13" s="51">
        <v>4</v>
      </c>
      <c r="U13" s="52">
        <v>3.666667</v>
      </c>
      <c r="V13" s="52">
        <v>0.022727</v>
      </c>
      <c r="W13" s="52">
        <v>0.065289</v>
      </c>
      <c r="X13" s="52">
        <v>0.984665</v>
      </c>
      <c r="Y13" s="52">
        <v>0.5</v>
      </c>
      <c r="Z13" s="52">
        <v>0</v>
      </c>
      <c r="AA13" s="82">
        <v>13</v>
      </c>
      <c r="AB13" s="82"/>
      <c r="AC13" s="98"/>
      <c r="AD13" s="85" t="s">
        <v>347</v>
      </c>
      <c r="AE13" s="85">
        <v>329</v>
      </c>
      <c r="AF13" s="85">
        <v>183</v>
      </c>
      <c r="AG13" s="85">
        <v>518</v>
      </c>
      <c r="AH13" s="85">
        <v>4478</v>
      </c>
      <c r="AI13" s="85"/>
      <c r="AJ13" s="85" t="s">
        <v>370</v>
      </c>
      <c r="AK13" s="85" t="s">
        <v>387</v>
      </c>
      <c r="AL13" s="85"/>
      <c r="AM13" s="85"/>
      <c r="AN13" s="87">
        <v>42893.12464120371</v>
      </c>
      <c r="AO13" s="89" t="s">
        <v>419</v>
      </c>
      <c r="AP13" s="85" t="b">
        <v>0</v>
      </c>
      <c r="AQ13" s="85" t="b">
        <v>0</v>
      </c>
      <c r="AR13" s="85" t="b">
        <v>1</v>
      </c>
      <c r="AS13" s="85" t="s">
        <v>309</v>
      </c>
      <c r="AT13" s="85">
        <v>1</v>
      </c>
      <c r="AU13" s="89" t="s">
        <v>431</v>
      </c>
      <c r="AV13" s="85" t="b">
        <v>0</v>
      </c>
      <c r="AW13" s="85" t="s">
        <v>443</v>
      </c>
      <c r="AX13" s="89" t="s">
        <v>454</v>
      </c>
      <c r="AY13" s="85" t="s">
        <v>66</v>
      </c>
      <c r="AZ13" s="85" t="str">
        <f>REPLACE(INDEX(GroupVertices[Group],MATCH(Vertices[[#This Row],[Vertex]],GroupVertices[Vertex],0)),1,1,"")</f>
        <v>2</v>
      </c>
      <c r="BA13" s="51"/>
      <c r="BB13" s="51"/>
      <c r="BC13" s="51"/>
      <c r="BD13" s="51"/>
      <c r="BE13" s="51" t="s">
        <v>255</v>
      </c>
      <c r="BF13" s="51" t="s">
        <v>255</v>
      </c>
      <c r="BG13" s="131" t="s">
        <v>697</v>
      </c>
      <c r="BH13" s="131" t="s">
        <v>697</v>
      </c>
      <c r="BI13" s="131" t="s">
        <v>708</v>
      </c>
      <c r="BJ13" s="131" t="s">
        <v>708</v>
      </c>
      <c r="BK13" s="131">
        <v>1</v>
      </c>
      <c r="BL13" s="134">
        <v>5.555555555555555</v>
      </c>
      <c r="BM13" s="131">
        <v>0</v>
      </c>
      <c r="BN13" s="134">
        <v>0</v>
      </c>
      <c r="BO13" s="131">
        <v>0</v>
      </c>
      <c r="BP13" s="134">
        <v>0</v>
      </c>
      <c r="BQ13" s="131">
        <v>17</v>
      </c>
      <c r="BR13" s="134">
        <v>94.44444444444444</v>
      </c>
      <c r="BS13" s="131">
        <v>18</v>
      </c>
      <c r="BT13" s="2"/>
      <c r="BU13" s="3"/>
      <c r="BV13" s="3"/>
      <c r="BW13" s="3"/>
      <c r="BX13" s="3"/>
    </row>
    <row r="14" spans="1:76" ht="15">
      <c r="A14" s="14" t="s">
        <v>221</v>
      </c>
      <c r="B14" s="15"/>
      <c r="C14" s="15" t="s">
        <v>64</v>
      </c>
      <c r="D14" s="93">
        <v>281.3782456140351</v>
      </c>
      <c r="E14" s="81"/>
      <c r="F14" s="112" t="s">
        <v>267</v>
      </c>
      <c r="G14" s="15"/>
      <c r="H14" s="16" t="s">
        <v>221</v>
      </c>
      <c r="I14" s="66"/>
      <c r="J14" s="66"/>
      <c r="K14" s="114" t="s">
        <v>478</v>
      </c>
      <c r="L14" s="94">
        <v>157.29753908018156</v>
      </c>
      <c r="M14" s="95">
        <v>4717.765625</v>
      </c>
      <c r="N14" s="95">
        <v>3191.89208984375</v>
      </c>
      <c r="O14" s="77"/>
      <c r="P14" s="96"/>
      <c r="Q14" s="96"/>
      <c r="R14" s="97"/>
      <c r="S14" s="51">
        <v>4</v>
      </c>
      <c r="T14" s="51">
        <v>3</v>
      </c>
      <c r="U14" s="52">
        <v>5.166667</v>
      </c>
      <c r="V14" s="52">
        <v>0.02381</v>
      </c>
      <c r="W14" s="52">
        <v>0.084088</v>
      </c>
      <c r="X14" s="52">
        <v>1.41231</v>
      </c>
      <c r="Y14" s="52">
        <v>0.36666666666666664</v>
      </c>
      <c r="Z14" s="52">
        <v>0.16666666666666666</v>
      </c>
      <c r="AA14" s="82">
        <v>14</v>
      </c>
      <c r="AB14" s="82"/>
      <c r="AC14" s="98"/>
      <c r="AD14" s="85" t="s">
        <v>348</v>
      </c>
      <c r="AE14" s="85">
        <v>913</v>
      </c>
      <c r="AF14" s="85">
        <v>2268</v>
      </c>
      <c r="AG14" s="85">
        <v>1457</v>
      </c>
      <c r="AH14" s="85">
        <v>5639</v>
      </c>
      <c r="AI14" s="85"/>
      <c r="AJ14" s="85" t="s">
        <v>371</v>
      </c>
      <c r="AK14" s="85" t="s">
        <v>388</v>
      </c>
      <c r="AL14" s="89" t="s">
        <v>403</v>
      </c>
      <c r="AM14" s="85"/>
      <c r="AN14" s="87">
        <v>41847.118113425924</v>
      </c>
      <c r="AO14" s="89" t="s">
        <v>420</v>
      </c>
      <c r="AP14" s="85" t="b">
        <v>0</v>
      </c>
      <c r="AQ14" s="85" t="b">
        <v>0</v>
      </c>
      <c r="AR14" s="85" t="b">
        <v>1</v>
      </c>
      <c r="AS14" s="85" t="s">
        <v>309</v>
      </c>
      <c r="AT14" s="85">
        <v>37</v>
      </c>
      <c r="AU14" s="89" t="s">
        <v>431</v>
      </c>
      <c r="AV14" s="85" t="b">
        <v>0</v>
      </c>
      <c r="AW14" s="85" t="s">
        <v>443</v>
      </c>
      <c r="AX14" s="89" t="s">
        <v>455</v>
      </c>
      <c r="AY14" s="85" t="s">
        <v>66</v>
      </c>
      <c r="AZ14" s="85" t="str">
        <f>REPLACE(INDEX(GroupVertices[Group],MATCH(Vertices[[#This Row],[Vertex]],GroupVertices[Vertex],0)),1,1,"")</f>
        <v>2</v>
      </c>
      <c r="BA14" s="51"/>
      <c r="BB14" s="51"/>
      <c r="BC14" s="51"/>
      <c r="BD14" s="51"/>
      <c r="BE14" s="51" t="s">
        <v>255</v>
      </c>
      <c r="BF14" s="51" t="s">
        <v>255</v>
      </c>
      <c r="BG14" s="131" t="s">
        <v>697</v>
      </c>
      <c r="BH14" s="131" t="s">
        <v>697</v>
      </c>
      <c r="BI14" s="131" t="s">
        <v>708</v>
      </c>
      <c r="BJ14" s="131" t="s">
        <v>708</v>
      </c>
      <c r="BK14" s="131">
        <v>1</v>
      </c>
      <c r="BL14" s="134">
        <v>5.555555555555555</v>
      </c>
      <c r="BM14" s="131">
        <v>0</v>
      </c>
      <c r="BN14" s="134">
        <v>0</v>
      </c>
      <c r="BO14" s="131">
        <v>0</v>
      </c>
      <c r="BP14" s="134">
        <v>0</v>
      </c>
      <c r="BQ14" s="131">
        <v>17</v>
      </c>
      <c r="BR14" s="134">
        <v>94.44444444444444</v>
      </c>
      <c r="BS14" s="131">
        <v>18</v>
      </c>
      <c r="BT14" s="2"/>
      <c r="BU14" s="3"/>
      <c r="BV14" s="3"/>
      <c r="BW14" s="3"/>
      <c r="BX14" s="3"/>
    </row>
    <row r="15" spans="1:76" ht="15">
      <c r="A15" s="14" t="s">
        <v>217</v>
      </c>
      <c r="B15" s="15"/>
      <c r="C15" s="15" t="s">
        <v>64</v>
      </c>
      <c r="D15" s="93">
        <v>261.2769377990431</v>
      </c>
      <c r="E15" s="81"/>
      <c r="F15" s="112" t="s">
        <v>263</v>
      </c>
      <c r="G15" s="15"/>
      <c r="H15" s="16" t="s">
        <v>217</v>
      </c>
      <c r="I15" s="66"/>
      <c r="J15" s="66"/>
      <c r="K15" s="114" t="s">
        <v>479</v>
      </c>
      <c r="L15" s="94">
        <v>111.92083711346443</v>
      </c>
      <c r="M15" s="95">
        <v>5570.98779296875</v>
      </c>
      <c r="N15" s="95">
        <v>482.3047180175781</v>
      </c>
      <c r="O15" s="77"/>
      <c r="P15" s="96"/>
      <c r="Q15" s="96"/>
      <c r="R15" s="97"/>
      <c r="S15" s="51">
        <v>0</v>
      </c>
      <c r="T15" s="51">
        <v>4</v>
      </c>
      <c r="U15" s="52">
        <v>3.666667</v>
      </c>
      <c r="V15" s="52">
        <v>0.022727</v>
      </c>
      <c r="W15" s="52">
        <v>0.065289</v>
      </c>
      <c r="X15" s="52">
        <v>0.984665</v>
      </c>
      <c r="Y15" s="52">
        <v>0.5</v>
      </c>
      <c r="Z15" s="52">
        <v>0</v>
      </c>
      <c r="AA15" s="82">
        <v>15</v>
      </c>
      <c r="AB15" s="82"/>
      <c r="AC15" s="98"/>
      <c r="AD15" s="85" t="s">
        <v>349</v>
      </c>
      <c r="AE15" s="85">
        <v>1106</v>
      </c>
      <c r="AF15" s="85">
        <v>1892</v>
      </c>
      <c r="AG15" s="85">
        <v>22434</v>
      </c>
      <c r="AH15" s="85">
        <v>29007</v>
      </c>
      <c r="AI15" s="85"/>
      <c r="AJ15" s="85" t="s">
        <v>372</v>
      </c>
      <c r="AK15" s="85" t="s">
        <v>389</v>
      </c>
      <c r="AL15" s="89" t="s">
        <v>404</v>
      </c>
      <c r="AM15" s="85"/>
      <c r="AN15" s="87">
        <v>41756.55946759259</v>
      </c>
      <c r="AO15" s="89" t="s">
        <v>421</v>
      </c>
      <c r="AP15" s="85" t="b">
        <v>1</v>
      </c>
      <c r="AQ15" s="85" t="b">
        <v>0</v>
      </c>
      <c r="AR15" s="85" t="b">
        <v>1</v>
      </c>
      <c r="AS15" s="85" t="s">
        <v>309</v>
      </c>
      <c r="AT15" s="85">
        <v>101</v>
      </c>
      <c r="AU15" s="89" t="s">
        <v>431</v>
      </c>
      <c r="AV15" s="85" t="b">
        <v>0</v>
      </c>
      <c r="AW15" s="85" t="s">
        <v>443</v>
      </c>
      <c r="AX15" s="89" t="s">
        <v>456</v>
      </c>
      <c r="AY15" s="85" t="s">
        <v>66</v>
      </c>
      <c r="AZ15" s="85" t="str">
        <f>REPLACE(INDEX(GroupVertices[Group],MATCH(Vertices[[#This Row],[Vertex]],GroupVertices[Vertex],0)),1,1,"")</f>
        <v>2</v>
      </c>
      <c r="BA15" s="51"/>
      <c r="BB15" s="51"/>
      <c r="BC15" s="51"/>
      <c r="BD15" s="51"/>
      <c r="BE15" s="51" t="s">
        <v>255</v>
      </c>
      <c r="BF15" s="51" t="s">
        <v>255</v>
      </c>
      <c r="BG15" s="131" t="s">
        <v>697</v>
      </c>
      <c r="BH15" s="131" t="s">
        <v>697</v>
      </c>
      <c r="BI15" s="131" t="s">
        <v>708</v>
      </c>
      <c r="BJ15" s="131" t="s">
        <v>708</v>
      </c>
      <c r="BK15" s="131">
        <v>1</v>
      </c>
      <c r="BL15" s="134">
        <v>5.555555555555555</v>
      </c>
      <c r="BM15" s="131">
        <v>0</v>
      </c>
      <c r="BN15" s="134">
        <v>0</v>
      </c>
      <c r="BO15" s="131">
        <v>0</v>
      </c>
      <c r="BP15" s="134">
        <v>0</v>
      </c>
      <c r="BQ15" s="131">
        <v>17</v>
      </c>
      <c r="BR15" s="134">
        <v>94.44444444444444</v>
      </c>
      <c r="BS15" s="131">
        <v>18</v>
      </c>
      <c r="BT15" s="2"/>
      <c r="BU15" s="3"/>
      <c r="BV15" s="3"/>
      <c r="BW15" s="3"/>
      <c r="BX15" s="3"/>
    </row>
    <row r="16" spans="1:76" ht="15">
      <c r="A16" s="14" t="s">
        <v>218</v>
      </c>
      <c r="B16" s="15"/>
      <c r="C16" s="15" t="s">
        <v>64</v>
      </c>
      <c r="D16" s="93">
        <v>310.9955980861244</v>
      </c>
      <c r="E16" s="81"/>
      <c r="F16" s="112" t="s">
        <v>264</v>
      </c>
      <c r="G16" s="15"/>
      <c r="H16" s="16" t="s">
        <v>218</v>
      </c>
      <c r="I16" s="66"/>
      <c r="J16" s="66"/>
      <c r="K16" s="114" t="s">
        <v>480</v>
      </c>
      <c r="L16" s="94">
        <v>1</v>
      </c>
      <c r="M16" s="95">
        <v>3372.271240234375</v>
      </c>
      <c r="N16" s="95">
        <v>8145.154296875</v>
      </c>
      <c r="O16" s="77"/>
      <c r="P16" s="96"/>
      <c r="Q16" s="96"/>
      <c r="R16" s="97"/>
      <c r="S16" s="51">
        <v>0</v>
      </c>
      <c r="T16" s="51">
        <v>2</v>
      </c>
      <c r="U16" s="52">
        <v>0</v>
      </c>
      <c r="V16" s="52">
        <v>0.020408</v>
      </c>
      <c r="W16" s="52">
        <v>0.034795</v>
      </c>
      <c r="X16" s="52">
        <v>0.592424</v>
      </c>
      <c r="Y16" s="52">
        <v>0.5</v>
      </c>
      <c r="Z16" s="52">
        <v>0</v>
      </c>
      <c r="AA16" s="82">
        <v>16</v>
      </c>
      <c r="AB16" s="82"/>
      <c r="AC16" s="98"/>
      <c r="AD16" s="85" t="s">
        <v>350</v>
      </c>
      <c r="AE16" s="85">
        <v>1356</v>
      </c>
      <c r="AF16" s="85">
        <v>2822</v>
      </c>
      <c r="AG16" s="85">
        <v>3482</v>
      </c>
      <c r="AH16" s="85">
        <v>133</v>
      </c>
      <c r="AI16" s="85"/>
      <c r="AJ16" s="85" t="s">
        <v>373</v>
      </c>
      <c r="AK16" s="85" t="s">
        <v>390</v>
      </c>
      <c r="AL16" s="89" t="s">
        <v>405</v>
      </c>
      <c r="AM16" s="85"/>
      <c r="AN16" s="87">
        <v>40861.17759259259</v>
      </c>
      <c r="AO16" s="89" t="s">
        <v>422</v>
      </c>
      <c r="AP16" s="85" t="b">
        <v>1</v>
      </c>
      <c r="AQ16" s="85" t="b">
        <v>0</v>
      </c>
      <c r="AR16" s="85" t="b">
        <v>0</v>
      </c>
      <c r="AS16" s="85" t="s">
        <v>309</v>
      </c>
      <c r="AT16" s="85">
        <v>31</v>
      </c>
      <c r="AU16" s="89" t="s">
        <v>431</v>
      </c>
      <c r="AV16" s="85" t="b">
        <v>0</v>
      </c>
      <c r="AW16" s="85" t="s">
        <v>443</v>
      </c>
      <c r="AX16" s="89" t="s">
        <v>457</v>
      </c>
      <c r="AY16" s="85" t="s">
        <v>66</v>
      </c>
      <c r="AZ16" s="85" t="str">
        <f>REPLACE(INDEX(GroupVertices[Group],MATCH(Vertices[[#This Row],[Vertex]],GroupVertices[Vertex],0)),1,1,"")</f>
        <v>1</v>
      </c>
      <c r="BA16" s="51"/>
      <c r="BB16" s="51"/>
      <c r="BC16" s="51"/>
      <c r="BD16" s="51"/>
      <c r="BE16" s="51"/>
      <c r="BF16" s="51"/>
      <c r="BG16" s="131" t="s">
        <v>698</v>
      </c>
      <c r="BH16" s="131" t="s">
        <v>698</v>
      </c>
      <c r="BI16" s="131" t="s">
        <v>709</v>
      </c>
      <c r="BJ16" s="131" t="s">
        <v>709</v>
      </c>
      <c r="BK16" s="131">
        <v>1</v>
      </c>
      <c r="BL16" s="134">
        <v>4.3478260869565215</v>
      </c>
      <c r="BM16" s="131">
        <v>0</v>
      </c>
      <c r="BN16" s="134">
        <v>0</v>
      </c>
      <c r="BO16" s="131">
        <v>0</v>
      </c>
      <c r="BP16" s="134">
        <v>0</v>
      </c>
      <c r="BQ16" s="131">
        <v>22</v>
      </c>
      <c r="BR16" s="134">
        <v>95.65217391304348</v>
      </c>
      <c r="BS16" s="131">
        <v>23</v>
      </c>
      <c r="BT16" s="2"/>
      <c r="BU16" s="3"/>
      <c r="BV16" s="3"/>
      <c r="BW16" s="3"/>
      <c r="BX16" s="3"/>
    </row>
    <row r="17" spans="1:76" ht="15">
      <c r="A17" s="14" t="s">
        <v>225</v>
      </c>
      <c r="B17" s="15"/>
      <c r="C17" s="15" t="s">
        <v>64</v>
      </c>
      <c r="D17" s="93">
        <v>1000</v>
      </c>
      <c r="E17" s="81"/>
      <c r="F17" s="112" t="s">
        <v>271</v>
      </c>
      <c r="G17" s="15"/>
      <c r="H17" s="16" t="s">
        <v>225</v>
      </c>
      <c r="I17" s="66"/>
      <c r="J17" s="66"/>
      <c r="K17" s="114" t="s">
        <v>481</v>
      </c>
      <c r="L17" s="94">
        <v>454.7670196671709</v>
      </c>
      <c r="M17" s="95">
        <v>2368.1806640625</v>
      </c>
      <c r="N17" s="95">
        <v>4120.318359375</v>
      </c>
      <c r="O17" s="77"/>
      <c r="P17" s="96"/>
      <c r="Q17" s="96"/>
      <c r="R17" s="97"/>
      <c r="S17" s="51">
        <v>6</v>
      </c>
      <c r="T17" s="51">
        <v>1</v>
      </c>
      <c r="U17" s="52">
        <v>15</v>
      </c>
      <c r="V17" s="52">
        <v>0.022727</v>
      </c>
      <c r="W17" s="52">
        <v>0.059842</v>
      </c>
      <c r="X17" s="52">
        <v>1.875377</v>
      </c>
      <c r="Y17" s="52">
        <v>0.14285714285714285</v>
      </c>
      <c r="Z17" s="52">
        <v>0</v>
      </c>
      <c r="AA17" s="82">
        <v>17</v>
      </c>
      <c r="AB17" s="82"/>
      <c r="AC17" s="98"/>
      <c r="AD17" s="85" t="s">
        <v>351</v>
      </c>
      <c r="AE17" s="85">
        <v>411</v>
      </c>
      <c r="AF17" s="85">
        <v>15710</v>
      </c>
      <c r="AG17" s="85">
        <v>9664</v>
      </c>
      <c r="AH17" s="85">
        <v>2684</v>
      </c>
      <c r="AI17" s="85"/>
      <c r="AJ17" s="85" t="s">
        <v>374</v>
      </c>
      <c r="AK17" s="85" t="s">
        <v>391</v>
      </c>
      <c r="AL17" s="89" t="s">
        <v>406</v>
      </c>
      <c r="AM17" s="85"/>
      <c r="AN17" s="87">
        <v>39987.81108796296</v>
      </c>
      <c r="AO17" s="89" t="s">
        <v>423</v>
      </c>
      <c r="AP17" s="85" t="b">
        <v>0</v>
      </c>
      <c r="AQ17" s="85" t="b">
        <v>0</v>
      </c>
      <c r="AR17" s="85" t="b">
        <v>1</v>
      </c>
      <c r="AS17" s="85" t="s">
        <v>309</v>
      </c>
      <c r="AT17" s="85">
        <v>323</v>
      </c>
      <c r="AU17" s="89" t="s">
        <v>431</v>
      </c>
      <c r="AV17" s="85" t="b">
        <v>0</v>
      </c>
      <c r="AW17" s="85" t="s">
        <v>443</v>
      </c>
      <c r="AX17" s="89" t="s">
        <v>458</v>
      </c>
      <c r="AY17" s="85" t="s">
        <v>66</v>
      </c>
      <c r="AZ17" s="85" t="str">
        <f>REPLACE(INDEX(GroupVertices[Group],MATCH(Vertices[[#This Row],[Vertex]],GroupVertices[Vertex],0)),1,1,"")</f>
        <v>1</v>
      </c>
      <c r="BA17" s="51" t="s">
        <v>247</v>
      </c>
      <c r="BB17" s="51" t="s">
        <v>247</v>
      </c>
      <c r="BC17" s="51" t="s">
        <v>251</v>
      </c>
      <c r="BD17" s="51" t="s">
        <v>251</v>
      </c>
      <c r="BE17" s="51" t="s">
        <v>256</v>
      </c>
      <c r="BF17" s="51" t="s">
        <v>256</v>
      </c>
      <c r="BG17" s="131" t="s">
        <v>699</v>
      </c>
      <c r="BH17" s="131" t="s">
        <v>699</v>
      </c>
      <c r="BI17" s="131" t="s">
        <v>656</v>
      </c>
      <c r="BJ17" s="131" t="s">
        <v>656</v>
      </c>
      <c r="BK17" s="131">
        <v>1</v>
      </c>
      <c r="BL17" s="134">
        <v>2.7027027027027026</v>
      </c>
      <c r="BM17" s="131">
        <v>0</v>
      </c>
      <c r="BN17" s="134">
        <v>0</v>
      </c>
      <c r="BO17" s="131">
        <v>0</v>
      </c>
      <c r="BP17" s="134">
        <v>0</v>
      </c>
      <c r="BQ17" s="131">
        <v>36</v>
      </c>
      <c r="BR17" s="134">
        <v>97.29729729729729</v>
      </c>
      <c r="BS17" s="131">
        <v>37</v>
      </c>
      <c r="BT17" s="2"/>
      <c r="BU17" s="3"/>
      <c r="BV17" s="3"/>
      <c r="BW17" s="3"/>
      <c r="BX17" s="3"/>
    </row>
    <row r="18" spans="1:76" ht="15">
      <c r="A18" s="14" t="s">
        <v>219</v>
      </c>
      <c r="B18" s="15"/>
      <c r="C18" s="15" t="s">
        <v>64</v>
      </c>
      <c r="D18" s="93">
        <v>205.51719298245615</v>
      </c>
      <c r="E18" s="81"/>
      <c r="F18" s="112" t="s">
        <v>265</v>
      </c>
      <c r="G18" s="15"/>
      <c r="H18" s="16" t="s">
        <v>219</v>
      </c>
      <c r="I18" s="66"/>
      <c r="J18" s="66"/>
      <c r="K18" s="114" t="s">
        <v>482</v>
      </c>
      <c r="L18" s="94">
        <v>1</v>
      </c>
      <c r="M18" s="95">
        <v>1979.51904296875</v>
      </c>
      <c r="N18" s="95">
        <v>9551.103515625</v>
      </c>
      <c r="O18" s="77"/>
      <c r="P18" s="96"/>
      <c r="Q18" s="96"/>
      <c r="R18" s="97"/>
      <c r="S18" s="51">
        <v>0</v>
      </c>
      <c r="T18" s="51">
        <v>2</v>
      </c>
      <c r="U18" s="52">
        <v>0</v>
      </c>
      <c r="V18" s="52">
        <v>0.020408</v>
      </c>
      <c r="W18" s="52">
        <v>0.034795</v>
      </c>
      <c r="X18" s="52">
        <v>0.592424</v>
      </c>
      <c r="Y18" s="52">
        <v>0.5</v>
      </c>
      <c r="Z18" s="52">
        <v>0</v>
      </c>
      <c r="AA18" s="82">
        <v>18</v>
      </c>
      <c r="AB18" s="82"/>
      <c r="AC18" s="98"/>
      <c r="AD18" s="85" t="s">
        <v>352</v>
      </c>
      <c r="AE18" s="85">
        <v>945</v>
      </c>
      <c r="AF18" s="85">
        <v>849</v>
      </c>
      <c r="AG18" s="85">
        <v>2954</v>
      </c>
      <c r="AH18" s="85">
        <v>7562</v>
      </c>
      <c r="AI18" s="85"/>
      <c r="AJ18" s="85" t="s">
        <v>375</v>
      </c>
      <c r="AK18" s="85" t="s">
        <v>384</v>
      </c>
      <c r="AL18" s="85"/>
      <c r="AM18" s="85"/>
      <c r="AN18" s="87">
        <v>40846.57209490741</v>
      </c>
      <c r="AO18" s="89" t="s">
        <v>424</v>
      </c>
      <c r="AP18" s="85" t="b">
        <v>0</v>
      </c>
      <c r="AQ18" s="85" t="b">
        <v>0</v>
      </c>
      <c r="AR18" s="85" t="b">
        <v>0</v>
      </c>
      <c r="AS18" s="85" t="s">
        <v>309</v>
      </c>
      <c r="AT18" s="85">
        <v>16</v>
      </c>
      <c r="AU18" s="89" t="s">
        <v>431</v>
      </c>
      <c r="AV18" s="85" t="b">
        <v>0</v>
      </c>
      <c r="AW18" s="85" t="s">
        <v>443</v>
      </c>
      <c r="AX18" s="89" t="s">
        <v>459</v>
      </c>
      <c r="AY18" s="85" t="s">
        <v>66</v>
      </c>
      <c r="AZ18" s="85" t="str">
        <f>REPLACE(INDEX(GroupVertices[Group],MATCH(Vertices[[#This Row],[Vertex]],GroupVertices[Vertex],0)),1,1,"")</f>
        <v>1</v>
      </c>
      <c r="BA18" s="51"/>
      <c r="BB18" s="51"/>
      <c r="BC18" s="51"/>
      <c r="BD18" s="51"/>
      <c r="BE18" s="51"/>
      <c r="BF18" s="51"/>
      <c r="BG18" s="131" t="s">
        <v>698</v>
      </c>
      <c r="BH18" s="131" t="s">
        <v>698</v>
      </c>
      <c r="BI18" s="131" t="s">
        <v>709</v>
      </c>
      <c r="BJ18" s="131" t="s">
        <v>709</v>
      </c>
      <c r="BK18" s="131">
        <v>1</v>
      </c>
      <c r="BL18" s="134">
        <v>4.3478260869565215</v>
      </c>
      <c r="BM18" s="131">
        <v>0</v>
      </c>
      <c r="BN18" s="134">
        <v>0</v>
      </c>
      <c r="BO18" s="131">
        <v>0</v>
      </c>
      <c r="BP18" s="134">
        <v>0</v>
      </c>
      <c r="BQ18" s="131">
        <v>22</v>
      </c>
      <c r="BR18" s="134">
        <v>95.65217391304348</v>
      </c>
      <c r="BS18" s="131">
        <v>23</v>
      </c>
      <c r="BT18" s="2"/>
      <c r="BU18" s="3"/>
      <c r="BV18" s="3"/>
      <c r="BW18" s="3"/>
      <c r="BX18" s="3"/>
    </row>
    <row r="19" spans="1:76" ht="15">
      <c r="A19" s="14" t="s">
        <v>220</v>
      </c>
      <c r="B19" s="15"/>
      <c r="C19" s="15" t="s">
        <v>64</v>
      </c>
      <c r="D19" s="93">
        <v>204.18066985645933</v>
      </c>
      <c r="E19" s="81"/>
      <c r="F19" s="112" t="s">
        <v>266</v>
      </c>
      <c r="G19" s="15"/>
      <c r="H19" s="16" t="s">
        <v>220</v>
      </c>
      <c r="I19" s="66"/>
      <c r="J19" s="66"/>
      <c r="K19" s="114" t="s">
        <v>483</v>
      </c>
      <c r="L19" s="94">
        <v>1</v>
      </c>
      <c r="M19" s="95">
        <v>248.86192321777344</v>
      </c>
      <c r="N19" s="95">
        <v>3921.0087890625</v>
      </c>
      <c r="O19" s="77"/>
      <c r="P19" s="96"/>
      <c r="Q19" s="96"/>
      <c r="R19" s="97"/>
      <c r="S19" s="51">
        <v>0</v>
      </c>
      <c r="T19" s="51">
        <v>2</v>
      </c>
      <c r="U19" s="52">
        <v>0</v>
      </c>
      <c r="V19" s="52">
        <v>0.020408</v>
      </c>
      <c r="W19" s="52">
        <v>0.034795</v>
      </c>
      <c r="X19" s="52">
        <v>0.592424</v>
      </c>
      <c r="Y19" s="52">
        <v>0.5</v>
      </c>
      <c r="Z19" s="52">
        <v>0</v>
      </c>
      <c r="AA19" s="82">
        <v>19</v>
      </c>
      <c r="AB19" s="82"/>
      <c r="AC19" s="98"/>
      <c r="AD19" s="85" t="s">
        <v>353</v>
      </c>
      <c r="AE19" s="85">
        <v>695</v>
      </c>
      <c r="AF19" s="85">
        <v>824</v>
      </c>
      <c r="AG19" s="85">
        <v>1241</v>
      </c>
      <c r="AH19" s="85">
        <v>2612</v>
      </c>
      <c r="AI19" s="85"/>
      <c r="AJ19" s="85" t="s">
        <v>376</v>
      </c>
      <c r="AK19" s="85" t="s">
        <v>392</v>
      </c>
      <c r="AL19" s="89" t="s">
        <v>407</v>
      </c>
      <c r="AM19" s="85"/>
      <c r="AN19" s="87">
        <v>42558.91542824074</v>
      </c>
      <c r="AO19" s="89" t="s">
        <v>425</v>
      </c>
      <c r="AP19" s="85" t="b">
        <v>1</v>
      </c>
      <c r="AQ19" s="85" t="b">
        <v>0</v>
      </c>
      <c r="AR19" s="85" t="b">
        <v>1</v>
      </c>
      <c r="AS19" s="85" t="s">
        <v>309</v>
      </c>
      <c r="AT19" s="85">
        <v>7</v>
      </c>
      <c r="AU19" s="85"/>
      <c r="AV19" s="85" t="b">
        <v>0</v>
      </c>
      <c r="AW19" s="85" t="s">
        <v>443</v>
      </c>
      <c r="AX19" s="89" t="s">
        <v>460</v>
      </c>
      <c r="AY19" s="85" t="s">
        <v>66</v>
      </c>
      <c r="AZ19" s="85" t="str">
        <f>REPLACE(INDEX(GroupVertices[Group],MATCH(Vertices[[#This Row],[Vertex]],GroupVertices[Vertex],0)),1,1,"")</f>
        <v>1</v>
      </c>
      <c r="BA19" s="51"/>
      <c r="BB19" s="51"/>
      <c r="BC19" s="51"/>
      <c r="BD19" s="51"/>
      <c r="BE19" s="51"/>
      <c r="BF19" s="51"/>
      <c r="BG19" s="131" t="s">
        <v>698</v>
      </c>
      <c r="BH19" s="131" t="s">
        <v>698</v>
      </c>
      <c r="BI19" s="131" t="s">
        <v>709</v>
      </c>
      <c r="BJ19" s="131" t="s">
        <v>709</v>
      </c>
      <c r="BK19" s="131">
        <v>1</v>
      </c>
      <c r="BL19" s="134">
        <v>4.3478260869565215</v>
      </c>
      <c r="BM19" s="131">
        <v>0</v>
      </c>
      <c r="BN19" s="134">
        <v>0</v>
      </c>
      <c r="BO19" s="131">
        <v>0</v>
      </c>
      <c r="BP19" s="134">
        <v>0</v>
      </c>
      <c r="BQ19" s="131">
        <v>22</v>
      </c>
      <c r="BR19" s="134">
        <v>95.65217391304348</v>
      </c>
      <c r="BS19" s="131">
        <v>23</v>
      </c>
      <c r="BT19" s="2"/>
      <c r="BU19" s="3"/>
      <c r="BV19" s="3"/>
      <c r="BW19" s="3"/>
      <c r="BX19" s="3"/>
    </row>
    <row r="20" spans="1:76" ht="15">
      <c r="A20" s="14" t="s">
        <v>222</v>
      </c>
      <c r="B20" s="15"/>
      <c r="C20" s="15" t="s">
        <v>64</v>
      </c>
      <c r="D20" s="93">
        <v>219.3101116427432</v>
      </c>
      <c r="E20" s="81"/>
      <c r="F20" s="112" t="s">
        <v>268</v>
      </c>
      <c r="G20" s="15"/>
      <c r="H20" s="16" t="s">
        <v>222</v>
      </c>
      <c r="I20" s="66"/>
      <c r="J20" s="66"/>
      <c r="K20" s="114" t="s">
        <v>484</v>
      </c>
      <c r="L20" s="94">
        <v>111.92083711346443</v>
      </c>
      <c r="M20" s="95">
        <v>4264.6181640625</v>
      </c>
      <c r="N20" s="95">
        <v>8192.7509765625</v>
      </c>
      <c r="O20" s="77"/>
      <c r="P20" s="96"/>
      <c r="Q20" s="96"/>
      <c r="R20" s="97"/>
      <c r="S20" s="51">
        <v>0</v>
      </c>
      <c r="T20" s="51">
        <v>4</v>
      </c>
      <c r="U20" s="52">
        <v>3.666667</v>
      </c>
      <c r="V20" s="52">
        <v>0.022727</v>
      </c>
      <c r="W20" s="52">
        <v>0.065289</v>
      </c>
      <c r="X20" s="52">
        <v>0.984665</v>
      </c>
      <c r="Y20" s="52">
        <v>0.5</v>
      </c>
      <c r="Z20" s="52">
        <v>0</v>
      </c>
      <c r="AA20" s="82">
        <v>20</v>
      </c>
      <c r="AB20" s="82"/>
      <c r="AC20" s="98"/>
      <c r="AD20" s="85" t="s">
        <v>354</v>
      </c>
      <c r="AE20" s="85">
        <v>1012</v>
      </c>
      <c r="AF20" s="85">
        <v>1107</v>
      </c>
      <c r="AG20" s="85">
        <v>17673</v>
      </c>
      <c r="AH20" s="85">
        <v>590</v>
      </c>
      <c r="AI20" s="85"/>
      <c r="AJ20" s="85" t="s">
        <v>377</v>
      </c>
      <c r="AK20" s="85" t="s">
        <v>393</v>
      </c>
      <c r="AL20" s="89" t="s">
        <v>408</v>
      </c>
      <c r="AM20" s="85"/>
      <c r="AN20" s="87">
        <v>41238.72158564815</v>
      </c>
      <c r="AO20" s="89" t="s">
        <v>426</v>
      </c>
      <c r="AP20" s="85" t="b">
        <v>0</v>
      </c>
      <c r="AQ20" s="85" t="b">
        <v>0</v>
      </c>
      <c r="AR20" s="85" t="b">
        <v>1</v>
      </c>
      <c r="AS20" s="85" t="s">
        <v>309</v>
      </c>
      <c r="AT20" s="85">
        <v>33</v>
      </c>
      <c r="AU20" s="89" t="s">
        <v>431</v>
      </c>
      <c r="AV20" s="85" t="b">
        <v>0</v>
      </c>
      <c r="AW20" s="85" t="s">
        <v>443</v>
      </c>
      <c r="AX20" s="89" t="s">
        <v>461</v>
      </c>
      <c r="AY20" s="85" t="s">
        <v>66</v>
      </c>
      <c r="AZ20" s="85" t="str">
        <f>REPLACE(INDEX(GroupVertices[Group],MATCH(Vertices[[#This Row],[Vertex]],GroupVertices[Vertex],0)),1,1,"")</f>
        <v>2</v>
      </c>
      <c r="BA20" s="51"/>
      <c r="BB20" s="51"/>
      <c r="BC20" s="51"/>
      <c r="BD20" s="51"/>
      <c r="BE20" s="51" t="s">
        <v>255</v>
      </c>
      <c r="BF20" s="51" t="s">
        <v>255</v>
      </c>
      <c r="BG20" s="131" t="s">
        <v>697</v>
      </c>
      <c r="BH20" s="131" t="s">
        <v>697</v>
      </c>
      <c r="BI20" s="131" t="s">
        <v>708</v>
      </c>
      <c r="BJ20" s="131" t="s">
        <v>708</v>
      </c>
      <c r="BK20" s="131">
        <v>1</v>
      </c>
      <c r="BL20" s="134">
        <v>5.555555555555555</v>
      </c>
      <c r="BM20" s="131">
        <v>0</v>
      </c>
      <c r="BN20" s="134">
        <v>0</v>
      </c>
      <c r="BO20" s="131">
        <v>0</v>
      </c>
      <c r="BP20" s="134">
        <v>0</v>
      </c>
      <c r="BQ20" s="131">
        <v>17</v>
      </c>
      <c r="BR20" s="134">
        <v>94.44444444444444</v>
      </c>
      <c r="BS20" s="131">
        <v>18</v>
      </c>
      <c r="BT20" s="2"/>
      <c r="BU20" s="3"/>
      <c r="BV20" s="3"/>
      <c r="BW20" s="3"/>
      <c r="BX20" s="3"/>
    </row>
    <row r="21" spans="1:76" ht="15">
      <c r="A21" s="14" t="s">
        <v>223</v>
      </c>
      <c r="B21" s="15"/>
      <c r="C21" s="15" t="s">
        <v>64</v>
      </c>
      <c r="D21" s="93">
        <v>162</v>
      </c>
      <c r="E21" s="81"/>
      <c r="F21" s="112" t="s">
        <v>269</v>
      </c>
      <c r="G21" s="15"/>
      <c r="H21" s="16" t="s">
        <v>223</v>
      </c>
      <c r="I21" s="66"/>
      <c r="J21" s="66"/>
      <c r="K21" s="114" t="s">
        <v>485</v>
      </c>
      <c r="L21" s="94">
        <v>1</v>
      </c>
      <c r="M21" s="95">
        <v>2725.732666015625</v>
      </c>
      <c r="N21" s="95">
        <v>417.3109130859375</v>
      </c>
      <c r="O21" s="77"/>
      <c r="P21" s="96"/>
      <c r="Q21" s="96"/>
      <c r="R21" s="97"/>
      <c r="S21" s="51">
        <v>0</v>
      </c>
      <c r="T21" s="51">
        <v>2</v>
      </c>
      <c r="U21" s="52">
        <v>0</v>
      </c>
      <c r="V21" s="52">
        <v>0.020408</v>
      </c>
      <c r="W21" s="52">
        <v>0.034795</v>
      </c>
      <c r="X21" s="52">
        <v>0.592424</v>
      </c>
      <c r="Y21" s="52">
        <v>0.5</v>
      </c>
      <c r="Z21" s="52">
        <v>0</v>
      </c>
      <c r="AA21" s="82">
        <v>21</v>
      </c>
      <c r="AB21" s="82"/>
      <c r="AC21" s="98"/>
      <c r="AD21" s="85" t="s">
        <v>355</v>
      </c>
      <c r="AE21" s="85">
        <v>499</v>
      </c>
      <c r="AF21" s="85">
        <v>35</v>
      </c>
      <c r="AG21" s="85">
        <v>523</v>
      </c>
      <c r="AH21" s="85">
        <v>543</v>
      </c>
      <c r="AI21" s="85"/>
      <c r="AJ21" s="85"/>
      <c r="AK21" s="85"/>
      <c r="AL21" s="85"/>
      <c r="AM21" s="85"/>
      <c r="AN21" s="87">
        <v>40946.19799768519</v>
      </c>
      <c r="AO21" s="89" t="s">
        <v>427</v>
      </c>
      <c r="AP21" s="85" t="b">
        <v>0</v>
      </c>
      <c r="AQ21" s="85" t="b">
        <v>0</v>
      </c>
      <c r="AR21" s="85" t="b">
        <v>0</v>
      </c>
      <c r="AS21" s="85" t="s">
        <v>309</v>
      </c>
      <c r="AT21" s="85">
        <v>0</v>
      </c>
      <c r="AU21" s="89" t="s">
        <v>433</v>
      </c>
      <c r="AV21" s="85" t="b">
        <v>0</v>
      </c>
      <c r="AW21" s="85" t="s">
        <v>443</v>
      </c>
      <c r="AX21" s="89" t="s">
        <v>462</v>
      </c>
      <c r="AY21" s="85" t="s">
        <v>66</v>
      </c>
      <c r="AZ21" s="85" t="str">
        <f>REPLACE(INDEX(GroupVertices[Group],MATCH(Vertices[[#This Row],[Vertex]],GroupVertices[Vertex],0)),1,1,"")</f>
        <v>1</v>
      </c>
      <c r="BA21" s="51"/>
      <c r="BB21" s="51"/>
      <c r="BC21" s="51"/>
      <c r="BD21" s="51"/>
      <c r="BE21" s="51"/>
      <c r="BF21" s="51"/>
      <c r="BG21" s="131" t="s">
        <v>698</v>
      </c>
      <c r="BH21" s="131" t="s">
        <v>698</v>
      </c>
      <c r="BI21" s="131" t="s">
        <v>709</v>
      </c>
      <c r="BJ21" s="131" t="s">
        <v>709</v>
      </c>
      <c r="BK21" s="131">
        <v>1</v>
      </c>
      <c r="BL21" s="134">
        <v>4.3478260869565215</v>
      </c>
      <c r="BM21" s="131">
        <v>0</v>
      </c>
      <c r="BN21" s="134">
        <v>0</v>
      </c>
      <c r="BO21" s="131">
        <v>0</v>
      </c>
      <c r="BP21" s="134">
        <v>0</v>
      </c>
      <c r="BQ21" s="131">
        <v>22</v>
      </c>
      <c r="BR21" s="134">
        <v>95.65217391304348</v>
      </c>
      <c r="BS21" s="131">
        <v>23</v>
      </c>
      <c r="BT21" s="2"/>
      <c r="BU21" s="3"/>
      <c r="BV21" s="3"/>
      <c r="BW21" s="3"/>
      <c r="BX21" s="3"/>
    </row>
    <row r="22" spans="1:76" ht="15">
      <c r="A22" s="14" t="s">
        <v>224</v>
      </c>
      <c r="B22" s="15"/>
      <c r="C22" s="15" t="s">
        <v>64</v>
      </c>
      <c r="D22" s="93">
        <v>178.78673046251993</v>
      </c>
      <c r="E22" s="81"/>
      <c r="F22" s="112" t="s">
        <v>270</v>
      </c>
      <c r="G22" s="15"/>
      <c r="H22" s="16" t="s">
        <v>224</v>
      </c>
      <c r="I22" s="66"/>
      <c r="J22" s="66"/>
      <c r="K22" s="114" t="s">
        <v>486</v>
      </c>
      <c r="L22" s="94">
        <v>1</v>
      </c>
      <c r="M22" s="95">
        <v>3833.27490234375</v>
      </c>
      <c r="N22" s="95">
        <v>4016.524169921875</v>
      </c>
      <c r="O22" s="77"/>
      <c r="P22" s="96"/>
      <c r="Q22" s="96"/>
      <c r="R22" s="97"/>
      <c r="S22" s="51">
        <v>0</v>
      </c>
      <c r="T22" s="51">
        <v>2</v>
      </c>
      <c r="U22" s="52">
        <v>0</v>
      </c>
      <c r="V22" s="52">
        <v>0.020408</v>
      </c>
      <c r="W22" s="52">
        <v>0.034795</v>
      </c>
      <c r="X22" s="52">
        <v>0.592424</v>
      </c>
      <c r="Y22" s="52">
        <v>0.5</v>
      </c>
      <c r="Z22" s="52">
        <v>0</v>
      </c>
      <c r="AA22" s="82">
        <v>22</v>
      </c>
      <c r="AB22" s="82"/>
      <c r="AC22" s="98"/>
      <c r="AD22" s="85" t="s">
        <v>356</v>
      </c>
      <c r="AE22" s="85">
        <v>80</v>
      </c>
      <c r="AF22" s="85">
        <v>349</v>
      </c>
      <c r="AG22" s="85">
        <v>1458</v>
      </c>
      <c r="AH22" s="85">
        <v>91</v>
      </c>
      <c r="AI22" s="85"/>
      <c r="AJ22" s="85" t="s">
        <v>378</v>
      </c>
      <c r="AK22" s="85" t="s">
        <v>394</v>
      </c>
      <c r="AL22" s="89" t="s">
        <v>409</v>
      </c>
      <c r="AM22" s="85"/>
      <c r="AN22" s="87">
        <v>42488.62850694444</v>
      </c>
      <c r="AO22" s="89" t="s">
        <v>428</v>
      </c>
      <c r="AP22" s="85" t="b">
        <v>0</v>
      </c>
      <c r="AQ22" s="85" t="b">
        <v>0</v>
      </c>
      <c r="AR22" s="85" t="b">
        <v>0</v>
      </c>
      <c r="AS22" s="85" t="s">
        <v>309</v>
      </c>
      <c r="AT22" s="85">
        <v>6</v>
      </c>
      <c r="AU22" s="89" t="s">
        <v>431</v>
      </c>
      <c r="AV22" s="85" t="b">
        <v>0</v>
      </c>
      <c r="AW22" s="85" t="s">
        <v>443</v>
      </c>
      <c r="AX22" s="89" t="s">
        <v>463</v>
      </c>
      <c r="AY22" s="85" t="s">
        <v>66</v>
      </c>
      <c r="AZ22" s="85" t="str">
        <f>REPLACE(INDEX(GroupVertices[Group],MATCH(Vertices[[#This Row],[Vertex]],GroupVertices[Vertex],0)),1,1,"")</f>
        <v>1</v>
      </c>
      <c r="BA22" s="51"/>
      <c r="BB22" s="51"/>
      <c r="BC22" s="51"/>
      <c r="BD22" s="51"/>
      <c r="BE22" s="51"/>
      <c r="BF22" s="51"/>
      <c r="BG22" s="131" t="s">
        <v>698</v>
      </c>
      <c r="BH22" s="131" t="s">
        <v>698</v>
      </c>
      <c r="BI22" s="131" t="s">
        <v>709</v>
      </c>
      <c r="BJ22" s="131" t="s">
        <v>709</v>
      </c>
      <c r="BK22" s="131">
        <v>1</v>
      </c>
      <c r="BL22" s="134">
        <v>4.3478260869565215</v>
      </c>
      <c r="BM22" s="131">
        <v>0</v>
      </c>
      <c r="BN22" s="134">
        <v>0</v>
      </c>
      <c r="BO22" s="131">
        <v>0</v>
      </c>
      <c r="BP22" s="134">
        <v>0</v>
      </c>
      <c r="BQ22" s="131">
        <v>22</v>
      </c>
      <c r="BR22" s="134">
        <v>95.65217391304348</v>
      </c>
      <c r="BS22" s="131">
        <v>23</v>
      </c>
      <c r="BT22" s="2"/>
      <c r="BU22" s="3"/>
      <c r="BV22" s="3"/>
      <c r="BW22" s="3"/>
      <c r="BX22" s="3"/>
    </row>
    <row r="23" spans="1:76" ht="15">
      <c r="A23" s="14" t="s">
        <v>226</v>
      </c>
      <c r="B23" s="15"/>
      <c r="C23" s="15" t="s">
        <v>64</v>
      </c>
      <c r="D23" s="93">
        <v>182.84976076555023</v>
      </c>
      <c r="E23" s="81"/>
      <c r="F23" s="112" t="s">
        <v>272</v>
      </c>
      <c r="G23" s="15"/>
      <c r="H23" s="16" t="s">
        <v>226</v>
      </c>
      <c r="I23" s="66"/>
      <c r="J23" s="66"/>
      <c r="K23" s="114" t="s">
        <v>487</v>
      </c>
      <c r="L23" s="94">
        <v>1</v>
      </c>
      <c r="M23" s="95">
        <v>1105.11328125</v>
      </c>
      <c r="N23" s="95">
        <v>645.4094848632812</v>
      </c>
      <c r="O23" s="77"/>
      <c r="P23" s="96"/>
      <c r="Q23" s="96"/>
      <c r="R23" s="97"/>
      <c r="S23" s="51">
        <v>0</v>
      </c>
      <c r="T23" s="51">
        <v>2</v>
      </c>
      <c r="U23" s="52">
        <v>0</v>
      </c>
      <c r="V23" s="52">
        <v>0.020408</v>
      </c>
      <c r="W23" s="52">
        <v>0.034795</v>
      </c>
      <c r="X23" s="52">
        <v>0.592424</v>
      </c>
      <c r="Y23" s="52">
        <v>0.5</v>
      </c>
      <c r="Z23" s="52">
        <v>0</v>
      </c>
      <c r="AA23" s="82">
        <v>23</v>
      </c>
      <c r="AB23" s="82"/>
      <c r="AC23" s="98"/>
      <c r="AD23" s="85" t="s">
        <v>357</v>
      </c>
      <c r="AE23" s="85">
        <v>889</v>
      </c>
      <c r="AF23" s="85">
        <v>425</v>
      </c>
      <c r="AG23" s="85">
        <v>7115</v>
      </c>
      <c r="AH23" s="85">
        <v>13495</v>
      </c>
      <c r="AI23" s="85"/>
      <c r="AJ23" s="85" t="s">
        <v>379</v>
      </c>
      <c r="AK23" s="85" t="s">
        <v>395</v>
      </c>
      <c r="AL23" s="85"/>
      <c r="AM23" s="85"/>
      <c r="AN23" s="87">
        <v>42109.031273148146</v>
      </c>
      <c r="AO23" s="89" t="s">
        <v>429</v>
      </c>
      <c r="AP23" s="85" t="b">
        <v>0</v>
      </c>
      <c r="AQ23" s="85" t="b">
        <v>0</v>
      </c>
      <c r="AR23" s="85" t="b">
        <v>1</v>
      </c>
      <c r="AS23" s="85" t="s">
        <v>309</v>
      </c>
      <c r="AT23" s="85">
        <v>21</v>
      </c>
      <c r="AU23" s="89" t="s">
        <v>434</v>
      </c>
      <c r="AV23" s="85" t="b">
        <v>0</v>
      </c>
      <c r="AW23" s="85" t="s">
        <v>443</v>
      </c>
      <c r="AX23" s="89" t="s">
        <v>464</v>
      </c>
      <c r="AY23" s="85" t="s">
        <v>66</v>
      </c>
      <c r="AZ23" s="85" t="str">
        <f>REPLACE(INDEX(GroupVertices[Group],MATCH(Vertices[[#This Row],[Vertex]],GroupVertices[Vertex],0)),1,1,"")</f>
        <v>1</v>
      </c>
      <c r="BA23" s="51"/>
      <c r="BB23" s="51"/>
      <c r="BC23" s="51"/>
      <c r="BD23" s="51"/>
      <c r="BE23" s="51"/>
      <c r="BF23" s="51"/>
      <c r="BG23" s="131" t="s">
        <v>698</v>
      </c>
      <c r="BH23" s="131" t="s">
        <v>698</v>
      </c>
      <c r="BI23" s="131" t="s">
        <v>709</v>
      </c>
      <c r="BJ23" s="131" t="s">
        <v>709</v>
      </c>
      <c r="BK23" s="131">
        <v>1</v>
      </c>
      <c r="BL23" s="134">
        <v>4.3478260869565215</v>
      </c>
      <c r="BM23" s="131">
        <v>0</v>
      </c>
      <c r="BN23" s="134">
        <v>0</v>
      </c>
      <c r="BO23" s="131">
        <v>0</v>
      </c>
      <c r="BP23" s="134">
        <v>0</v>
      </c>
      <c r="BQ23" s="131">
        <v>22</v>
      </c>
      <c r="BR23" s="134">
        <v>95.65217391304348</v>
      </c>
      <c r="BS23" s="131">
        <v>23</v>
      </c>
      <c r="BT23" s="2"/>
      <c r="BU23" s="3"/>
      <c r="BV23" s="3"/>
      <c r="BW23" s="3"/>
      <c r="BX23" s="3"/>
    </row>
    <row r="24" spans="1:76" ht="15">
      <c r="A24" s="14" t="s">
        <v>228</v>
      </c>
      <c r="B24" s="15"/>
      <c r="C24" s="15" t="s">
        <v>64</v>
      </c>
      <c r="D24" s="93">
        <v>167.0787878787879</v>
      </c>
      <c r="E24" s="81"/>
      <c r="F24" s="112" t="s">
        <v>273</v>
      </c>
      <c r="G24" s="15"/>
      <c r="H24" s="16" t="s">
        <v>228</v>
      </c>
      <c r="I24" s="66"/>
      <c r="J24" s="66"/>
      <c r="K24" s="114" t="s">
        <v>488</v>
      </c>
      <c r="L24" s="94">
        <v>1271.5476550680787</v>
      </c>
      <c r="M24" s="95">
        <v>8621.6201171875</v>
      </c>
      <c r="N24" s="95">
        <v>1067.540283203125</v>
      </c>
      <c r="O24" s="77"/>
      <c r="P24" s="96"/>
      <c r="Q24" s="96"/>
      <c r="R24" s="97"/>
      <c r="S24" s="51">
        <v>0</v>
      </c>
      <c r="T24" s="51">
        <v>2</v>
      </c>
      <c r="U24" s="52">
        <v>42</v>
      </c>
      <c r="V24" s="52">
        <v>0.020833</v>
      </c>
      <c r="W24" s="52">
        <v>0.02545</v>
      </c>
      <c r="X24" s="52">
        <v>0.770566</v>
      </c>
      <c r="Y24" s="52">
        <v>0</v>
      </c>
      <c r="Z24" s="52">
        <v>0</v>
      </c>
      <c r="AA24" s="82">
        <v>24</v>
      </c>
      <c r="AB24" s="82"/>
      <c r="AC24" s="98"/>
      <c r="AD24" s="85" t="s">
        <v>358</v>
      </c>
      <c r="AE24" s="85">
        <v>339</v>
      </c>
      <c r="AF24" s="85">
        <v>130</v>
      </c>
      <c r="AG24" s="85">
        <v>303</v>
      </c>
      <c r="AH24" s="85">
        <v>1100</v>
      </c>
      <c r="AI24" s="85"/>
      <c r="AJ24" s="85" t="s">
        <v>380</v>
      </c>
      <c r="AK24" s="85" t="s">
        <v>396</v>
      </c>
      <c r="AL24" s="85"/>
      <c r="AM24" s="85"/>
      <c r="AN24" s="87">
        <v>43392.734560185185</v>
      </c>
      <c r="AO24" s="85"/>
      <c r="AP24" s="85" t="b">
        <v>1</v>
      </c>
      <c r="AQ24" s="85" t="b">
        <v>0</v>
      </c>
      <c r="AR24" s="85" t="b">
        <v>0</v>
      </c>
      <c r="AS24" s="85" t="s">
        <v>309</v>
      </c>
      <c r="AT24" s="85">
        <v>2</v>
      </c>
      <c r="AU24" s="85"/>
      <c r="AV24" s="85" t="b">
        <v>0</v>
      </c>
      <c r="AW24" s="85" t="s">
        <v>443</v>
      </c>
      <c r="AX24" s="89" t="s">
        <v>465</v>
      </c>
      <c r="AY24" s="85" t="s">
        <v>66</v>
      </c>
      <c r="AZ24" s="85" t="str">
        <f>REPLACE(INDEX(GroupVertices[Group],MATCH(Vertices[[#This Row],[Vertex]],GroupVertices[Vertex],0)),1,1,"")</f>
        <v>4</v>
      </c>
      <c r="BA24" s="51"/>
      <c r="BB24" s="51"/>
      <c r="BC24" s="51"/>
      <c r="BD24" s="51"/>
      <c r="BE24" s="51"/>
      <c r="BF24" s="51"/>
      <c r="BG24" s="131" t="s">
        <v>700</v>
      </c>
      <c r="BH24" s="131" t="s">
        <v>700</v>
      </c>
      <c r="BI24" s="131" t="s">
        <v>710</v>
      </c>
      <c r="BJ24" s="131" t="s">
        <v>710</v>
      </c>
      <c r="BK24" s="131">
        <v>3</v>
      </c>
      <c r="BL24" s="134">
        <v>13.636363636363637</v>
      </c>
      <c r="BM24" s="131">
        <v>0</v>
      </c>
      <c r="BN24" s="134">
        <v>0</v>
      </c>
      <c r="BO24" s="131">
        <v>0</v>
      </c>
      <c r="BP24" s="134">
        <v>0</v>
      </c>
      <c r="BQ24" s="131">
        <v>19</v>
      </c>
      <c r="BR24" s="134">
        <v>86.36363636363636</v>
      </c>
      <c r="BS24" s="131">
        <v>22</v>
      </c>
      <c r="BT24" s="2"/>
      <c r="BU24" s="3"/>
      <c r="BV24" s="3"/>
      <c r="BW24" s="3"/>
      <c r="BX24" s="3"/>
    </row>
    <row r="25" spans="1:76" ht="15">
      <c r="A25" s="99" t="s">
        <v>234</v>
      </c>
      <c r="B25" s="100"/>
      <c r="C25" s="100" t="s">
        <v>64</v>
      </c>
      <c r="D25" s="101">
        <v>1000</v>
      </c>
      <c r="E25" s="102"/>
      <c r="F25" s="113" t="s">
        <v>442</v>
      </c>
      <c r="G25" s="100"/>
      <c r="H25" s="103" t="s">
        <v>234</v>
      </c>
      <c r="I25" s="104"/>
      <c r="J25" s="104"/>
      <c r="K25" s="115" t="s">
        <v>489</v>
      </c>
      <c r="L25" s="105">
        <v>1</v>
      </c>
      <c r="M25" s="106">
        <v>8621.6201171875</v>
      </c>
      <c r="N25" s="106">
        <v>2496.80908203125</v>
      </c>
      <c r="O25" s="107"/>
      <c r="P25" s="108"/>
      <c r="Q25" s="108"/>
      <c r="R25" s="109"/>
      <c r="S25" s="51">
        <v>1</v>
      </c>
      <c r="T25" s="51">
        <v>0</v>
      </c>
      <c r="U25" s="52">
        <v>0</v>
      </c>
      <c r="V25" s="52">
        <v>0.014493</v>
      </c>
      <c r="W25" s="52">
        <v>0.00428</v>
      </c>
      <c r="X25" s="52">
        <v>0.47749</v>
      </c>
      <c r="Y25" s="52">
        <v>0</v>
      </c>
      <c r="Z25" s="52">
        <v>0</v>
      </c>
      <c r="AA25" s="110">
        <v>25</v>
      </c>
      <c r="AB25" s="110"/>
      <c r="AC25" s="111"/>
      <c r="AD25" s="85" t="s">
        <v>359</v>
      </c>
      <c r="AE25" s="85">
        <v>62</v>
      </c>
      <c r="AF25" s="85">
        <v>79660</v>
      </c>
      <c r="AG25" s="85">
        <v>9831</v>
      </c>
      <c r="AH25" s="85">
        <v>237</v>
      </c>
      <c r="AI25" s="85"/>
      <c r="AJ25" s="85" t="s">
        <v>381</v>
      </c>
      <c r="AK25" s="85"/>
      <c r="AL25" s="89" t="s">
        <v>410</v>
      </c>
      <c r="AM25" s="85"/>
      <c r="AN25" s="87">
        <v>40301.92119212963</v>
      </c>
      <c r="AO25" s="89" t="s">
        <v>430</v>
      </c>
      <c r="AP25" s="85" t="b">
        <v>0</v>
      </c>
      <c r="AQ25" s="85" t="b">
        <v>0</v>
      </c>
      <c r="AR25" s="85" t="b">
        <v>0</v>
      </c>
      <c r="AS25" s="85" t="s">
        <v>309</v>
      </c>
      <c r="AT25" s="85">
        <v>598</v>
      </c>
      <c r="AU25" s="89" t="s">
        <v>431</v>
      </c>
      <c r="AV25" s="85" t="b">
        <v>0</v>
      </c>
      <c r="AW25" s="85" t="s">
        <v>443</v>
      </c>
      <c r="AX25" s="89" t="s">
        <v>466</v>
      </c>
      <c r="AY25" s="85" t="s">
        <v>65</v>
      </c>
      <c r="AZ25" s="85" t="str">
        <f>REPLACE(INDEX(GroupVertices[Group],MATCH(Vertices[[#This Row],[Vertex]],GroupVertices[Vertex],0)),1,1,"")</f>
        <v>4</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hyperlinks>
    <hyperlink ref="AL3" r:id="rId1" display="https://t.co/4L3JhuQTdh"/>
    <hyperlink ref="AL4" r:id="rId2" display="https://t.co/sKRj7OGoO1"/>
    <hyperlink ref="AL5" r:id="rId3" display="http://t.co/XaJqeItHHx"/>
    <hyperlink ref="AL7" r:id="rId4" display="http://t.co/wn8mVFF03r"/>
    <hyperlink ref="AL8" r:id="rId5" display="https://t.co/x6BtwAlayw"/>
    <hyperlink ref="AL11" r:id="rId6" display="https://t.co/fNsda2tXQL"/>
    <hyperlink ref="AL14" r:id="rId7" display="https://t.co/LcqkuCn0Nm"/>
    <hyperlink ref="AL15" r:id="rId8" display="https://t.co/3T00lhUXUq"/>
    <hyperlink ref="AL16" r:id="rId9" display="https://t.co/bFmr5nyC80"/>
    <hyperlink ref="AL17" r:id="rId10" display="https://t.co/kmnqiUPnHH"/>
    <hyperlink ref="AL19" r:id="rId11" display="https://t.co/9BLnlq9J76"/>
    <hyperlink ref="AL20" r:id="rId12" display="http://t.co/OokDYY2uKg"/>
    <hyperlink ref="AL22" r:id="rId13" display="https://t.co/ikBdbuOu4X"/>
    <hyperlink ref="AL25" r:id="rId14" display="http://t.co/0IPJSWvlo3"/>
    <hyperlink ref="AO3" r:id="rId15" display="https://pbs.twimg.com/profile_banners/1372827320/1546963113"/>
    <hyperlink ref="AO4" r:id="rId16" display="https://pbs.twimg.com/profile_banners/16193528/1527087662"/>
    <hyperlink ref="AO5" r:id="rId17" display="https://pbs.twimg.com/profile_banners/19185441/1553265247"/>
    <hyperlink ref="AO6" r:id="rId18" display="https://pbs.twimg.com/profile_banners/1329921834/1560200511"/>
    <hyperlink ref="AO7" r:id="rId19" display="https://pbs.twimg.com/profile_banners/422893220/1521497845"/>
    <hyperlink ref="AO8" r:id="rId20" display="https://pbs.twimg.com/profile_banners/37008978/1558634353"/>
    <hyperlink ref="AO10" r:id="rId21" display="https://pbs.twimg.com/profile_banners/2613485677/1558649381"/>
    <hyperlink ref="AO11" r:id="rId22" display="https://pbs.twimg.com/profile_banners/781982295863484456/1557841834"/>
    <hyperlink ref="AO13" r:id="rId23" display="https://pbs.twimg.com/profile_banners/872286864291516416/1496806865"/>
    <hyperlink ref="AO14" r:id="rId24" display="https://pbs.twimg.com/profile_banners/2683931742/1469111844"/>
    <hyperlink ref="AO15" r:id="rId25" display="https://pbs.twimg.com/profile_banners/2466123505/1546440753"/>
    <hyperlink ref="AO16" r:id="rId26" display="https://pbs.twimg.com/profile_banners/411994804/1534806159"/>
    <hyperlink ref="AO17" r:id="rId27" display="https://pbs.twimg.com/profile_banners/50074068/1552504264"/>
    <hyperlink ref="AO18" r:id="rId28" display="https://pbs.twimg.com/profile_banners/401393432/1474065077"/>
    <hyperlink ref="AO19" r:id="rId29" display="https://pbs.twimg.com/profile_banners/751173499826409474/1545066789"/>
    <hyperlink ref="AO20" r:id="rId30" display="https://pbs.twimg.com/profile_banners/970415876/1415246956"/>
    <hyperlink ref="AO21" r:id="rId31" display="https://pbs.twimg.com/profile_banners/485393744/1537307058"/>
    <hyperlink ref="AO22" r:id="rId32" display="https://pbs.twimg.com/profile_banners/725702374556327937/1524680632"/>
    <hyperlink ref="AO23" r:id="rId33" display="https://pbs.twimg.com/profile_banners/3167643935/1521015741"/>
    <hyperlink ref="AO25" r:id="rId34" display="https://pbs.twimg.com/profile_banners/139858167/1541516879"/>
    <hyperlink ref="AU3" r:id="rId35" display="http://abs.twimg.com/images/themes/theme1/bg.png"/>
    <hyperlink ref="AU4" r:id="rId36" display="http://abs.twimg.com/images/themes/theme1/bg.png"/>
    <hyperlink ref="AU5" r:id="rId37" display="http://abs.twimg.com/images/themes/theme10/bg.gif"/>
    <hyperlink ref="AU6" r:id="rId38" display="http://abs.twimg.com/images/themes/theme1/bg.png"/>
    <hyperlink ref="AU7" r:id="rId39" display="http://abs.twimg.com/images/themes/theme1/bg.png"/>
    <hyperlink ref="AU8" r:id="rId40" display="http://abs.twimg.com/images/themes/theme1/bg.png"/>
    <hyperlink ref="AU9" r:id="rId41" display="http://abs.twimg.com/images/themes/theme1/bg.png"/>
    <hyperlink ref="AU10" r:id="rId42" display="http://abs.twimg.com/images/themes/theme1/bg.png"/>
    <hyperlink ref="AU11" r:id="rId43" display="http://abs.twimg.com/images/themes/theme1/bg.png"/>
    <hyperlink ref="AU13" r:id="rId44" display="http://abs.twimg.com/images/themes/theme1/bg.png"/>
    <hyperlink ref="AU14" r:id="rId45" display="http://abs.twimg.com/images/themes/theme1/bg.png"/>
    <hyperlink ref="AU15" r:id="rId46" display="http://abs.twimg.com/images/themes/theme1/bg.png"/>
    <hyperlink ref="AU16" r:id="rId47" display="http://abs.twimg.com/images/themes/theme1/bg.png"/>
    <hyperlink ref="AU17" r:id="rId48" display="http://abs.twimg.com/images/themes/theme1/bg.png"/>
    <hyperlink ref="AU18" r:id="rId49" display="http://abs.twimg.com/images/themes/theme1/bg.png"/>
    <hyperlink ref="AU20" r:id="rId50" display="http://abs.twimg.com/images/themes/theme1/bg.png"/>
    <hyperlink ref="AU21" r:id="rId51" display="http://abs.twimg.com/images/themes/theme8/bg.gif"/>
    <hyperlink ref="AU22" r:id="rId52" display="http://abs.twimg.com/images/themes/theme1/bg.png"/>
    <hyperlink ref="AU23" r:id="rId53" display="http://abs.twimg.com/images/themes/theme12/bg.gif"/>
    <hyperlink ref="AU25" r:id="rId54" display="http://abs.twimg.com/images/themes/theme1/bg.png"/>
    <hyperlink ref="F3" r:id="rId55" display="http://pbs.twimg.com/profile_images/378800000661949505/acf9c3e18b7634360c9c8820e4f7376a_normal.jpeg"/>
    <hyperlink ref="F4" r:id="rId56" display="http://pbs.twimg.com/profile_images/1013289364770775040/YMfPT0wS_normal.jpg"/>
    <hyperlink ref="F5" r:id="rId57" display="http://pbs.twimg.com/profile_images/1109100899362836481/HshCts_e_normal.png"/>
    <hyperlink ref="F6" r:id="rId58" display="http://pbs.twimg.com/profile_images/950771103827484673/MeGvOrh1_normal.jpg"/>
    <hyperlink ref="F7" r:id="rId59" display="http://pbs.twimg.com/profile_images/654521427551367168/AkjRumyP_normal.png"/>
    <hyperlink ref="F8" r:id="rId60" display="http://pbs.twimg.com/profile_images/691751412036808705/40DpcbP9_normal.jpg"/>
    <hyperlink ref="F9" r:id="rId61" display="http://pbs.twimg.com/profile_images/1050074275888189441/8We7kbvk_normal.jpg"/>
    <hyperlink ref="F10" r:id="rId62" display="http://pbs.twimg.com/profile_images/1131683640021331969/eAXr26dn_normal.jpg"/>
    <hyperlink ref="F11" r:id="rId63" display="http://pbs.twimg.com/profile_images/1034061111878926338/F6noKVPX_normal.jpg"/>
    <hyperlink ref="F12" r:id="rId64" display="http://pbs.twimg.com/profile_images/1129555970776944640/b44CRE-m_normal.jpg"/>
    <hyperlink ref="F13" r:id="rId65" display="http://pbs.twimg.com/profile_images/872287940709408772/YNV7xSA-_normal.jpg"/>
    <hyperlink ref="F14" r:id="rId66" display="http://pbs.twimg.com/profile_images/756134778676580352/sbdo2lA1_normal.jpg"/>
    <hyperlink ref="F15" r:id="rId67" display="http://pbs.twimg.com/profile_images/1078654114450542592/Ywa0pyka_normal.jpg"/>
    <hyperlink ref="F16" r:id="rId68" display="http://pbs.twimg.com/profile_images/1044969411432583168/FpmDabw7_normal.jpg"/>
    <hyperlink ref="F17" r:id="rId69" display="http://pbs.twimg.com/profile_images/799643448357830656/FTrErgEN_normal.jpg"/>
    <hyperlink ref="F18" r:id="rId70" display="http://pbs.twimg.com/profile_images/378800000506759140/f0f7c3d4dfd710de8df48f54c297554c_normal.jpeg"/>
    <hyperlink ref="F19" r:id="rId71" display="http://pbs.twimg.com/profile_images/1093949311153451009/k8Xqmo6d_normal.jpg"/>
    <hyperlink ref="F20" r:id="rId72" display="http://pbs.twimg.com/profile_images/765753347244630016/1MxZu0OX_normal.jpg"/>
    <hyperlink ref="F21" r:id="rId73" display="http://pbs.twimg.com/profile_images/1042167452694601728/v7_QVBBq_normal.jpg"/>
    <hyperlink ref="F22" r:id="rId74" display="http://pbs.twimg.com/profile_images/725703417558126592/SocNzlxV_normal.jpg"/>
    <hyperlink ref="F23" r:id="rId75" display="http://pbs.twimg.com/profile_images/1066792354034708482/tw1SjvEE_normal.jpg"/>
    <hyperlink ref="F24" r:id="rId76" display="http://pbs.twimg.com/profile_images/1053341124566437888/TqqPhvx8_normal.jpg"/>
    <hyperlink ref="F25" r:id="rId77" display="http://pbs.twimg.com/profile_images/1026505875161145345/ft5LpBph_normal.jpg"/>
    <hyperlink ref="AX3" r:id="rId78" display="https://twitter.com/beccah_health"/>
    <hyperlink ref="AX4" r:id="rId79" display="https://twitter.com/consumerreports"/>
    <hyperlink ref="AX5" r:id="rId80" display="https://twitter.com/bidmchealth"/>
    <hyperlink ref="AX6" r:id="rId81" display="https://twitter.com/eakester"/>
    <hyperlink ref="AX7" r:id="rId82" display="https://twitter.com/cmqcc"/>
    <hyperlink ref="AX8" r:id="rId83" display="https://twitter.com/chcfnews"/>
    <hyperlink ref="AX9" r:id="rId84" display="https://twitter.com/suegullo"/>
    <hyperlink ref="AX10" r:id="rId85" display="https://twitter.com/rjwarrior"/>
    <hyperlink ref="AX11" r:id="rId86" display="https://twitter.com/blkmamasmatter"/>
    <hyperlink ref="AX12" r:id="rId87" display="https://twitter.com/drbdchambers"/>
    <hyperlink ref="AX13" r:id="rId88" display="https://twitter.com/danihasaduck"/>
    <hyperlink ref="AX14" r:id="rId89" display="https://twitter.com/rrhdr"/>
    <hyperlink ref="AX15" r:id="rId90" display="https://twitter.com/aunpalmquist"/>
    <hyperlink ref="AX16" r:id="rId91" display="https://twitter.com/sandalljane"/>
    <hyperlink ref="AX17" r:id="rId92" display="https://twitter.com/acnmmidwives"/>
    <hyperlink ref="AX18" r:id="rId93" display="https://twitter.com/robyncnm"/>
    <hyperlink ref="AX19" r:id="rId94" display="https://twitter.com/perinatalqi"/>
    <hyperlink ref="AX20" r:id="rId95" display="https://twitter.com/thehealthymommy"/>
    <hyperlink ref="AX21" r:id="rId96" display="https://twitter.com/chantallauryn"/>
    <hyperlink ref="AX22" r:id="rId97" display="https://twitter.com/thefpqc"/>
    <hyperlink ref="AX23" r:id="rId98" display="https://twitter.com/amykaleka"/>
    <hyperlink ref="AX24" r:id="rId99" display="https://twitter.com/_sararothstein"/>
    <hyperlink ref="AX25" r:id="rId100" display="https://twitter.com/anthembcbs"/>
  </hyperlinks>
  <printOptions/>
  <pageMargins left="0.7" right="0.7" top="0.75" bottom="0.75" header="0.3" footer="0.3"/>
  <pageSetup horizontalDpi="600" verticalDpi="600" orientation="portrait" r:id="rId104"/>
  <legacyDrawing r:id="rId102"/>
  <tableParts>
    <tablePart r:id="rId10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558</v>
      </c>
      <c r="Z2" s="13" t="s">
        <v>565</v>
      </c>
      <c r="AA2" s="13" t="s">
        <v>581</v>
      </c>
      <c r="AB2" s="13" t="s">
        <v>616</v>
      </c>
      <c r="AC2" s="13" t="s">
        <v>655</v>
      </c>
      <c r="AD2" s="13" t="s">
        <v>670</v>
      </c>
      <c r="AE2" s="13" t="s">
        <v>671</v>
      </c>
      <c r="AF2" s="13" t="s">
        <v>681</v>
      </c>
      <c r="AG2" s="67" t="s">
        <v>745</v>
      </c>
      <c r="AH2" s="67" t="s">
        <v>746</v>
      </c>
      <c r="AI2" s="67" t="s">
        <v>747</v>
      </c>
      <c r="AJ2" s="67" t="s">
        <v>748</v>
      </c>
      <c r="AK2" s="67" t="s">
        <v>749</v>
      </c>
      <c r="AL2" s="67" t="s">
        <v>750</v>
      </c>
      <c r="AM2" s="67" t="s">
        <v>751</v>
      </c>
      <c r="AN2" s="67" t="s">
        <v>752</v>
      </c>
      <c r="AO2" s="67" t="s">
        <v>755</v>
      </c>
    </row>
    <row r="3" spans="1:41" ht="15">
      <c r="A3" s="125" t="s">
        <v>529</v>
      </c>
      <c r="B3" s="126" t="s">
        <v>533</v>
      </c>
      <c r="C3" s="126" t="s">
        <v>56</v>
      </c>
      <c r="D3" s="117"/>
      <c r="E3" s="116"/>
      <c r="F3" s="118" t="s">
        <v>761</v>
      </c>
      <c r="G3" s="119"/>
      <c r="H3" s="119"/>
      <c r="I3" s="120">
        <v>3</v>
      </c>
      <c r="J3" s="121"/>
      <c r="K3" s="51">
        <v>9</v>
      </c>
      <c r="L3" s="51">
        <v>15</v>
      </c>
      <c r="M3" s="51">
        <v>0</v>
      </c>
      <c r="N3" s="51">
        <v>15</v>
      </c>
      <c r="O3" s="51">
        <v>1</v>
      </c>
      <c r="P3" s="52">
        <v>0</v>
      </c>
      <c r="Q3" s="52">
        <v>0</v>
      </c>
      <c r="R3" s="51">
        <v>1</v>
      </c>
      <c r="S3" s="51">
        <v>0</v>
      </c>
      <c r="T3" s="51">
        <v>9</v>
      </c>
      <c r="U3" s="51">
        <v>15</v>
      </c>
      <c r="V3" s="51">
        <v>2</v>
      </c>
      <c r="W3" s="52">
        <v>1.432099</v>
      </c>
      <c r="X3" s="52">
        <v>0.19444444444444445</v>
      </c>
      <c r="Y3" s="85" t="s">
        <v>559</v>
      </c>
      <c r="Z3" s="85" t="s">
        <v>566</v>
      </c>
      <c r="AA3" s="85" t="s">
        <v>256</v>
      </c>
      <c r="AB3" s="91" t="s">
        <v>617</v>
      </c>
      <c r="AC3" s="91" t="s">
        <v>656</v>
      </c>
      <c r="AD3" s="91"/>
      <c r="AE3" s="91" t="s">
        <v>672</v>
      </c>
      <c r="AF3" s="91" t="s">
        <v>682</v>
      </c>
      <c r="AG3" s="131">
        <v>13</v>
      </c>
      <c r="AH3" s="134">
        <v>5.555555555555555</v>
      </c>
      <c r="AI3" s="131">
        <v>0</v>
      </c>
      <c r="AJ3" s="134">
        <v>0</v>
      </c>
      <c r="AK3" s="131">
        <v>0</v>
      </c>
      <c r="AL3" s="134">
        <v>0</v>
      </c>
      <c r="AM3" s="131">
        <v>221</v>
      </c>
      <c r="AN3" s="134">
        <v>94.44444444444444</v>
      </c>
      <c r="AO3" s="131">
        <v>234</v>
      </c>
    </row>
    <row r="4" spans="1:41" ht="15">
      <c r="A4" s="125" t="s">
        <v>530</v>
      </c>
      <c r="B4" s="126" t="s">
        <v>534</v>
      </c>
      <c r="C4" s="126" t="s">
        <v>56</v>
      </c>
      <c r="D4" s="122"/>
      <c r="E4" s="100"/>
      <c r="F4" s="103" t="s">
        <v>762</v>
      </c>
      <c r="G4" s="107"/>
      <c r="H4" s="107"/>
      <c r="I4" s="123">
        <v>4</v>
      </c>
      <c r="J4" s="110"/>
      <c r="K4" s="51">
        <v>8</v>
      </c>
      <c r="L4" s="51">
        <v>15</v>
      </c>
      <c r="M4" s="51">
        <v>0</v>
      </c>
      <c r="N4" s="51">
        <v>15</v>
      </c>
      <c r="O4" s="51">
        <v>0</v>
      </c>
      <c r="P4" s="52">
        <v>0.07142857142857142</v>
      </c>
      <c r="Q4" s="52">
        <v>0.13333333333333333</v>
      </c>
      <c r="R4" s="51">
        <v>1</v>
      </c>
      <c r="S4" s="51">
        <v>0</v>
      </c>
      <c r="T4" s="51">
        <v>8</v>
      </c>
      <c r="U4" s="51">
        <v>15</v>
      </c>
      <c r="V4" s="51">
        <v>2</v>
      </c>
      <c r="W4" s="52">
        <v>1.3125</v>
      </c>
      <c r="X4" s="52">
        <v>0.26785714285714285</v>
      </c>
      <c r="Y4" s="85" t="s">
        <v>246</v>
      </c>
      <c r="Z4" s="85" t="s">
        <v>250</v>
      </c>
      <c r="AA4" s="85" t="s">
        <v>254</v>
      </c>
      <c r="AB4" s="91" t="s">
        <v>618</v>
      </c>
      <c r="AC4" s="91" t="s">
        <v>657</v>
      </c>
      <c r="AD4" s="91"/>
      <c r="AE4" s="91" t="s">
        <v>673</v>
      </c>
      <c r="AF4" s="91" t="s">
        <v>683</v>
      </c>
      <c r="AG4" s="131">
        <v>5</v>
      </c>
      <c r="AH4" s="134">
        <v>5.1020408163265305</v>
      </c>
      <c r="AI4" s="131">
        <v>0</v>
      </c>
      <c r="AJ4" s="134">
        <v>0</v>
      </c>
      <c r="AK4" s="131">
        <v>0</v>
      </c>
      <c r="AL4" s="134">
        <v>0</v>
      </c>
      <c r="AM4" s="131">
        <v>93</v>
      </c>
      <c r="AN4" s="134">
        <v>94.89795918367346</v>
      </c>
      <c r="AO4" s="131">
        <v>98</v>
      </c>
    </row>
    <row r="5" spans="1:41" ht="15">
      <c r="A5" s="125" t="s">
        <v>531</v>
      </c>
      <c r="B5" s="126" t="s">
        <v>535</v>
      </c>
      <c r="C5" s="126" t="s">
        <v>56</v>
      </c>
      <c r="D5" s="122"/>
      <c r="E5" s="100"/>
      <c r="F5" s="103" t="s">
        <v>763</v>
      </c>
      <c r="G5" s="107"/>
      <c r="H5" s="107"/>
      <c r="I5" s="123">
        <v>5</v>
      </c>
      <c r="J5" s="110"/>
      <c r="K5" s="51">
        <v>4</v>
      </c>
      <c r="L5" s="51">
        <v>4</v>
      </c>
      <c r="M5" s="51">
        <v>0</v>
      </c>
      <c r="N5" s="51">
        <v>4</v>
      </c>
      <c r="O5" s="51">
        <v>0</v>
      </c>
      <c r="P5" s="52">
        <v>0</v>
      </c>
      <c r="Q5" s="52">
        <v>0</v>
      </c>
      <c r="R5" s="51">
        <v>1</v>
      </c>
      <c r="S5" s="51">
        <v>0</v>
      </c>
      <c r="T5" s="51">
        <v>4</v>
      </c>
      <c r="U5" s="51">
        <v>4</v>
      </c>
      <c r="V5" s="51">
        <v>2</v>
      </c>
      <c r="W5" s="52">
        <v>1</v>
      </c>
      <c r="X5" s="52">
        <v>0.3333333333333333</v>
      </c>
      <c r="Y5" s="85" t="s">
        <v>245</v>
      </c>
      <c r="Z5" s="85" t="s">
        <v>249</v>
      </c>
      <c r="AA5" s="85" t="s">
        <v>253</v>
      </c>
      <c r="AB5" s="91" t="s">
        <v>619</v>
      </c>
      <c r="AC5" s="91" t="s">
        <v>658</v>
      </c>
      <c r="AD5" s="91"/>
      <c r="AE5" s="91" t="s">
        <v>674</v>
      </c>
      <c r="AF5" s="91" t="s">
        <v>684</v>
      </c>
      <c r="AG5" s="131">
        <v>1</v>
      </c>
      <c r="AH5" s="134">
        <v>1.8867924528301887</v>
      </c>
      <c r="AI5" s="131">
        <v>2</v>
      </c>
      <c r="AJ5" s="134">
        <v>3.7735849056603774</v>
      </c>
      <c r="AK5" s="131">
        <v>0</v>
      </c>
      <c r="AL5" s="134">
        <v>0</v>
      </c>
      <c r="AM5" s="131">
        <v>50</v>
      </c>
      <c r="AN5" s="134">
        <v>94.33962264150944</v>
      </c>
      <c r="AO5" s="131">
        <v>53</v>
      </c>
    </row>
    <row r="6" spans="1:41" ht="15">
      <c r="A6" s="125" t="s">
        <v>532</v>
      </c>
      <c r="B6" s="126" t="s">
        <v>536</v>
      </c>
      <c r="C6" s="126" t="s">
        <v>56</v>
      </c>
      <c r="D6" s="122"/>
      <c r="E6" s="100"/>
      <c r="F6" s="103" t="s">
        <v>532</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c r="Z6" s="85"/>
      <c r="AA6" s="85"/>
      <c r="AB6" s="91" t="s">
        <v>308</v>
      </c>
      <c r="AC6" s="91" t="s">
        <v>308</v>
      </c>
      <c r="AD6" s="91"/>
      <c r="AE6" s="91" t="s">
        <v>675</v>
      </c>
      <c r="AF6" s="91" t="s">
        <v>685</v>
      </c>
      <c r="AG6" s="131">
        <v>3</v>
      </c>
      <c r="AH6" s="134">
        <v>13.636363636363637</v>
      </c>
      <c r="AI6" s="131">
        <v>0</v>
      </c>
      <c r="AJ6" s="134">
        <v>0</v>
      </c>
      <c r="AK6" s="131">
        <v>0</v>
      </c>
      <c r="AL6" s="134">
        <v>0</v>
      </c>
      <c r="AM6" s="131">
        <v>19</v>
      </c>
      <c r="AN6" s="134">
        <v>86.36363636363636</v>
      </c>
      <c r="AO6" s="131">
        <v>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529</v>
      </c>
      <c r="B2" s="91" t="s">
        <v>227</v>
      </c>
      <c r="C2" s="85">
        <f>VLOOKUP(GroupVertices[[#This Row],[Vertex]],Vertices[],MATCH("ID",Vertices[[#Headers],[Vertex]:[Vertex Content Word Count]],0),FALSE)</f>
        <v>7</v>
      </c>
    </row>
    <row r="3" spans="1:3" ht="15">
      <c r="A3" s="85" t="s">
        <v>529</v>
      </c>
      <c r="B3" s="91" t="s">
        <v>226</v>
      </c>
      <c r="C3" s="85">
        <f>VLOOKUP(GroupVertices[[#This Row],[Vertex]],Vertices[],MATCH("ID",Vertices[[#Headers],[Vertex]:[Vertex Content Word Count]],0),FALSE)</f>
        <v>23</v>
      </c>
    </row>
    <row r="4" spans="1:3" ht="15">
      <c r="A4" s="85" t="s">
        <v>529</v>
      </c>
      <c r="B4" s="91" t="s">
        <v>225</v>
      </c>
      <c r="C4" s="85">
        <f>VLOOKUP(GroupVertices[[#This Row],[Vertex]],Vertices[],MATCH("ID",Vertices[[#Headers],[Vertex]:[Vertex Content Word Count]],0),FALSE)</f>
        <v>17</v>
      </c>
    </row>
    <row r="5" spans="1:3" ht="15">
      <c r="A5" s="85" t="s">
        <v>529</v>
      </c>
      <c r="B5" s="91" t="s">
        <v>224</v>
      </c>
      <c r="C5" s="85">
        <f>VLOOKUP(GroupVertices[[#This Row],[Vertex]],Vertices[],MATCH("ID",Vertices[[#Headers],[Vertex]:[Vertex Content Word Count]],0),FALSE)</f>
        <v>22</v>
      </c>
    </row>
    <row r="6" spans="1:3" ht="15">
      <c r="A6" s="85" t="s">
        <v>529</v>
      </c>
      <c r="B6" s="91" t="s">
        <v>223</v>
      </c>
      <c r="C6" s="85">
        <f>VLOOKUP(GroupVertices[[#This Row],[Vertex]],Vertices[],MATCH("ID",Vertices[[#Headers],[Vertex]:[Vertex Content Word Count]],0),FALSE)</f>
        <v>21</v>
      </c>
    </row>
    <row r="7" spans="1:3" ht="15">
      <c r="A7" s="85" t="s">
        <v>529</v>
      </c>
      <c r="B7" s="91" t="s">
        <v>220</v>
      </c>
      <c r="C7" s="85">
        <f>VLOOKUP(GroupVertices[[#This Row],[Vertex]],Vertices[],MATCH("ID",Vertices[[#Headers],[Vertex]:[Vertex Content Word Count]],0),FALSE)</f>
        <v>19</v>
      </c>
    </row>
    <row r="8" spans="1:3" ht="15">
      <c r="A8" s="85" t="s">
        <v>529</v>
      </c>
      <c r="B8" s="91" t="s">
        <v>219</v>
      </c>
      <c r="C8" s="85">
        <f>VLOOKUP(GroupVertices[[#This Row],[Vertex]],Vertices[],MATCH("ID",Vertices[[#Headers],[Vertex]:[Vertex Content Word Count]],0),FALSE)</f>
        <v>18</v>
      </c>
    </row>
    <row r="9" spans="1:3" ht="15">
      <c r="A9" s="85" t="s">
        <v>529</v>
      </c>
      <c r="B9" s="91" t="s">
        <v>218</v>
      </c>
      <c r="C9" s="85">
        <f>VLOOKUP(GroupVertices[[#This Row],[Vertex]],Vertices[],MATCH("ID",Vertices[[#Headers],[Vertex]:[Vertex Content Word Count]],0),FALSE)</f>
        <v>16</v>
      </c>
    </row>
    <row r="10" spans="1:3" ht="15">
      <c r="A10" s="85" t="s">
        <v>529</v>
      </c>
      <c r="B10" s="91" t="s">
        <v>214</v>
      </c>
      <c r="C10" s="85">
        <f>VLOOKUP(GroupVertices[[#This Row],[Vertex]],Vertices[],MATCH("ID",Vertices[[#Headers],[Vertex]:[Vertex Content Word Count]],0),FALSE)</f>
        <v>9</v>
      </c>
    </row>
    <row r="11" spans="1:3" ht="15">
      <c r="A11" s="85" t="s">
        <v>530</v>
      </c>
      <c r="B11" s="91" t="s">
        <v>222</v>
      </c>
      <c r="C11" s="85">
        <f>VLOOKUP(GroupVertices[[#This Row],[Vertex]],Vertices[],MATCH("ID",Vertices[[#Headers],[Vertex]:[Vertex Content Word Count]],0),FALSE)</f>
        <v>20</v>
      </c>
    </row>
    <row r="12" spans="1:3" ht="15">
      <c r="A12" s="85" t="s">
        <v>530</v>
      </c>
      <c r="B12" s="91" t="s">
        <v>215</v>
      </c>
      <c r="C12" s="85">
        <f>VLOOKUP(GroupVertices[[#This Row],[Vertex]],Vertices[],MATCH("ID",Vertices[[#Headers],[Vertex]:[Vertex Content Word Count]],0),FALSE)</f>
        <v>10</v>
      </c>
    </row>
    <row r="13" spans="1:3" ht="15">
      <c r="A13" s="85" t="s">
        <v>530</v>
      </c>
      <c r="B13" s="91" t="s">
        <v>221</v>
      </c>
      <c r="C13" s="85">
        <f>VLOOKUP(GroupVertices[[#This Row],[Vertex]],Vertices[],MATCH("ID",Vertices[[#Headers],[Vertex]:[Vertex Content Word Count]],0),FALSE)</f>
        <v>14</v>
      </c>
    </row>
    <row r="14" spans="1:3" ht="15">
      <c r="A14" s="85" t="s">
        <v>530</v>
      </c>
      <c r="B14" s="91" t="s">
        <v>231</v>
      </c>
      <c r="C14" s="85">
        <f>VLOOKUP(GroupVertices[[#This Row],[Vertex]],Vertices[],MATCH("ID",Vertices[[#Headers],[Vertex]:[Vertex Content Word Count]],0),FALSE)</f>
        <v>8</v>
      </c>
    </row>
    <row r="15" spans="1:3" ht="15">
      <c r="A15" s="85" t="s">
        <v>530</v>
      </c>
      <c r="B15" s="91" t="s">
        <v>217</v>
      </c>
      <c r="C15" s="85">
        <f>VLOOKUP(GroupVertices[[#This Row],[Vertex]],Vertices[],MATCH("ID",Vertices[[#Headers],[Vertex]:[Vertex Content Word Count]],0),FALSE)</f>
        <v>15</v>
      </c>
    </row>
    <row r="16" spans="1:3" ht="15">
      <c r="A16" s="85" t="s">
        <v>530</v>
      </c>
      <c r="B16" s="91" t="s">
        <v>216</v>
      </c>
      <c r="C16" s="85">
        <f>VLOOKUP(GroupVertices[[#This Row],[Vertex]],Vertices[],MATCH("ID",Vertices[[#Headers],[Vertex]:[Vertex Content Word Count]],0),FALSE)</f>
        <v>13</v>
      </c>
    </row>
    <row r="17" spans="1:3" ht="15">
      <c r="A17" s="85" t="s">
        <v>530</v>
      </c>
      <c r="B17" s="91" t="s">
        <v>233</v>
      </c>
      <c r="C17" s="85">
        <f>VLOOKUP(GroupVertices[[#This Row],[Vertex]],Vertices[],MATCH("ID",Vertices[[#Headers],[Vertex]:[Vertex Content Word Count]],0),FALSE)</f>
        <v>12</v>
      </c>
    </row>
    <row r="18" spans="1:3" ht="15">
      <c r="A18" s="85" t="s">
        <v>530</v>
      </c>
      <c r="B18" s="91" t="s">
        <v>232</v>
      </c>
      <c r="C18" s="85">
        <f>VLOOKUP(GroupVertices[[#This Row],[Vertex]],Vertices[],MATCH("ID",Vertices[[#Headers],[Vertex]:[Vertex Content Word Count]],0),FALSE)</f>
        <v>11</v>
      </c>
    </row>
    <row r="19" spans="1:3" ht="15">
      <c r="A19" s="85" t="s">
        <v>531</v>
      </c>
      <c r="B19" s="91" t="s">
        <v>212</v>
      </c>
      <c r="C19" s="85">
        <f>VLOOKUP(GroupVertices[[#This Row],[Vertex]],Vertices[],MATCH("ID",Vertices[[#Headers],[Vertex]:[Vertex Content Word Count]],0),FALSE)</f>
        <v>3</v>
      </c>
    </row>
    <row r="20" spans="1:3" ht="15">
      <c r="A20" s="85" t="s">
        <v>531</v>
      </c>
      <c r="B20" s="91" t="s">
        <v>213</v>
      </c>
      <c r="C20" s="85">
        <f>VLOOKUP(GroupVertices[[#This Row],[Vertex]],Vertices[],MATCH("ID",Vertices[[#Headers],[Vertex]:[Vertex Content Word Count]],0),FALSE)</f>
        <v>6</v>
      </c>
    </row>
    <row r="21" spans="1:3" ht="15">
      <c r="A21" s="85" t="s">
        <v>531</v>
      </c>
      <c r="B21" s="91" t="s">
        <v>230</v>
      </c>
      <c r="C21" s="85">
        <f>VLOOKUP(GroupVertices[[#This Row],[Vertex]],Vertices[],MATCH("ID",Vertices[[#Headers],[Vertex]:[Vertex Content Word Count]],0),FALSE)</f>
        <v>5</v>
      </c>
    </row>
    <row r="22" spans="1:3" ht="15">
      <c r="A22" s="85" t="s">
        <v>531</v>
      </c>
      <c r="B22" s="91" t="s">
        <v>229</v>
      </c>
      <c r="C22" s="85">
        <f>VLOOKUP(GroupVertices[[#This Row],[Vertex]],Vertices[],MATCH("ID",Vertices[[#Headers],[Vertex]:[Vertex Content Word Count]],0),FALSE)</f>
        <v>4</v>
      </c>
    </row>
    <row r="23" spans="1:3" ht="15">
      <c r="A23" s="85" t="s">
        <v>532</v>
      </c>
      <c r="B23" s="91" t="s">
        <v>228</v>
      </c>
      <c r="C23" s="85">
        <f>VLOOKUP(GroupVertices[[#This Row],[Vertex]],Vertices[],MATCH("ID",Vertices[[#Headers],[Vertex]:[Vertex Content Word Count]],0),FALSE)</f>
        <v>24</v>
      </c>
    </row>
    <row r="24" spans="1:3" ht="15">
      <c r="A24" s="85" t="s">
        <v>532</v>
      </c>
      <c r="B24" s="91" t="s">
        <v>234</v>
      </c>
      <c r="C24" s="85">
        <f>VLOOKUP(GroupVertices[[#This Row],[Vertex]],Vertices[],MATCH("ID",Vertices[[#Headers],[Vertex]:[Vertex Content Word Count]],0),FALSE)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543</v>
      </c>
      <c r="B2" s="36" t="s">
        <v>490</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17</v>
      </c>
      <c r="L2" s="39">
        <f>MIN(Vertices[Closeness Centrality])</f>
        <v>0.014493</v>
      </c>
      <c r="M2" s="40">
        <f>COUNTIF(Vertices[Closeness Centrality],"&gt;= "&amp;L2)-COUNTIF(Vertices[Closeness Centrality],"&gt;="&amp;L3)</f>
        <v>1</v>
      </c>
      <c r="N2" s="39">
        <f>MIN(Vertices[Eigenvector Centrality])</f>
        <v>0.00428</v>
      </c>
      <c r="O2" s="40">
        <f>COUNTIF(Vertices[Eigenvector Centrality],"&gt;= "&amp;N2)-COUNTIF(Vertices[Eigenvector Centrality],"&gt;="&amp;N3)</f>
        <v>2</v>
      </c>
      <c r="P2" s="39">
        <f>MIN(Vertices[PageRank])</f>
        <v>0.364351</v>
      </c>
      <c r="Q2" s="40">
        <f>COUNTIF(Vertices[PageRank],"&gt;= "&amp;P2)-COUNTIF(Vertices[PageRank],"&gt;="&amp;P3)</f>
        <v>4</v>
      </c>
      <c r="R2" s="39">
        <f>MIN(Vertices[Clustering Coefficient])</f>
        <v>0</v>
      </c>
      <c r="S2" s="45">
        <f>COUNTIF(Vertices[Clustering Coefficient],"&gt;= "&amp;R2)-COUNTIF(Vertices[Clustering Coefficient],"&gt;="&amp;R3)</f>
        <v>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0.2909090909090909</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6.009090909090909</v>
      </c>
      <c r="K3" s="42">
        <f>COUNTIF(Vertices[Betweenness Centrality],"&gt;= "&amp;J3)-COUNTIF(Vertices[Betweenness Centrality],"&gt;="&amp;J4)</f>
        <v>0</v>
      </c>
      <c r="L3" s="41">
        <f aca="true" t="shared" si="5" ref="L3:L26">L2+($L$57-$L$2)/BinDivisor</f>
        <v>0.014856454545454546</v>
      </c>
      <c r="M3" s="42">
        <f>COUNTIF(Vertices[Closeness Centrality],"&gt;= "&amp;L3)-COUNTIF(Vertices[Closeness Centrality],"&gt;="&amp;L4)</f>
        <v>0</v>
      </c>
      <c r="N3" s="41">
        <f aca="true" t="shared" si="6" ref="N3:N26">N2+($N$57-$N$2)/BinDivisor</f>
        <v>0.006875727272727273</v>
      </c>
      <c r="O3" s="42">
        <f>COUNTIF(Vertices[Eigenvector Centrality],"&gt;= "&amp;N3)-COUNTIF(Vertices[Eigenvector Centrality],"&gt;="&amp;N4)</f>
        <v>2</v>
      </c>
      <c r="P3" s="41">
        <f aca="true" t="shared" si="7" ref="P3:P26">P2+($P$57-$P$2)/BinDivisor</f>
        <v>0.4312071818181818</v>
      </c>
      <c r="Q3" s="42">
        <f>COUNTIF(Vertices[PageRank],"&gt;= "&amp;P3)-COUNTIF(Vertices[PageRank],"&gt;="&amp;P4)</f>
        <v>1</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0.5818181818181818</v>
      </c>
      <c r="G4" s="40">
        <f>COUNTIF(Vertices[In-Degree],"&gt;= "&amp;F4)-COUNTIF(Vertices[In-Degree],"&gt;="&amp;F5)</f>
        <v>0</v>
      </c>
      <c r="H4" s="39">
        <f t="shared" si="3"/>
        <v>0.18181818181818182</v>
      </c>
      <c r="I4" s="40">
        <f>COUNTIF(Vertices[Out-Degree],"&gt;= "&amp;H4)-COUNTIF(Vertices[Out-Degree],"&gt;="&amp;H5)</f>
        <v>0</v>
      </c>
      <c r="J4" s="39">
        <f t="shared" si="4"/>
        <v>12.018181818181818</v>
      </c>
      <c r="K4" s="40">
        <f>COUNTIF(Vertices[Betweenness Centrality],"&gt;= "&amp;J4)-COUNTIF(Vertices[Betweenness Centrality],"&gt;="&amp;J5)</f>
        <v>1</v>
      </c>
      <c r="L4" s="39">
        <f t="shared" si="5"/>
        <v>0.015219909090909091</v>
      </c>
      <c r="M4" s="40">
        <f>COUNTIF(Vertices[Closeness Centrality],"&gt;= "&amp;L4)-COUNTIF(Vertices[Closeness Centrality],"&gt;="&amp;L5)</f>
        <v>0</v>
      </c>
      <c r="N4" s="39">
        <f t="shared" si="6"/>
        <v>0.009471454545454547</v>
      </c>
      <c r="O4" s="40">
        <f>COUNTIF(Vertices[Eigenvector Centrality],"&gt;= "&amp;N4)-COUNTIF(Vertices[Eigenvector Centrality],"&gt;="&amp;N5)</f>
        <v>0</v>
      </c>
      <c r="P4" s="39">
        <f t="shared" si="7"/>
        <v>0.4980633636363636</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0.8727272727272727</v>
      </c>
      <c r="G5" s="42">
        <f>COUNTIF(Vertices[In-Degree],"&gt;= "&amp;F5)-COUNTIF(Vertices[In-Degree],"&gt;="&amp;F6)</f>
        <v>5</v>
      </c>
      <c r="H5" s="41">
        <f t="shared" si="3"/>
        <v>0.2727272727272727</v>
      </c>
      <c r="I5" s="42">
        <f>COUNTIF(Vertices[Out-Degree],"&gt;= "&amp;H5)-COUNTIF(Vertices[Out-Degree],"&gt;="&amp;H6)</f>
        <v>0</v>
      </c>
      <c r="J5" s="41">
        <f t="shared" si="4"/>
        <v>18.027272727272727</v>
      </c>
      <c r="K5" s="42">
        <f>COUNTIF(Vertices[Betweenness Centrality],"&gt;= "&amp;J5)-COUNTIF(Vertices[Betweenness Centrality],"&gt;="&amp;J6)</f>
        <v>0</v>
      </c>
      <c r="L5" s="41">
        <f t="shared" si="5"/>
        <v>0.015583363636363637</v>
      </c>
      <c r="M5" s="42">
        <f>COUNTIF(Vertices[Closeness Centrality],"&gt;= "&amp;L5)-COUNTIF(Vertices[Closeness Centrality],"&gt;="&amp;L6)</f>
        <v>1</v>
      </c>
      <c r="N5" s="41">
        <f t="shared" si="6"/>
        <v>0.01206718181818182</v>
      </c>
      <c r="O5" s="42">
        <f>COUNTIF(Vertices[Eigenvector Centrality],"&gt;= "&amp;N5)-COUNTIF(Vertices[Eigenvector Centrality],"&gt;="&amp;N6)</f>
        <v>0</v>
      </c>
      <c r="P5" s="41">
        <f t="shared" si="7"/>
        <v>0.5649195454545455</v>
      </c>
      <c r="Q5" s="42">
        <f>COUNTIF(Vertices[PageRank],"&gt;= "&amp;P5)-COUNTIF(Vertices[PageRank],"&gt;="&amp;P6)</f>
        <v>6</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43</v>
      </c>
      <c r="D6" s="34">
        <f t="shared" si="1"/>
        <v>0</v>
      </c>
      <c r="E6" s="3">
        <f>COUNTIF(Vertices[Degree],"&gt;= "&amp;D6)-COUNTIF(Vertices[Degree],"&gt;="&amp;D7)</f>
        <v>0</v>
      </c>
      <c r="F6" s="39">
        <f t="shared" si="2"/>
        <v>1.1636363636363636</v>
      </c>
      <c r="G6" s="40">
        <f>COUNTIF(Vertices[In-Degree],"&gt;= "&amp;F6)-COUNTIF(Vertices[In-Degree],"&gt;="&amp;F7)</f>
        <v>0</v>
      </c>
      <c r="H6" s="39">
        <f t="shared" si="3"/>
        <v>0.36363636363636365</v>
      </c>
      <c r="I6" s="40">
        <f>COUNTIF(Vertices[Out-Degree],"&gt;= "&amp;H6)-COUNTIF(Vertices[Out-Degree],"&gt;="&amp;H7)</f>
        <v>0</v>
      </c>
      <c r="J6" s="39">
        <f t="shared" si="4"/>
        <v>24.036363636363635</v>
      </c>
      <c r="K6" s="40">
        <f>COUNTIF(Vertices[Betweenness Centrality],"&gt;= "&amp;J6)-COUNTIF(Vertices[Betweenness Centrality],"&gt;="&amp;J7)</f>
        <v>1</v>
      </c>
      <c r="L6" s="39">
        <f t="shared" si="5"/>
        <v>0.015946818181818184</v>
      </c>
      <c r="M6" s="40">
        <f>COUNTIF(Vertices[Closeness Centrality],"&gt;= "&amp;L6)-COUNTIF(Vertices[Closeness Centrality],"&gt;="&amp;L7)</f>
        <v>2</v>
      </c>
      <c r="N6" s="39">
        <f t="shared" si="6"/>
        <v>0.014662909090909095</v>
      </c>
      <c r="O6" s="40">
        <f>COUNTIF(Vertices[Eigenvector Centrality],"&gt;= "&amp;N6)-COUNTIF(Vertices[Eigenvector Centrality],"&gt;="&amp;N7)</f>
        <v>2</v>
      </c>
      <c r="P6" s="39">
        <f t="shared" si="7"/>
        <v>0.6317757272727273</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1.4545454545454546</v>
      </c>
      <c r="G7" s="42">
        <f>COUNTIF(Vertices[In-Degree],"&gt;= "&amp;F7)-COUNTIF(Vertices[In-Degree],"&gt;="&amp;F8)</f>
        <v>0</v>
      </c>
      <c r="H7" s="41">
        <f t="shared" si="3"/>
        <v>0.4545454545454546</v>
      </c>
      <c r="I7" s="42">
        <f>COUNTIF(Vertices[Out-Degree],"&gt;= "&amp;H7)-COUNTIF(Vertices[Out-Degree],"&gt;="&amp;H8)</f>
        <v>0</v>
      </c>
      <c r="J7" s="41">
        <f t="shared" si="4"/>
        <v>30.045454545454543</v>
      </c>
      <c r="K7" s="42">
        <f>COUNTIF(Vertices[Betweenness Centrality],"&gt;= "&amp;J7)-COUNTIF(Vertices[Betweenness Centrality],"&gt;="&amp;J8)</f>
        <v>0</v>
      </c>
      <c r="L7" s="41">
        <f t="shared" si="5"/>
        <v>0.01631027272727273</v>
      </c>
      <c r="M7" s="42">
        <f>COUNTIF(Vertices[Closeness Centrality],"&gt;= "&amp;L7)-COUNTIF(Vertices[Closeness Centrality],"&gt;="&amp;L8)</f>
        <v>2</v>
      </c>
      <c r="N7" s="41">
        <f t="shared" si="6"/>
        <v>0.01725863636363637</v>
      </c>
      <c r="O7" s="42">
        <f>COUNTIF(Vertices[Eigenvector Centrality],"&gt;= "&amp;N7)-COUNTIF(Vertices[Eigenvector Centrality],"&gt;="&amp;N8)</f>
        <v>0</v>
      </c>
      <c r="P7" s="41">
        <f t="shared" si="7"/>
        <v>0.6986319090909092</v>
      </c>
      <c r="Q7" s="42">
        <f>COUNTIF(Vertices[PageRank],"&gt;= "&amp;P7)-COUNTIF(Vertices[PageRank],"&gt;="&amp;P8)</f>
        <v>2</v>
      </c>
      <c r="R7" s="41">
        <f t="shared" si="8"/>
        <v>0.045454545454545456</v>
      </c>
      <c r="S7" s="46">
        <f>COUNTIF(Vertices[Clustering Coefficient],"&gt;= "&amp;R7)-COUNTIF(Vertices[Clustering Coefficient],"&gt;="&amp;R8)</f>
        <v>1</v>
      </c>
      <c r="T7" s="41" t="e">
        <f ca="1" t="shared" si="9"/>
        <v>#REF!</v>
      </c>
      <c r="U7" s="42" t="e">
        <f ca="1" t="shared" si="0"/>
        <v>#REF!</v>
      </c>
    </row>
    <row r="8" spans="1:21" ht="15">
      <c r="A8" s="36" t="s">
        <v>150</v>
      </c>
      <c r="B8" s="36">
        <v>43</v>
      </c>
      <c r="D8" s="34">
        <f t="shared" si="1"/>
        <v>0</v>
      </c>
      <c r="E8" s="3">
        <f>COUNTIF(Vertices[Degree],"&gt;= "&amp;D8)-COUNTIF(Vertices[Degree],"&gt;="&amp;D9)</f>
        <v>0</v>
      </c>
      <c r="F8" s="39">
        <f t="shared" si="2"/>
        <v>1.7454545454545456</v>
      </c>
      <c r="G8" s="40">
        <f>COUNTIF(Vertices[In-Degree],"&gt;= "&amp;F8)-COUNTIF(Vertices[In-Degree],"&gt;="&amp;F9)</f>
        <v>1</v>
      </c>
      <c r="H8" s="39">
        <f t="shared" si="3"/>
        <v>0.5454545454545455</v>
      </c>
      <c r="I8" s="40">
        <f>COUNTIF(Vertices[Out-Degree],"&gt;= "&amp;H8)-COUNTIF(Vertices[Out-Degree],"&gt;="&amp;H9)</f>
        <v>0</v>
      </c>
      <c r="J8" s="39">
        <f t="shared" si="4"/>
        <v>36.054545454545455</v>
      </c>
      <c r="K8" s="40">
        <f>COUNTIF(Vertices[Betweenness Centrality],"&gt;= "&amp;J8)-COUNTIF(Vertices[Betweenness Centrality],"&gt;="&amp;J9)</f>
        <v>1</v>
      </c>
      <c r="L8" s="39">
        <f t="shared" si="5"/>
        <v>0.016673727272727274</v>
      </c>
      <c r="M8" s="40">
        <f>COUNTIF(Vertices[Closeness Centrality],"&gt;= "&amp;L8)-COUNTIF(Vertices[Closeness Centrality],"&gt;="&amp;L9)</f>
        <v>0</v>
      </c>
      <c r="N8" s="39">
        <f t="shared" si="6"/>
        <v>0.019854363636363642</v>
      </c>
      <c r="O8" s="40">
        <f>COUNTIF(Vertices[Eigenvector Centrality],"&gt;= "&amp;N8)-COUNTIF(Vertices[Eigenvector Centrality],"&gt;="&amp;N9)</f>
        <v>0</v>
      </c>
      <c r="P8" s="39">
        <f t="shared" si="7"/>
        <v>0.7654880909090911</v>
      </c>
      <c r="Q8" s="40">
        <f>COUNTIF(Vertices[PageRank],"&gt;= "&amp;P8)-COUNTIF(Vertices[PageRank],"&gt;="&amp;P9)</f>
        <v>1</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2.0363636363636366</v>
      </c>
      <c r="G9" s="42">
        <f>COUNTIF(Vertices[In-Degree],"&gt;= "&amp;F9)-COUNTIF(Vertices[In-Degree],"&gt;="&amp;F10)</f>
        <v>0</v>
      </c>
      <c r="H9" s="41">
        <f t="shared" si="3"/>
        <v>0.6363636363636365</v>
      </c>
      <c r="I9" s="42">
        <f>COUNTIF(Vertices[Out-Degree],"&gt;= "&amp;H9)-COUNTIF(Vertices[Out-Degree],"&gt;="&amp;H10)</f>
        <v>0</v>
      </c>
      <c r="J9" s="41">
        <f t="shared" si="4"/>
        <v>42.06363636363636</v>
      </c>
      <c r="K9" s="42">
        <f>COUNTIF(Vertices[Betweenness Centrality],"&gt;= "&amp;J9)-COUNTIF(Vertices[Betweenness Centrality],"&gt;="&amp;J10)</f>
        <v>0</v>
      </c>
      <c r="L9" s="41">
        <f t="shared" si="5"/>
        <v>0.01703718181818182</v>
      </c>
      <c r="M9" s="42">
        <f>COUNTIF(Vertices[Closeness Centrality],"&gt;= "&amp;L9)-COUNTIF(Vertices[Closeness Centrality],"&gt;="&amp;L10)</f>
        <v>0</v>
      </c>
      <c r="N9" s="41">
        <f t="shared" si="6"/>
        <v>0.022450090909090916</v>
      </c>
      <c r="O9" s="42">
        <f>COUNTIF(Vertices[Eigenvector Centrality],"&gt;= "&amp;N9)-COUNTIF(Vertices[Eigenvector Centrality],"&gt;="&amp;N10)</f>
        <v>1</v>
      </c>
      <c r="P9" s="41">
        <f t="shared" si="7"/>
        <v>0.832344272727273</v>
      </c>
      <c r="Q9" s="42">
        <f>COUNTIF(Vertices[PageRank],"&gt;= "&amp;P9)-COUNTIF(Vertices[PageRank],"&gt;="&amp;P10)</f>
        <v>0</v>
      </c>
      <c r="R9" s="41">
        <f t="shared" si="8"/>
        <v>0.06363636363636364</v>
      </c>
      <c r="S9" s="46">
        <f>COUNTIF(Vertices[Clustering Coefficient],"&gt;= "&amp;R9)-COUNTIF(Vertices[Clustering Coefficient],"&gt;="&amp;R10)</f>
        <v>1</v>
      </c>
      <c r="T9" s="41" t="e">
        <f ca="1" t="shared" si="9"/>
        <v>#REF!</v>
      </c>
      <c r="U9" s="42" t="e">
        <f ca="1" t="shared" si="0"/>
        <v>#REF!</v>
      </c>
    </row>
    <row r="10" spans="1:21" ht="15">
      <c r="A10" s="36" t="s">
        <v>544</v>
      </c>
      <c r="B10" s="36">
        <v>2</v>
      </c>
      <c r="D10" s="34">
        <f t="shared" si="1"/>
        <v>0</v>
      </c>
      <c r="E10" s="3">
        <f>COUNTIF(Vertices[Degree],"&gt;= "&amp;D10)-COUNTIF(Vertices[Degree],"&gt;="&amp;D11)</f>
        <v>0</v>
      </c>
      <c r="F10" s="39">
        <f t="shared" si="2"/>
        <v>2.3272727272727276</v>
      </c>
      <c r="G10" s="40">
        <f>COUNTIF(Vertices[In-Degree],"&gt;= "&amp;F10)-COUNTIF(Vertices[In-Degree],"&gt;="&amp;F11)</f>
        <v>0</v>
      </c>
      <c r="H10" s="39">
        <f t="shared" si="3"/>
        <v>0.7272727272727274</v>
      </c>
      <c r="I10" s="40">
        <f>COUNTIF(Vertices[Out-Degree],"&gt;= "&amp;H10)-COUNTIF(Vertices[Out-Degree],"&gt;="&amp;H11)</f>
        <v>0</v>
      </c>
      <c r="J10" s="39">
        <f t="shared" si="4"/>
        <v>48.07272727272727</v>
      </c>
      <c r="K10" s="40">
        <f>COUNTIF(Vertices[Betweenness Centrality],"&gt;= "&amp;J10)-COUNTIF(Vertices[Betweenness Centrality],"&gt;="&amp;J11)</f>
        <v>0</v>
      </c>
      <c r="L10" s="39">
        <f t="shared" si="5"/>
        <v>0.017400636363636365</v>
      </c>
      <c r="M10" s="40">
        <f>COUNTIF(Vertices[Closeness Centrality],"&gt;= "&amp;L10)-COUNTIF(Vertices[Closeness Centrality],"&gt;="&amp;L11)</f>
        <v>0</v>
      </c>
      <c r="N10" s="39">
        <f t="shared" si="6"/>
        <v>0.02504581818181819</v>
      </c>
      <c r="O10" s="40">
        <f>COUNTIF(Vertices[Eigenvector Centrality],"&gt;= "&amp;N10)-COUNTIF(Vertices[Eigenvector Centrality],"&gt;="&amp;N11)</f>
        <v>1</v>
      </c>
      <c r="P10" s="39">
        <f t="shared" si="7"/>
        <v>0.8992004545454548</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2.6181818181818186</v>
      </c>
      <c r="G11" s="42">
        <f>COUNTIF(Vertices[In-Degree],"&gt;= "&amp;F11)-COUNTIF(Vertices[In-Degree],"&gt;="&amp;F12)</f>
        <v>0</v>
      </c>
      <c r="H11" s="41">
        <f t="shared" si="3"/>
        <v>0.8181818181818183</v>
      </c>
      <c r="I11" s="42">
        <f>COUNTIF(Vertices[Out-Degree],"&gt;= "&amp;H11)-COUNTIF(Vertices[Out-Degree],"&gt;="&amp;H12)</f>
        <v>0</v>
      </c>
      <c r="J11" s="41">
        <f t="shared" si="4"/>
        <v>54.08181818181818</v>
      </c>
      <c r="K11" s="42">
        <f>COUNTIF(Vertices[Betweenness Centrality],"&gt;= "&amp;J11)-COUNTIF(Vertices[Betweenness Centrality],"&gt;="&amp;J12)</f>
        <v>0</v>
      </c>
      <c r="L11" s="41">
        <f t="shared" si="5"/>
        <v>0.01776409090909091</v>
      </c>
      <c r="M11" s="42">
        <f>COUNTIF(Vertices[Closeness Centrality],"&gt;= "&amp;L11)-COUNTIF(Vertices[Closeness Centrality],"&gt;="&amp;L12)</f>
        <v>0</v>
      </c>
      <c r="N11" s="41">
        <f t="shared" si="6"/>
        <v>0.027641545454545464</v>
      </c>
      <c r="O11" s="42">
        <f>COUNTIF(Vertices[Eigenvector Centrality],"&gt;= "&amp;N11)-COUNTIF(Vertices[Eigenvector Centrality],"&gt;="&amp;N12)</f>
        <v>0</v>
      </c>
      <c r="P11" s="41">
        <f t="shared" si="7"/>
        <v>0.9660566363636367</v>
      </c>
      <c r="Q11" s="42">
        <f>COUNTIF(Vertices[PageRank],"&gt;= "&amp;P11)-COUNTIF(Vertices[PageRank],"&gt;="&amp;P12)</f>
        <v>3</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235</v>
      </c>
      <c r="B12" s="36">
        <v>42</v>
      </c>
      <c r="D12" s="34">
        <f t="shared" si="1"/>
        <v>0</v>
      </c>
      <c r="E12" s="3">
        <f>COUNTIF(Vertices[Degree],"&gt;= "&amp;D12)-COUNTIF(Vertices[Degree],"&gt;="&amp;D13)</f>
        <v>0</v>
      </c>
      <c r="F12" s="39">
        <f t="shared" si="2"/>
        <v>2.9090909090909096</v>
      </c>
      <c r="G12" s="40">
        <f>COUNTIF(Vertices[In-Degree],"&gt;= "&amp;F12)-COUNTIF(Vertices[In-Degree],"&gt;="&amp;F13)</f>
        <v>0</v>
      </c>
      <c r="H12" s="39">
        <f t="shared" si="3"/>
        <v>0.9090909090909093</v>
      </c>
      <c r="I12" s="40">
        <f>COUNTIF(Vertices[Out-Degree],"&gt;= "&amp;H12)-COUNTIF(Vertices[Out-Degree],"&gt;="&amp;H13)</f>
        <v>0</v>
      </c>
      <c r="J12" s="39">
        <f t="shared" si="4"/>
        <v>60.090909090909086</v>
      </c>
      <c r="K12" s="40">
        <f>COUNTIF(Vertices[Betweenness Centrality],"&gt;= "&amp;J12)-COUNTIF(Vertices[Betweenness Centrality],"&gt;="&amp;J13)</f>
        <v>0</v>
      </c>
      <c r="L12" s="39">
        <f t="shared" si="5"/>
        <v>0.018127545454545455</v>
      </c>
      <c r="M12" s="40">
        <f>COUNTIF(Vertices[Closeness Centrality],"&gt;= "&amp;L12)-COUNTIF(Vertices[Closeness Centrality],"&gt;="&amp;L13)</f>
        <v>0</v>
      </c>
      <c r="N12" s="39">
        <f t="shared" si="6"/>
        <v>0.030237272727272738</v>
      </c>
      <c r="O12" s="40">
        <f>COUNTIF(Vertices[Eigenvector Centrality],"&gt;= "&amp;N12)-COUNTIF(Vertices[Eigenvector Centrality],"&gt;="&amp;N13)</f>
        <v>0</v>
      </c>
      <c r="P12" s="39">
        <f t="shared" si="7"/>
        <v>1.0329128181818186</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3.2000000000000006</v>
      </c>
      <c r="G13" s="42">
        <f>COUNTIF(Vertices[In-Degree],"&gt;= "&amp;F13)-COUNTIF(Vertices[In-Degree],"&gt;="&amp;F14)</f>
        <v>0</v>
      </c>
      <c r="H13" s="41">
        <f t="shared" si="3"/>
        <v>1.0000000000000002</v>
      </c>
      <c r="I13" s="42">
        <f>COUNTIF(Vertices[Out-Degree],"&gt;= "&amp;H13)-COUNTIF(Vertices[Out-Degree],"&gt;="&amp;H14)</f>
        <v>3</v>
      </c>
      <c r="J13" s="41">
        <f t="shared" si="4"/>
        <v>66.1</v>
      </c>
      <c r="K13" s="42">
        <f>COUNTIF(Vertices[Betweenness Centrality],"&gt;= "&amp;J13)-COUNTIF(Vertices[Betweenness Centrality],"&gt;="&amp;J14)</f>
        <v>0</v>
      </c>
      <c r="L13" s="41">
        <f t="shared" si="5"/>
        <v>0.018491</v>
      </c>
      <c r="M13" s="42">
        <f>COUNTIF(Vertices[Closeness Centrality],"&gt;= "&amp;L13)-COUNTIF(Vertices[Closeness Centrality],"&gt;="&amp;L14)</f>
        <v>0</v>
      </c>
      <c r="N13" s="41">
        <f t="shared" si="6"/>
        <v>0.03283300000000001</v>
      </c>
      <c r="O13" s="42">
        <f>COUNTIF(Vertices[Eigenvector Centrality],"&gt;= "&amp;N13)-COUNTIF(Vertices[Eigenvector Centrality],"&gt;="&amp;N14)</f>
        <v>6</v>
      </c>
      <c r="P13" s="41">
        <f t="shared" si="7"/>
        <v>1.0997690000000004</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3.4909090909090916</v>
      </c>
      <c r="G14" s="40">
        <f>COUNTIF(Vertices[In-Degree],"&gt;= "&amp;F14)-COUNTIF(Vertices[In-Degree],"&gt;="&amp;F15)</f>
        <v>0</v>
      </c>
      <c r="H14" s="39">
        <f t="shared" si="3"/>
        <v>1.090909090909091</v>
      </c>
      <c r="I14" s="40">
        <f>COUNTIF(Vertices[Out-Degree],"&gt;= "&amp;H14)-COUNTIF(Vertices[Out-Degree],"&gt;="&amp;H15)</f>
        <v>0</v>
      </c>
      <c r="J14" s="39">
        <f t="shared" si="4"/>
        <v>72.10909090909091</v>
      </c>
      <c r="K14" s="40">
        <f>COUNTIF(Vertices[Betweenness Centrality],"&gt;= "&amp;J14)-COUNTIF(Vertices[Betweenness Centrality],"&gt;="&amp;J15)</f>
        <v>0</v>
      </c>
      <c r="L14" s="39">
        <f t="shared" si="5"/>
        <v>0.018854454545454546</v>
      </c>
      <c r="M14" s="40">
        <f>COUNTIF(Vertices[Closeness Centrality],"&gt;= "&amp;L14)-COUNTIF(Vertices[Closeness Centrality],"&gt;="&amp;L15)</f>
        <v>0</v>
      </c>
      <c r="N14" s="39">
        <f t="shared" si="6"/>
        <v>0.03542872727272728</v>
      </c>
      <c r="O14" s="40">
        <f>COUNTIF(Vertices[Eigenvector Centrality],"&gt;= "&amp;N14)-COUNTIF(Vertices[Eigenvector Centrality],"&gt;="&amp;N15)</f>
        <v>0</v>
      </c>
      <c r="P14" s="39">
        <f t="shared" si="7"/>
        <v>1.1666251818181823</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1</v>
      </c>
      <c r="D15" s="34">
        <f t="shared" si="1"/>
        <v>0</v>
      </c>
      <c r="E15" s="3">
        <f>COUNTIF(Vertices[Degree],"&gt;= "&amp;D15)-COUNTIF(Vertices[Degree],"&gt;="&amp;D16)</f>
        <v>0</v>
      </c>
      <c r="F15" s="41">
        <f t="shared" si="2"/>
        <v>3.7818181818181826</v>
      </c>
      <c r="G15" s="42">
        <f>COUNTIF(Vertices[In-Degree],"&gt;= "&amp;F15)-COUNTIF(Vertices[In-Degree],"&gt;="&amp;F16)</f>
        <v>2</v>
      </c>
      <c r="H15" s="41">
        <f t="shared" si="3"/>
        <v>1.1818181818181819</v>
      </c>
      <c r="I15" s="42">
        <f>COUNTIF(Vertices[Out-Degree],"&gt;= "&amp;H15)-COUNTIF(Vertices[Out-Degree],"&gt;="&amp;H16)</f>
        <v>0</v>
      </c>
      <c r="J15" s="41">
        <f t="shared" si="4"/>
        <v>78.11818181818182</v>
      </c>
      <c r="K15" s="42">
        <f>COUNTIF(Vertices[Betweenness Centrality],"&gt;= "&amp;J15)-COUNTIF(Vertices[Betweenness Centrality],"&gt;="&amp;J16)</f>
        <v>0</v>
      </c>
      <c r="L15" s="41">
        <f t="shared" si="5"/>
        <v>0.01921790909090909</v>
      </c>
      <c r="M15" s="42">
        <f>COUNTIF(Vertices[Closeness Centrality],"&gt;= "&amp;L15)-COUNTIF(Vertices[Closeness Centrality],"&gt;="&amp;L16)</f>
        <v>0</v>
      </c>
      <c r="N15" s="41">
        <f t="shared" si="6"/>
        <v>0.03802445454545455</v>
      </c>
      <c r="O15" s="42">
        <f>COUNTIF(Vertices[Eigenvector Centrality],"&gt;= "&amp;N15)-COUNTIF(Vertices[Eigenvector Centrality],"&gt;="&amp;N16)</f>
        <v>1</v>
      </c>
      <c r="P15" s="41">
        <f t="shared" si="7"/>
        <v>1.2334813636363642</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4.072727272727273</v>
      </c>
      <c r="G16" s="40">
        <f>COUNTIF(Vertices[In-Degree],"&gt;= "&amp;F16)-COUNTIF(Vertices[In-Degree],"&gt;="&amp;F17)</f>
        <v>0</v>
      </c>
      <c r="H16" s="39">
        <f t="shared" si="3"/>
        <v>1.2727272727272727</v>
      </c>
      <c r="I16" s="40">
        <f>COUNTIF(Vertices[Out-Degree],"&gt;= "&amp;H16)-COUNTIF(Vertices[Out-Degree],"&gt;="&amp;H17)</f>
        <v>0</v>
      </c>
      <c r="J16" s="39">
        <f t="shared" si="4"/>
        <v>84.12727272727274</v>
      </c>
      <c r="K16" s="40">
        <f>COUNTIF(Vertices[Betweenness Centrality],"&gt;= "&amp;J16)-COUNTIF(Vertices[Betweenness Centrality],"&gt;="&amp;J17)</f>
        <v>1</v>
      </c>
      <c r="L16" s="39">
        <f t="shared" si="5"/>
        <v>0.019581363636363636</v>
      </c>
      <c r="M16" s="40">
        <f>COUNTIF(Vertices[Closeness Centrality],"&gt;= "&amp;L16)-COUNTIF(Vertices[Closeness Centrality],"&gt;="&amp;L17)</f>
        <v>0</v>
      </c>
      <c r="N16" s="39">
        <f t="shared" si="6"/>
        <v>0.04062018181818182</v>
      </c>
      <c r="O16" s="40">
        <f>COUNTIF(Vertices[Eigenvector Centrality],"&gt;= "&amp;N16)-COUNTIF(Vertices[Eigenvector Centrality],"&gt;="&amp;N17)</f>
        <v>0</v>
      </c>
      <c r="P16" s="39">
        <f t="shared" si="7"/>
        <v>1.300337545454546</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0.024390243902439025</v>
      </c>
      <c r="D17" s="34">
        <f t="shared" si="1"/>
        <v>0</v>
      </c>
      <c r="E17" s="3">
        <f>COUNTIF(Vertices[Degree],"&gt;= "&amp;D17)-COUNTIF(Vertices[Degree],"&gt;="&amp;D18)</f>
        <v>0</v>
      </c>
      <c r="F17" s="41">
        <f t="shared" si="2"/>
        <v>4.363636363636364</v>
      </c>
      <c r="G17" s="42">
        <f>COUNTIF(Vertices[In-Degree],"&gt;= "&amp;F17)-COUNTIF(Vertices[In-Degree],"&gt;="&amp;F18)</f>
        <v>0</v>
      </c>
      <c r="H17" s="41">
        <f t="shared" si="3"/>
        <v>1.3636363636363635</v>
      </c>
      <c r="I17" s="42">
        <f>COUNTIF(Vertices[Out-Degree],"&gt;= "&amp;H17)-COUNTIF(Vertices[Out-Degree],"&gt;="&amp;H18)</f>
        <v>0</v>
      </c>
      <c r="J17" s="41">
        <f t="shared" si="4"/>
        <v>90.13636363636365</v>
      </c>
      <c r="K17" s="42">
        <f>COUNTIF(Vertices[Betweenness Centrality],"&gt;= "&amp;J17)-COUNTIF(Vertices[Betweenness Centrality],"&gt;="&amp;J18)</f>
        <v>0</v>
      </c>
      <c r="L17" s="41">
        <f t="shared" si="5"/>
        <v>0.01994481818181818</v>
      </c>
      <c r="M17" s="42">
        <f>COUNTIF(Vertices[Closeness Centrality],"&gt;= "&amp;L17)-COUNTIF(Vertices[Closeness Centrality],"&gt;="&amp;L18)</f>
        <v>1</v>
      </c>
      <c r="N17" s="41">
        <f t="shared" si="6"/>
        <v>0.04321590909090909</v>
      </c>
      <c r="O17" s="42">
        <f>COUNTIF(Vertices[Eigenvector Centrality],"&gt;= "&amp;N17)-COUNTIF(Vertices[Eigenvector Centrality],"&gt;="&amp;N18)</f>
        <v>0</v>
      </c>
      <c r="P17" s="41">
        <f t="shared" si="7"/>
        <v>1.367193727272728</v>
      </c>
      <c r="Q17" s="42">
        <f>COUNTIF(Vertices[PageRank],"&gt;= "&amp;P17)-COUNTIF(Vertices[PageRank],"&gt;="&amp;P18)</f>
        <v>1</v>
      </c>
      <c r="R17" s="41">
        <f t="shared" si="8"/>
        <v>0.13636363636363638</v>
      </c>
      <c r="S17" s="46">
        <f>COUNTIF(Vertices[Clustering Coefficient],"&gt;= "&amp;R17)-COUNTIF(Vertices[Clustering Coefficient],"&gt;="&amp;R18)</f>
        <v>1</v>
      </c>
      <c r="T17" s="41" t="e">
        <f ca="1" t="shared" si="9"/>
        <v>#REF!</v>
      </c>
      <c r="U17" s="42" t="e">
        <f ca="1" t="shared" si="0"/>
        <v>#REF!</v>
      </c>
    </row>
    <row r="18" spans="1:21" ht="15">
      <c r="A18" s="36" t="s">
        <v>171</v>
      </c>
      <c r="B18" s="36">
        <v>0.047619047619047616</v>
      </c>
      <c r="D18" s="34">
        <f t="shared" si="1"/>
        <v>0</v>
      </c>
      <c r="E18" s="3">
        <f>COUNTIF(Vertices[Degree],"&gt;= "&amp;D18)-COUNTIF(Vertices[Degree],"&gt;="&amp;D19)</f>
        <v>0</v>
      </c>
      <c r="F18" s="39">
        <f t="shared" si="2"/>
        <v>4.654545454545455</v>
      </c>
      <c r="G18" s="40">
        <f>COUNTIF(Vertices[In-Degree],"&gt;= "&amp;F18)-COUNTIF(Vertices[In-Degree],"&gt;="&amp;F19)</f>
        <v>0</v>
      </c>
      <c r="H18" s="39">
        <f t="shared" si="3"/>
        <v>1.4545454545454544</v>
      </c>
      <c r="I18" s="40">
        <f>COUNTIF(Vertices[Out-Degree],"&gt;= "&amp;H18)-COUNTIF(Vertices[Out-Degree],"&gt;="&amp;H19)</f>
        <v>0</v>
      </c>
      <c r="J18" s="39">
        <f t="shared" si="4"/>
        <v>96.14545454545457</v>
      </c>
      <c r="K18" s="40">
        <f>COUNTIF(Vertices[Betweenness Centrality],"&gt;= "&amp;J18)-COUNTIF(Vertices[Betweenness Centrality],"&gt;="&amp;J19)</f>
        <v>0</v>
      </c>
      <c r="L18" s="39">
        <f t="shared" si="5"/>
        <v>0.020308272727272727</v>
      </c>
      <c r="M18" s="40">
        <f>COUNTIF(Vertices[Closeness Centrality],"&gt;= "&amp;L18)-COUNTIF(Vertices[Closeness Centrality],"&gt;="&amp;L19)</f>
        <v>7</v>
      </c>
      <c r="N18" s="39">
        <f t="shared" si="6"/>
        <v>0.04581163636363636</v>
      </c>
      <c r="O18" s="40">
        <f>COUNTIF(Vertices[Eigenvector Centrality],"&gt;= "&amp;N18)-COUNTIF(Vertices[Eigenvector Centrality],"&gt;="&amp;N19)</f>
        <v>0</v>
      </c>
      <c r="P18" s="39">
        <f t="shared" si="7"/>
        <v>1.4340499090909098</v>
      </c>
      <c r="Q18" s="40">
        <f>COUNTIF(Vertices[PageRank],"&gt;= "&amp;P18)-COUNTIF(Vertices[PageRank],"&gt;="&amp;P19)</f>
        <v>1</v>
      </c>
      <c r="R18" s="39">
        <f t="shared" si="8"/>
        <v>0.14545454545454548</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4.945454545454546</v>
      </c>
      <c r="G19" s="42">
        <f>COUNTIF(Vertices[In-Degree],"&gt;= "&amp;F19)-COUNTIF(Vertices[In-Degree],"&gt;="&amp;F20)</f>
        <v>0</v>
      </c>
      <c r="H19" s="41">
        <f t="shared" si="3"/>
        <v>1.5454545454545452</v>
      </c>
      <c r="I19" s="42">
        <f>COUNTIF(Vertices[Out-Degree],"&gt;= "&amp;H19)-COUNTIF(Vertices[Out-Degree],"&gt;="&amp;H20)</f>
        <v>0</v>
      </c>
      <c r="J19" s="41">
        <f t="shared" si="4"/>
        <v>102.15454545454548</v>
      </c>
      <c r="K19" s="42">
        <f>COUNTIF(Vertices[Betweenness Centrality],"&gt;= "&amp;J19)-COUNTIF(Vertices[Betweenness Centrality],"&gt;="&amp;J20)</f>
        <v>0</v>
      </c>
      <c r="L19" s="41">
        <f t="shared" si="5"/>
        <v>0.020671727272727272</v>
      </c>
      <c r="M19" s="42">
        <f>COUNTIF(Vertices[Closeness Centrality],"&gt;= "&amp;L19)-COUNTIF(Vertices[Closeness Centrality],"&gt;="&amp;L20)</f>
        <v>1</v>
      </c>
      <c r="N19" s="41">
        <f t="shared" si="6"/>
        <v>0.04840736363636363</v>
      </c>
      <c r="O19" s="42">
        <f>COUNTIF(Vertices[Eigenvector Centrality],"&gt;= "&amp;N19)-COUNTIF(Vertices[Eigenvector Centrality],"&gt;="&amp;N20)</f>
        <v>0</v>
      </c>
      <c r="P19" s="41">
        <f t="shared" si="7"/>
        <v>1.5009060909090917</v>
      </c>
      <c r="Q19" s="42">
        <f>COUNTIF(Vertices[PageRank],"&gt;= "&amp;P19)-COUNTIF(Vertices[PageRank],"&gt;="&amp;P20)</f>
        <v>1</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5.236363636363637</v>
      </c>
      <c r="G20" s="40">
        <f>COUNTIF(Vertices[In-Degree],"&gt;= "&amp;F20)-COUNTIF(Vertices[In-Degree],"&gt;="&amp;F21)</f>
        <v>0</v>
      </c>
      <c r="H20" s="39">
        <f t="shared" si="3"/>
        <v>1.636363636363636</v>
      </c>
      <c r="I20" s="40">
        <f>COUNTIF(Vertices[Out-Degree],"&gt;= "&amp;H20)-COUNTIF(Vertices[Out-Degree],"&gt;="&amp;H21)</f>
        <v>0</v>
      </c>
      <c r="J20" s="39">
        <f t="shared" si="4"/>
        <v>108.1636363636364</v>
      </c>
      <c r="K20" s="40">
        <f>COUNTIF(Vertices[Betweenness Centrality],"&gt;= "&amp;J20)-COUNTIF(Vertices[Betweenness Centrality],"&gt;="&amp;J21)</f>
        <v>0</v>
      </c>
      <c r="L20" s="39">
        <f t="shared" si="5"/>
        <v>0.021035181818181817</v>
      </c>
      <c r="M20" s="40">
        <f>COUNTIF(Vertices[Closeness Centrality],"&gt;= "&amp;L20)-COUNTIF(Vertices[Closeness Centrality],"&gt;="&amp;L21)</f>
        <v>0</v>
      </c>
      <c r="N20" s="39">
        <f t="shared" si="6"/>
        <v>0.0510030909090909</v>
      </c>
      <c r="O20" s="40">
        <f>COUNTIF(Vertices[Eigenvector Centrality],"&gt;= "&amp;N20)-COUNTIF(Vertices[Eigenvector Centrality],"&gt;="&amp;N21)</f>
        <v>0</v>
      </c>
      <c r="P20" s="39">
        <f t="shared" si="7"/>
        <v>1.5677622727272735</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5.527272727272728</v>
      </c>
      <c r="G21" s="42">
        <f>COUNTIF(Vertices[In-Degree],"&gt;= "&amp;F21)-COUNTIF(Vertices[In-Degree],"&gt;="&amp;F22)</f>
        <v>0</v>
      </c>
      <c r="H21" s="41">
        <f t="shared" si="3"/>
        <v>1.7272727272727268</v>
      </c>
      <c r="I21" s="42">
        <f>COUNTIF(Vertices[Out-Degree],"&gt;= "&amp;H21)-COUNTIF(Vertices[Out-Degree],"&gt;="&amp;H22)</f>
        <v>0</v>
      </c>
      <c r="J21" s="41">
        <f t="shared" si="4"/>
        <v>114.17272727272731</v>
      </c>
      <c r="K21" s="42">
        <f>COUNTIF(Vertices[Betweenness Centrality],"&gt;= "&amp;J21)-COUNTIF(Vertices[Betweenness Centrality],"&gt;="&amp;J22)</f>
        <v>0</v>
      </c>
      <c r="L21" s="41">
        <f t="shared" si="5"/>
        <v>0.021398636363636363</v>
      </c>
      <c r="M21" s="42">
        <f>COUNTIF(Vertices[Closeness Centrality],"&gt;= "&amp;L21)-COUNTIF(Vertices[Closeness Centrality],"&gt;="&amp;L22)</f>
        <v>0</v>
      </c>
      <c r="N21" s="41">
        <f t="shared" si="6"/>
        <v>0.05359881818181817</v>
      </c>
      <c r="O21" s="42">
        <f>COUNTIF(Vertices[Eigenvector Centrality],"&gt;= "&amp;N21)-COUNTIF(Vertices[Eigenvector Centrality],"&gt;="&amp;N22)</f>
        <v>0</v>
      </c>
      <c r="P21" s="41">
        <f t="shared" si="7"/>
        <v>1.6346184545454554</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23</v>
      </c>
      <c r="D22" s="34">
        <f t="shared" si="1"/>
        <v>0</v>
      </c>
      <c r="E22" s="3">
        <f>COUNTIF(Vertices[Degree],"&gt;= "&amp;D22)-COUNTIF(Vertices[Degree],"&gt;="&amp;D23)</f>
        <v>0</v>
      </c>
      <c r="F22" s="39">
        <f t="shared" si="2"/>
        <v>5.818181818181819</v>
      </c>
      <c r="G22" s="40">
        <f>COUNTIF(Vertices[In-Degree],"&gt;= "&amp;F22)-COUNTIF(Vertices[In-Degree],"&gt;="&amp;F23)</f>
        <v>2</v>
      </c>
      <c r="H22" s="39">
        <f t="shared" si="3"/>
        <v>1.8181818181818177</v>
      </c>
      <c r="I22" s="40">
        <f>COUNTIF(Vertices[Out-Degree],"&gt;= "&amp;H22)-COUNTIF(Vertices[Out-Degree],"&gt;="&amp;H23)</f>
        <v>0</v>
      </c>
      <c r="J22" s="39">
        <f t="shared" si="4"/>
        <v>120.18181818181823</v>
      </c>
      <c r="K22" s="40">
        <f>COUNTIF(Vertices[Betweenness Centrality],"&gt;= "&amp;J22)-COUNTIF(Vertices[Betweenness Centrality],"&gt;="&amp;J23)</f>
        <v>1</v>
      </c>
      <c r="L22" s="39">
        <f t="shared" si="5"/>
        <v>0.021762090909090908</v>
      </c>
      <c r="M22" s="40">
        <f>COUNTIF(Vertices[Closeness Centrality],"&gt;= "&amp;L22)-COUNTIF(Vertices[Closeness Centrality],"&gt;="&amp;L23)</f>
        <v>0</v>
      </c>
      <c r="N22" s="39">
        <f t="shared" si="6"/>
        <v>0.05619454545454544</v>
      </c>
      <c r="O22" s="40">
        <f>COUNTIF(Vertices[Eigenvector Centrality],"&gt;= "&amp;N22)-COUNTIF(Vertices[Eigenvector Centrality],"&gt;="&amp;N23)</f>
        <v>0</v>
      </c>
      <c r="P22" s="39">
        <f t="shared" si="7"/>
        <v>1.7014746363636373</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43</v>
      </c>
      <c r="D23" s="34">
        <f t="shared" si="1"/>
        <v>0</v>
      </c>
      <c r="E23" s="3">
        <f>COUNTIF(Vertices[Degree],"&gt;= "&amp;D23)-COUNTIF(Vertices[Degree],"&gt;="&amp;D24)</f>
        <v>0</v>
      </c>
      <c r="F23" s="41">
        <f t="shared" si="2"/>
        <v>6.10909090909091</v>
      </c>
      <c r="G23" s="42">
        <f>COUNTIF(Vertices[In-Degree],"&gt;= "&amp;F23)-COUNTIF(Vertices[In-Degree],"&gt;="&amp;F24)</f>
        <v>0</v>
      </c>
      <c r="H23" s="41">
        <f t="shared" si="3"/>
        <v>1.9090909090909085</v>
      </c>
      <c r="I23" s="42">
        <f>COUNTIF(Vertices[Out-Degree],"&gt;= "&amp;H23)-COUNTIF(Vertices[Out-Degree],"&gt;="&amp;H24)</f>
        <v>0</v>
      </c>
      <c r="J23" s="41">
        <f t="shared" si="4"/>
        <v>126.19090909090914</v>
      </c>
      <c r="K23" s="42">
        <f>COUNTIF(Vertices[Betweenness Centrality],"&gt;= "&amp;J23)-COUNTIF(Vertices[Betweenness Centrality],"&gt;="&amp;J24)</f>
        <v>0</v>
      </c>
      <c r="L23" s="41">
        <f t="shared" si="5"/>
        <v>0.022125545454545453</v>
      </c>
      <c r="M23" s="42">
        <f>COUNTIF(Vertices[Closeness Centrality],"&gt;= "&amp;L23)-COUNTIF(Vertices[Closeness Centrality],"&gt;="&amp;L24)</f>
        <v>0</v>
      </c>
      <c r="N23" s="41">
        <f t="shared" si="6"/>
        <v>0.05879027272727271</v>
      </c>
      <c r="O23" s="42">
        <f>COUNTIF(Vertices[Eigenvector Centrality],"&gt;= "&amp;N23)-COUNTIF(Vertices[Eigenvector Centrality],"&gt;="&amp;N24)</f>
        <v>1</v>
      </c>
      <c r="P23" s="41">
        <f t="shared" si="7"/>
        <v>1.7683308181818191</v>
      </c>
      <c r="Q23" s="42">
        <f>COUNTIF(Vertices[PageRank],"&gt;= "&amp;P23)-COUNTIF(Vertices[PageRank],"&gt;="&amp;P24)</f>
        <v>0</v>
      </c>
      <c r="R23" s="41">
        <f t="shared" si="8"/>
        <v>0.19090909090909094</v>
      </c>
      <c r="S23" s="46">
        <f>COUNTIF(Vertices[Clustering Coefficient],"&gt;= "&amp;R23)-COUNTIF(Vertices[Clustering Coefficient],"&gt;="&amp;R24)</f>
        <v>1</v>
      </c>
      <c r="T23" s="41" t="e">
        <f ca="1" t="shared" si="9"/>
        <v>#REF!</v>
      </c>
      <c r="U23" s="42" t="e">
        <f ca="1" t="shared" si="0"/>
        <v>#REF!</v>
      </c>
    </row>
    <row r="24" spans="1:21" ht="15">
      <c r="A24" s="129"/>
      <c r="B24" s="129"/>
      <c r="D24" s="34">
        <f t="shared" si="1"/>
        <v>0</v>
      </c>
      <c r="E24" s="3">
        <f>COUNTIF(Vertices[Degree],"&gt;= "&amp;D24)-COUNTIF(Vertices[Degree],"&gt;="&amp;D25)</f>
        <v>0</v>
      </c>
      <c r="F24" s="39">
        <f t="shared" si="2"/>
        <v>6.400000000000001</v>
      </c>
      <c r="G24" s="40">
        <f>COUNTIF(Vertices[In-Degree],"&gt;= "&amp;F24)-COUNTIF(Vertices[In-Degree],"&gt;="&amp;F25)</f>
        <v>0</v>
      </c>
      <c r="H24" s="39">
        <f t="shared" si="3"/>
        <v>1.9999999999999993</v>
      </c>
      <c r="I24" s="40">
        <f>COUNTIF(Vertices[Out-Degree],"&gt;= "&amp;H24)-COUNTIF(Vertices[Out-Degree],"&gt;="&amp;H25)</f>
        <v>8</v>
      </c>
      <c r="J24" s="39">
        <f t="shared" si="4"/>
        <v>132.20000000000005</v>
      </c>
      <c r="K24" s="40">
        <f>COUNTIF(Vertices[Betweenness Centrality],"&gt;= "&amp;J24)-COUNTIF(Vertices[Betweenness Centrality],"&gt;="&amp;J25)</f>
        <v>0</v>
      </c>
      <c r="L24" s="39">
        <f t="shared" si="5"/>
        <v>0.022489</v>
      </c>
      <c r="M24" s="40">
        <f>COUNTIF(Vertices[Closeness Centrality],"&gt;= "&amp;L24)-COUNTIF(Vertices[Closeness Centrality],"&gt;="&amp;L25)</f>
        <v>4</v>
      </c>
      <c r="N24" s="39">
        <f t="shared" si="6"/>
        <v>0.06138599999999998</v>
      </c>
      <c r="O24" s="40">
        <f>COUNTIF(Vertices[Eigenvector Centrality],"&gt;= "&amp;N24)-COUNTIF(Vertices[Eigenvector Centrality],"&gt;="&amp;N25)</f>
        <v>0</v>
      </c>
      <c r="P24" s="39">
        <f t="shared" si="7"/>
        <v>1.835187000000001</v>
      </c>
      <c r="Q24" s="40">
        <f>COUNTIF(Vertices[PageRank],"&gt;= "&amp;P24)-COUNTIF(Vertices[PageRank],"&gt;="&amp;P25)</f>
        <v>1</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6.690909090909092</v>
      </c>
      <c r="G25" s="42">
        <f>COUNTIF(Vertices[In-Degree],"&gt;= "&amp;F25)-COUNTIF(Vertices[In-Degree],"&gt;="&amp;F26)</f>
        <v>0</v>
      </c>
      <c r="H25" s="41">
        <f t="shared" si="3"/>
        <v>2.0909090909090904</v>
      </c>
      <c r="I25" s="42">
        <f>COUNTIF(Vertices[Out-Degree],"&gt;= "&amp;H25)-COUNTIF(Vertices[Out-Degree],"&gt;="&amp;H26)</f>
        <v>0</v>
      </c>
      <c r="J25" s="41">
        <f t="shared" si="4"/>
        <v>138.20909090909095</v>
      </c>
      <c r="K25" s="42">
        <f>COUNTIF(Vertices[Betweenness Centrality],"&gt;= "&amp;J25)-COUNTIF(Vertices[Betweenness Centrality],"&gt;="&amp;J26)</f>
        <v>0</v>
      </c>
      <c r="L25" s="41">
        <f t="shared" si="5"/>
        <v>0.022852454545454544</v>
      </c>
      <c r="M25" s="42">
        <f>COUNTIF(Vertices[Closeness Centrality],"&gt;= "&amp;L25)-COUNTIF(Vertices[Closeness Centrality],"&gt;="&amp;L26)</f>
        <v>0</v>
      </c>
      <c r="N25" s="41">
        <f t="shared" si="6"/>
        <v>0.06398172727272726</v>
      </c>
      <c r="O25" s="42">
        <f>COUNTIF(Vertices[Eigenvector Centrality],"&gt;= "&amp;N25)-COUNTIF(Vertices[Eigenvector Centrality],"&gt;="&amp;N26)</f>
        <v>3</v>
      </c>
      <c r="P25" s="41">
        <f t="shared" si="7"/>
        <v>1.9020431818181829</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2.170132</v>
      </c>
      <c r="D26" s="34">
        <f t="shared" si="1"/>
        <v>0</v>
      </c>
      <c r="E26" s="3">
        <f>COUNTIF(Vertices[Degree],"&gt;= "&amp;D26)-COUNTIF(Vertices[Degree],"&gt;="&amp;D28)</f>
        <v>0</v>
      </c>
      <c r="F26" s="39">
        <f t="shared" si="2"/>
        <v>6.981818181818183</v>
      </c>
      <c r="G26" s="40">
        <f>COUNTIF(Vertices[In-Degree],"&gt;= "&amp;F26)-COUNTIF(Vertices[In-Degree],"&gt;="&amp;F28)</f>
        <v>0</v>
      </c>
      <c r="H26" s="39">
        <f t="shared" si="3"/>
        <v>2.181818181818181</v>
      </c>
      <c r="I26" s="40">
        <f>COUNTIF(Vertices[Out-Degree],"&gt;= "&amp;H26)-COUNTIF(Vertices[Out-Degree],"&gt;="&amp;H28)</f>
        <v>0</v>
      </c>
      <c r="J26" s="39">
        <f t="shared" si="4"/>
        <v>144.21818181818185</v>
      </c>
      <c r="K26" s="40">
        <f>COUNTIF(Vertices[Betweenness Centrality],"&gt;= "&amp;J26)-COUNTIF(Vertices[Betweenness Centrality],"&gt;="&amp;J28)</f>
        <v>0</v>
      </c>
      <c r="L26" s="39">
        <f t="shared" si="5"/>
        <v>0.02321590909090909</v>
      </c>
      <c r="M26" s="40">
        <f>COUNTIF(Vertices[Closeness Centrality],"&gt;= "&amp;L26)-COUNTIF(Vertices[Closeness Centrality],"&gt;="&amp;L28)</f>
        <v>0</v>
      </c>
      <c r="N26" s="39">
        <f t="shared" si="6"/>
        <v>0.06657745454545454</v>
      </c>
      <c r="O26" s="40">
        <f>COUNTIF(Vertices[Eigenvector Centrality],"&gt;= "&amp;N26)-COUNTIF(Vertices[Eigenvector Centrality],"&gt;="&amp;N28)</f>
        <v>1</v>
      </c>
      <c r="P26" s="39">
        <f t="shared" si="7"/>
        <v>1.9688993636363648</v>
      </c>
      <c r="Q26" s="40">
        <f>COUNTIF(Vertices[PageRank],"&gt;= "&amp;P26)-COUNTIF(Vertices[PageRank],"&gt;="&amp;P28)</f>
        <v>1</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-1</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-13</v>
      </c>
      <c r="T27" s="78"/>
      <c r="U27" s="79">
        <f ca="1">COUNTIF(Vertices[Clustering Coefficient],"&gt;= "&amp;T27)-COUNTIF(Vertices[Clustering Coefficient],"&gt;="&amp;T28)</f>
        <v>0</v>
      </c>
    </row>
    <row r="28" spans="1:21" ht="15">
      <c r="A28" s="36" t="s">
        <v>158</v>
      </c>
      <c r="B28" s="36">
        <v>0.08300395256916997</v>
      </c>
      <c r="D28" s="34">
        <f>D26+($D$57-$D$2)/BinDivisor</f>
        <v>0</v>
      </c>
      <c r="E28" s="3">
        <f>COUNTIF(Vertices[Degree],"&gt;= "&amp;D28)-COUNTIF(Vertices[Degree],"&gt;="&amp;D40)</f>
        <v>0</v>
      </c>
      <c r="F28" s="41">
        <f>F26+($F$57-$F$2)/BinDivisor</f>
        <v>7.272727272727274</v>
      </c>
      <c r="G28" s="42">
        <f>COUNTIF(Vertices[In-Degree],"&gt;= "&amp;F28)-COUNTIF(Vertices[In-Degree],"&gt;="&amp;F40)</f>
        <v>0</v>
      </c>
      <c r="H28" s="41">
        <f>H26+($H$57-$H$2)/BinDivisor</f>
        <v>2.272727272727272</v>
      </c>
      <c r="I28" s="42">
        <f>COUNTIF(Vertices[Out-Degree],"&gt;= "&amp;H28)-COUNTIF(Vertices[Out-Degree],"&gt;="&amp;H40)</f>
        <v>0</v>
      </c>
      <c r="J28" s="41">
        <f>J26+($J$57-$J$2)/BinDivisor</f>
        <v>150.22727272727275</v>
      </c>
      <c r="K28" s="42">
        <f>COUNTIF(Vertices[Betweenness Centrality],"&gt;= "&amp;J28)-COUNTIF(Vertices[Betweenness Centrality],"&gt;="&amp;J40)</f>
        <v>0</v>
      </c>
      <c r="L28" s="41">
        <f>L26+($L$57-$L$2)/BinDivisor</f>
        <v>0.023579363636363634</v>
      </c>
      <c r="M28" s="42">
        <f>COUNTIF(Vertices[Closeness Centrality],"&gt;= "&amp;L28)-COUNTIF(Vertices[Closeness Centrality],"&gt;="&amp;L40)</f>
        <v>2</v>
      </c>
      <c r="N28" s="41">
        <f>N26+($N$57-$N$2)/BinDivisor</f>
        <v>0.06917318181818181</v>
      </c>
      <c r="O28" s="42">
        <f>COUNTIF(Vertices[Eigenvector Centrality],"&gt;= "&amp;N28)-COUNTIF(Vertices[Eigenvector Centrality],"&gt;="&amp;N40)</f>
        <v>0</v>
      </c>
      <c r="P28" s="41">
        <f>P26+($P$57-$P$2)/BinDivisor</f>
        <v>2.0357555454545464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545</v>
      </c>
      <c r="B29" s="36">
        <v>0.432802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546</v>
      </c>
      <c r="B31" s="36" t="s">
        <v>547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-6</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-13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-6</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-13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7.563636363636365</v>
      </c>
      <c r="G40" s="40">
        <f>COUNTIF(Vertices[In-Degree],"&gt;= "&amp;F40)-COUNTIF(Vertices[In-Degree],"&gt;="&amp;F41)</f>
        <v>0</v>
      </c>
      <c r="H40" s="39">
        <f>H28+($H$57-$H$2)/BinDivisor</f>
        <v>2.363636363636363</v>
      </c>
      <c r="I40" s="40">
        <f>COUNTIF(Vertices[Out-Degree],"&gt;= "&amp;H40)-COUNTIF(Vertices[Out-Degree],"&gt;="&amp;H41)</f>
        <v>0</v>
      </c>
      <c r="J40" s="39">
        <f>J28+($J$57-$J$2)/BinDivisor</f>
        <v>156.23636363636365</v>
      </c>
      <c r="K40" s="40">
        <f>COUNTIF(Vertices[Betweenness Centrality],"&gt;= "&amp;J40)-COUNTIF(Vertices[Betweenness Centrality],"&gt;="&amp;J41)</f>
        <v>0</v>
      </c>
      <c r="L40" s="39">
        <f>L28+($L$57-$L$2)/BinDivisor</f>
        <v>0.02394281818181818</v>
      </c>
      <c r="M40" s="40">
        <f>COUNTIF(Vertices[Closeness Centrality],"&gt;= "&amp;L40)-COUNTIF(Vertices[Closeness Centrality],"&gt;="&amp;L41)</f>
        <v>0</v>
      </c>
      <c r="N40" s="39">
        <f>N28+($N$57-$N$2)/BinDivisor</f>
        <v>0.07176890909090909</v>
      </c>
      <c r="O40" s="40">
        <f>COUNTIF(Vertices[Eigenvector Centrality],"&gt;= "&amp;N40)-COUNTIF(Vertices[Eigenvector Centrality],"&gt;="&amp;N41)</f>
        <v>0</v>
      </c>
      <c r="P40" s="39">
        <f>P28+($P$57-$P$2)/BinDivisor</f>
        <v>2.1026117272727283</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7.854545454545456</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162.24545454545455</v>
      </c>
      <c r="K41" s="42">
        <f>COUNTIF(Vertices[Betweenness Centrality],"&gt;= "&amp;J41)-COUNTIF(Vertices[Betweenness Centrality],"&gt;="&amp;J42)</f>
        <v>0</v>
      </c>
      <c r="L41" s="41">
        <f aca="true" t="shared" si="14" ref="L41:L56">L40+($L$57-$L$2)/BinDivisor</f>
        <v>0.024306272727272725</v>
      </c>
      <c r="M41" s="42">
        <f>COUNTIF(Vertices[Closeness Centrality],"&gt;= "&amp;L41)-COUNTIF(Vertices[Closeness Centrality],"&gt;="&amp;L42)</f>
        <v>0</v>
      </c>
      <c r="N41" s="41">
        <f aca="true" t="shared" si="15" ref="N41:N56">N40+($N$57-$N$2)/BinDivisor</f>
        <v>0.07436463636363637</v>
      </c>
      <c r="O41" s="42">
        <f>COUNTIF(Vertices[Eigenvector Centrality],"&gt;= "&amp;N41)-COUNTIF(Vertices[Eigenvector Centrality],"&gt;="&amp;N42)</f>
        <v>0</v>
      </c>
      <c r="P41" s="41">
        <f aca="true" t="shared" si="16" ref="P41:P56">P40+($P$57-$P$2)/BinDivisor</f>
        <v>2.16946790909091</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8.145454545454546</v>
      </c>
      <c r="G42" s="40">
        <f>COUNTIF(Vertices[In-Degree],"&gt;= "&amp;F42)-COUNTIF(Vertices[In-Degree],"&gt;="&amp;F43)</f>
        <v>0</v>
      </c>
      <c r="H42" s="39">
        <f t="shared" si="12"/>
        <v>2.5454545454545445</v>
      </c>
      <c r="I42" s="40">
        <f>COUNTIF(Vertices[Out-Degree],"&gt;= "&amp;H42)-COUNTIF(Vertices[Out-Degree],"&gt;="&amp;H43)</f>
        <v>0</v>
      </c>
      <c r="J42" s="39">
        <f t="shared" si="13"/>
        <v>168.25454545454545</v>
      </c>
      <c r="K42" s="40">
        <f>COUNTIF(Vertices[Betweenness Centrality],"&gt;= "&amp;J42)-COUNTIF(Vertices[Betweenness Centrality],"&gt;="&amp;J43)</f>
        <v>0</v>
      </c>
      <c r="L42" s="39">
        <f t="shared" si="14"/>
        <v>0.02466972727272727</v>
      </c>
      <c r="M42" s="40">
        <f>COUNTIF(Vertices[Closeness Centrality],"&gt;= "&amp;L42)-COUNTIF(Vertices[Closeness Centrality],"&gt;="&amp;L43)</f>
        <v>1</v>
      </c>
      <c r="N42" s="39">
        <f t="shared" si="15"/>
        <v>0.07696036363636365</v>
      </c>
      <c r="O42" s="40">
        <f>COUNTIF(Vertices[Eigenvector Centrality],"&gt;= "&amp;N42)-COUNTIF(Vertices[Eigenvector Centrality],"&gt;="&amp;N43)</f>
        <v>0</v>
      </c>
      <c r="P42" s="39">
        <f t="shared" si="16"/>
        <v>2.236324090909092</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8.436363636363637</v>
      </c>
      <c r="G43" s="42">
        <f>COUNTIF(Vertices[In-Degree],"&gt;= "&amp;F43)-COUNTIF(Vertices[In-Degree],"&gt;="&amp;F44)</f>
        <v>0</v>
      </c>
      <c r="H43" s="41">
        <f t="shared" si="12"/>
        <v>2.6363636363636354</v>
      </c>
      <c r="I43" s="42">
        <f>COUNTIF(Vertices[Out-Degree],"&gt;= "&amp;H43)-COUNTIF(Vertices[Out-Degree],"&gt;="&amp;H44)</f>
        <v>0</v>
      </c>
      <c r="J43" s="41">
        <f t="shared" si="13"/>
        <v>174.26363636363635</v>
      </c>
      <c r="K43" s="42">
        <f>COUNTIF(Vertices[Betweenness Centrality],"&gt;= "&amp;J43)-COUNTIF(Vertices[Betweenness Centrality],"&gt;="&amp;J44)</f>
        <v>0</v>
      </c>
      <c r="L43" s="41">
        <f t="shared" si="14"/>
        <v>0.025033181818181816</v>
      </c>
      <c r="M43" s="42">
        <f>COUNTIF(Vertices[Closeness Centrality],"&gt;= "&amp;L43)-COUNTIF(Vertices[Closeness Centrality],"&gt;="&amp;L44)</f>
        <v>0</v>
      </c>
      <c r="N43" s="41">
        <f t="shared" si="15"/>
        <v>0.07955609090909092</v>
      </c>
      <c r="O43" s="42">
        <f>COUNTIF(Vertices[Eigenvector Centrality],"&gt;= "&amp;N43)-COUNTIF(Vertices[Eigenvector Centrality],"&gt;="&amp;N44)</f>
        <v>0</v>
      </c>
      <c r="P43" s="41">
        <f t="shared" si="16"/>
        <v>2.303180272727274</v>
      </c>
      <c r="Q43" s="42">
        <f>COUNTIF(Vertices[PageRank],"&gt;= "&amp;P43)-COUNTIF(Vertices[PageRank],"&gt;="&amp;P44)</f>
        <v>0</v>
      </c>
      <c r="R43" s="41">
        <f t="shared" si="17"/>
        <v>0.26363636363636367</v>
      </c>
      <c r="S43" s="46">
        <f>COUNTIF(Vertices[Clustering Coefficient],"&gt;= "&amp;R43)-COUNTIF(Vertices[Clustering Coefficient],"&gt;="&amp;R44)</f>
        <v>1</v>
      </c>
      <c r="T43" s="41" t="e">
        <f ca="1" t="shared" si="18"/>
        <v>#REF!</v>
      </c>
      <c r="U43" s="42" t="e">
        <f ca="1" t="shared" si="0"/>
        <v>#REF!</v>
      </c>
    </row>
    <row r="44" spans="1:21" ht="15">
      <c r="A44" s="35"/>
      <c r="B44" s="35"/>
      <c r="D44" s="34">
        <f t="shared" si="10"/>
        <v>0</v>
      </c>
      <c r="E44" s="3">
        <f>COUNTIF(Vertices[Degree],"&gt;= "&amp;D44)-COUNTIF(Vertices[Degree],"&gt;="&amp;D45)</f>
        <v>0</v>
      </c>
      <c r="F44" s="39">
        <f t="shared" si="11"/>
        <v>8.727272727272728</v>
      </c>
      <c r="G44" s="40">
        <f>COUNTIF(Vertices[In-Degree],"&gt;= "&amp;F44)-COUNTIF(Vertices[In-Degree],"&gt;="&amp;F45)</f>
        <v>0</v>
      </c>
      <c r="H44" s="39">
        <f t="shared" si="12"/>
        <v>2.727272727272726</v>
      </c>
      <c r="I44" s="40">
        <f>COUNTIF(Vertices[Out-Degree],"&gt;= "&amp;H44)-COUNTIF(Vertices[Out-Degree],"&gt;="&amp;H45)</f>
        <v>0</v>
      </c>
      <c r="J44" s="39">
        <f t="shared" si="13"/>
        <v>180.27272727272725</v>
      </c>
      <c r="K44" s="40">
        <f>COUNTIF(Vertices[Betweenness Centrality],"&gt;= "&amp;J44)-COUNTIF(Vertices[Betweenness Centrality],"&gt;="&amp;J45)</f>
        <v>0</v>
      </c>
      <c r="L44" s="39">
        <f t="shared" si="14"/>
        <v>0.02539663636363636</v>
      </c>
      <c r="M44" s="40">
        <f>COUNTIF(Vertices[Closeness Centrality],"&gt;= "&amp;L44)-COUNTIF(Vertices[Closeness Centrality],"&gt;="&amp;L45)</f>
        <v>0</v>
      </c>
      <c r="N44" s="39">
        <f t="shared" si="15"/>
        <v>0.0821518181818182</v>
      </c>
      <c r="O44" s="40">
        <f>COUNTIF(Vertices[Eigenvector Centrality],"&gt;= "&amp;N44)-COUNTIF(Vertices[Eigenvector Centrality],"&gt;="&amp;N45)</f>
        <v>1</v>
      </c>
      <c r="P44" s="39">
        <f t="shared" si="16"/>
        <v>2.3700364545454558</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9.01818181818182</v>
      </c>
      <c r="G45" s="42">
        <f>COUNTIF(Vertices[In-Degree],"&gt;= "&amp;F45)-COUNTIF(Vertices[In-Degree],"&gt;="&amp;F46)</f>
        <v>0</v>
      </c>
      <c r="H45" s="41">
        <f t="shared" si="12"/>
        <v>2.818181818181817</v>
      </c>
      <c r="I45" s="42">
        <f>COUNTIF(Vertices[Out-Degree],"&gt;= "&amp;H45)-COUNTIF(Vertices[Out-Degree],"&gt;="&amp;H46)</f>
        <v>0</v>
      </c>
      <c r="J45" s="41">
        <f t="shared" si="13"/>
        <v>186.28181818181815</v>
      </c>
      <c r="K45" s="42">
        <f>COUNTIF(Vertices[Betweenness Centrality],"&gt;= "&amp;J45)-COUNTIF(Vertices[Betweenness Centrality],"&gt;="&amp;J46)</f>
        <v>0</v>
      </c>
      <c r="L45" s="41">
        <f t="shared" si="14"/>
        <v>0.025760090909090906</v>
      </c>
      <c r="M45" s="42">
        <f>COUNTIF(Vertices[Closeness Centrality],"&gt;= "&amp;L45)-COUNTIF(Vertices[Closeness Centrality],"&gt;="&amp;L46)</f>
        <v>0</v>
      </c>
      <c r="N45" s="41">
        <f t="shared" si="15"/>
        <v>0.08474754545454548</v>
      </c>
      <c r="O45" s="42">
        <f>COUNTIF(Vertices[Eigenvector Centrality],"&gt;= "&amp;N45)-COUNTIF(Vertices[Eigenvector Centrality],"&gt;="&amp;N46)</f>
        <v>0</v>
      </c>
      <c r="P45" s="41">
        <f t="shared" si="16"/>
        <v>2.4368926363636376</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9.30909090909091</v>
      </c>
      <c r="G46" s="40">
        <f>COUNTIF(Vertices[In-Degree],"&gt;= "&amp;F46)-COUNTIF(Vertices[In-Degree],"&gt;="&amp;F47)</f>
        <v>0</v>
      </c>
      <c r="H46" s="39">
        <f t="shared" si="12"/>
        <v>2.909090909090908</v>
      </c>
      <c r="I46" s="40">
        <f>COUNTIF(Vertices[Out-Degree],"&gt;= "&amp;H46)-COUNTIF(Vertices[Out-Degree],"&gt;="&amp;H47)</f>
        <v>0</v>
      </c>
      <c r="J46" s="39">
        <f t="shared" si="13"/>
        <v>192.29090909090905</v>
      </c>
      <c r="K46" s="40">
        <f>COUNTIF(Vertices[Betweenness Centrality],"&gt;= "&amp;J46)-COUNTIF(Vertices[Betweenness Centrality],"&gt;="&amp;J47)</f>
        <v>0</v>
      </c>
      <c r="L46" s="39">
        <f t="shared" si="14"/>
        <v>0.02612354545454545</v>
      </c>
      <c r="M46" s="40">
        <f>COUNTIF(Vertices[Closeness Centrality],"&gt;= "&amp;L46)-COUNTIF(Vertices[Closeness Centrality],"&gt;="&amp;L47)</f>
        <v>0</v>
      </c>
      <c r="N46" s="39">
        <f t="shared" si="15"/>
        <v>0.08734327272727276</v>
      </c>
      <c r="O46" s="40">
        <f>COUNTIF(Vertices[Eigenvector Centrality],"&gt;= "&amp;N46)-COUNTIF(Vertices[Eigenvector Centrality],"&gt;="&amp;N47)</f>
        <v>1</v>
      </c>
      <c r="P46" s="39">
        <f t="shared" si="16"/>
        <v>2.5037488181818195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9.600000000000001</v>
      </c>
      <c r="G47" s="42">
        <f>COUNTIF(Vertices[In-Degree],"&gt;= "&amp;F47)-COUNTIF(Vertices[In-Degree],"&gt;="&amp;F48)</f>
        <v>0</v>
      </c>
      <c r="H47" s="41">
        <f t="shared" si="12"/>
        <v>2.9999999999999987</v>
      </c>
      <c r="I47" s="42">
        <f>COUNTIF(Vertices[Out-Degree],"&gt;= "&amp;H47)-COUNTIF(Vertices[Out-Degree],"&gt;="&amp;H48)</f>
        <v>1</v>
      </c>
      <c r="J47" s="41">
        <f t="shared" si="13"/>
        <v>198.29999999999995</v>
      </c>
      <c r="K47" s="42">
        <f>COUNTIF(Vertices[Betweenness Centrality],"&gt;= "&amp;J47)-COUNTIF(Vertices[Betweenness Centrality],"&gt;="&amp;J48)</f>
        <v>0</v>
      </c>
      <c r="L47" s="41">
        <f t="shared" si="14"/>
        <v>0.026486999999999997</v>
      </c>
      <c r="M47" s="42">
        <f>COUNTIF(Vertices[Closeness Centrality],"&gt;= "&amp;L47)-COUNTIF(Vertices[Closeness Centrality],"&gt;="&amp;L48)</f>
        <v>0</v>
      </c>
      <c r="N47" s="41">
        <f t="shared" si="15"/>
        <v>0.08993900000000003</v>
      </c>
      <c r="O47" s="42">
        <f>COUNTIF(Vertices[Eigenvector Centrality],"&gt;= "&amp;N47)-COUNTIF(Vertices[Eigenvector Centrality],"&gt;="&amp;N48)</f>
        <v>0</v>
      </c>
      <c r="P47" s="41">
        <f t="shared" si="16"/>
        <v>2.5706050000000014</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9.890909090909092</v>
      </c>
      <c r="G48" s="40">
        <f>COUNTIF(Vertices[In-Degree],"&gt;= "&amp;F48)-COUNTIF(Vertices[In-Degree],"&gt;="&amp;F49)</f>
        <v>0</v>
      </c>
      <c r="H48" s="39">
        <f t="shared" si="12"/>
        <v>3.0909090909090895</v>
      </c>
      <c r="I48" s="40">
        <f>COUNTIF(Vertices[Out-Degree],"&gt;= "&amp;H48)-COUNTIF(Vertices[Out-Degree],"&gt;="&amp;H49)</f>
        <v>0</v>
      </c>
      <c r="J48" s="39">
        <f t="shared" si="13"/>
        <v>204.30909090909086</v>
      </c>
      <c r="K48" s="40">
        <f>COUNTIF(Vertices[Betweenness Centrality],"&gt;= "&amp;J48)-COUNTIF(Vertices[Betweenness Centrality],"&gt;="&amp;J49)</f>
        <v>0</v>
      </c>
      <c r="L48" s="39">
        <f t="shared" si="14"/>
        <v>0.026850454545454542</v>
      </c>
      <c r="M48" s="40">
        <f>COUNTIF(Vertices[Closeness Centrality],"&gt;= "&amp;L48)-COUNTIF(Vertices[Closeness Centrality],"&gt;="&amp;L49)</f>
        <v>0</v>
      </c>
      <c r="N48" s="39">
        <f t="shared" si="15"/>
        <v>0.09253472727272731</v>
      </c>
      <c r="O48" s="40">
        <f>COUNTIF(Vertices[Eigenvector Centrality],"&gt;= "&amp;N48)-COUNTIF(Vertices[Eigenvector Centrality],"&gt;="&amp;N49)</f>
        <v>0</v>
      </c>
      <c r="P48" s="39">
        <f t="shared" si="16"/>
        <v>2.6374611818181832</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10.181818181818183</v>
      </c>
      <c r="G49" s="42">
        <f>COUNTIF(Vertices[In-Degree],"&gt;= "&amp;F49)-COUNTIF(Vertices[In-Degree],"&gt;="&amp;F50)</f>
        <v>0</v>
      </c>
      <c r="H49" s="41">
        <f t="shared" si="12"/>
        <v>3.1818181818181803</v>
      </c>
      <c r="I49" s="42">
        <f>COUNTIF(Vertices[Out-Degree],"&gt;= "&amp;H49)-COUNTIF(Vertices[Out-Degree],"&gt;="&amp;H50)</f>
        <v>0</v>
      </c>
      <c r="J49" s="41">
        <f t="shared" si="13"/>
        <v>210.31818181818176</v>
      </c>
      <c r="K49" s="42">
        <f>COUNTIF(Vertices[Betweenness Centrality],"&gt;= "&amp;J49)-COUNTIF(Vertices[Betweenness Centrality],"&gt;="&amp;J50)</f>
        <v>0</v>
      </c>
      <c r="L49" s="41">
        <f t="shared" si="14"/>
        <v>0.027213909090909087</v>
      </c>
      <c r="M49" s="42">
        <f>COUNTIF(Vertices[Closeness Centrality],"&gt;= "&amp;L49)-COUNTIF(Vertices[Closeness Centrality],"&gt;="&amp;L50)</f>
        <v>0</v>
      </c>
      <c r="N49" s="41">
        <f t="shared" si="15"/>
        <v>0.09513045454545459</v>
      </c>
      <c r="O49" s="42">
        <f>COUNTIF(Vertices[Eigenvector Centrality],"&gt;= "&amp;N49)-COUNTIF(Vertices[Eigenvector Centrality],"&gt;="&amp;N50)</f>
        <v>0</v>
      </c>
      <c r="P49" s="41">
        <f t="shared" si="16"/>
        <v>2.704317363636365</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10.472727272727274</v>
      </c>
      <c r="G50" s="40">
        <f>COUNTIF(Vertices[In-Degree],"&gt;= "&amp;F50)-COUNTIF(Vertices[In-Degree],"&gt;="&amp;F51)</f>
        <v>0</v>
      </c>
      <c r="H50" s="39">
        <f t="shared" si="12"/>
        <v>3.272727272727271</v>
      </c>
      <c r="I50" s="40">
        <f>COUNTIF(Vertices[Out-Degree],"&gt;= "&amp;H50)-COUNTIF(Vertices[Out-Degree],"&gt;="&amp;H51)</f>
        <v>0</v>
      </c>
      <c r="J50" s="39">
        <f t="shared" si="13"/>
        <v>216.32727272727266</v>
      </c>
      <c r="K50" s="40">
        <f>COUNTIF(Vertices[Betweenness Centrality],"&gt;= "&amp;J50)-COUNTIF(Vertices[Betweenness Centrality],"&gt;="&amp;J51)</f>
        <v>0</v>
      </c>
      <c r="L50" s="39">
        <f t="shared" si="14"/>
        <v>0.027577363636363632</v>
      </c>
      <c r="M50" s="40">
        <f>COUNTIF(Vertices[Closeness Centrality],"&gt;= "&amp;L50)-COUNTIF(Vertices[Closeness Centrality],"&gt;="&amp;L51)</f>
        <v>0</v>
      </c>
      <c r="N50" s="39">
        <f t="shared" si="15"/>
        <v>0.09772618181818186</v>
      </c>
      <c r="O50" s="40">
        <f>COUNTIF(Vertices[Eigenvector Centrality],"&gt;= "&amp;N50)-COUNTIF(Vertices[Eigenvector Centrality],"&gt;="&amp;N51)</f>
        <v>0</v>
      </c>
      <c r="P50" s="39">
        <f t="shared" si="16"/>
        <v>2.771173545454547</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10.763636363636365</v>
      </c>
      <c r="G51" s="42">
        <f>COUNTIF(Vertices[In-Degree],"&gt;= "&amp;F51)-COUNTIF(Vertices[In-Degree],"&gt;="&amp;F52)</f>
        <v>0</v>
      </c>
      <c r="H51" s="41">
        <f t="shared" si="12"/>
        <v>3.363636363636362</v>
      </c>
      <c r="I51" s="42">
        <f>COUNTIF(Vertices[Out-Degree],"&gt;= "&amp;H51)-COUNTIF(Vertices[Out-Degree],"&gt;="&amp;H52)</f>
        <v>0</v>
      </c>
      <c r="J51" s="41">
        <f t="shared" si="13"/>
        <v>222.33636363636356</v>
      </c>
      <c r="K51" s="42">
        <f>COUNTIF(Vertices[Betweenness Centrality],"&gt;= "&amp;J51)-COUNTIF(Vertices[Betweenness Centrality],"&gt;="&amp;J52)</f>
        <v>0</v>
      </c>
      <c r="L51" s="41">
        <f t="shared" si="14"/>
        <v>0.027940818181818178</v>
      </c>
      <c r="M51" s="42">
        <f>COUNTIF(Vertices[Closeness Centrality],"&gt;= "&amp;L51)-COUNTIF(Vertices[Closeness Centrality],"&gt;="&amp;L52)</f>
        <v>0</v>
      </c>
      <c r="N51" s="41">
        <f t="shared" si="15"/>
        <v>0.10032190909090914</v>
      </c>
      <c r="O51" s="42">
        <f>COUNTIF(Vertices[Eigenvector Centrality],"&gt;= "&amp;N51)-COUNTIF(Vertices[Eigenvector Centrality],"&gt;="&amp;N52)</f>
        <v>0</v>
      </c>
      <c r="P51" s="41">
        <f t="shared" si="16"/>
        <v>2.838029727272729</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11.054545454545456</v>
      </c>
      <c r="G52" s="40">
        <f>COUNTIF(Vertices[In-Degree],"&gt;= "&amp;F52)-COUNTIF(Vertices[In-Degree],"&gt;="&amp;F53)</f>
        <v>0</v>
      </c>
      <c r="H52" s="39">
        <f t="shared" si="12"/>
        <v>3.454545454545453</v>
      </c>
      <c r="I52" s="40">
        <f>COUNTIF(Vertices[Out-Degree],"&gt;= "&amp;H52)-COUNTIF(Vertices[Out-Degree],"&gt;="&amp;H53)</f>
        <v>0</v>
      </c>
      <c r="J52" s="39">
        <f t="shared" si="13"/>
        <v>228.34545454545446</v>
      </c>
      <c r="K52" s="40">
        <f>COUNTIF(Vertices[Betweenness Centrality],"&gt;= "&amp;J52)-COUNTIF(Vertices[Betweenness Centrality],"&gt;="&amp;J53)</f>
        <v>0</v>
      </c>
      <c r="L52" s="39">
        <f t="shared" si="14"/>
        <v>0.028304272727272723</v>
      </c>
      <c r="M52" s="40">
        <f>COUNTIF(Vertices[Closeness Centrality],"&gt;= "&amp;L52)-COUNTIF(Vertices[Closeness Centrality],"&gt;="&amp;L53)</f>
        <v>0</v>
      </c>
      <c r="N52" s="39">
        <f t="shared" si="15"/>
        <v>0.10291763636363642</v>
      </c>
      <c r="O52" s="40">
        <f>COUNTIF(Vertices[Eigenvector Centrality],"&gt;= "&amp;N52)-COUNTIF(Vertices[Eigenvector Centrality],"&gt;="&amp;N53)</f>
        <v>0</v>
      </c>
      <c r="P52" s="39">
        <f t="shared" si="16"/>
        <v>2.9048859090909107</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11.345454545454547</v>
      </c>
      <c r="G53" s="42">
        <f>COUNTIF(Vertices[In-Degree],"&gt;= "&amp;F53)-COUNTIF(Vertices[In-Degree],"&gt;="&amp;F54)</f>
        <v>0</v>
      </c>
      <c r="H53" s="41">
        <f t="shared" si="12"/>
        <v>3.5454545454545436</v>
      </c>
      <c r="I53" s="42">
        <f>COUNTIF(Vertices[Out-Degree],"&gt;= "&amp;H53)-COUNTIF(Vertices[Out-Degree],"&gt;="&amp;H54)</f>
        <v>0</v>
      </c>
      <c r="J53" s="41">
        <f t="shared" si="13"/>
        <v>234.35454545454536</v>
      </c>
      <c r="K53" s="42">
        <f>COUNTIF(Vertices[Betweenness Centrality],"&gt;= "&amp;J53)-COUNTIF(Vertices[Betweenness Centrality],"&gt;="&amp;J54)</f>
        <v>0</v>
      </c>
      <c r="L53" s="41">
        <f t="shared" si="14"/>
        <v>0.02866772727272727</v>
      </c>
      <c r="M53" s="42">
        <f>COUNTIF(Vertices[Closeness Centrality],"&gt;= "&amp;L53)-COUNTIF(Vertices[Closeness Centrality],"&gt;="&amp;L54)</f>
        <v>0</v>
      </c>
      <c r="N53" s="41">
        <f t="shared" si="15"/>
        <v>0.1055133636363637</v>
      </c>
      <c r="O53" s="42">
        <f>COUNTIF(Vertices[Eigenvector Centrality],"&gt;= "&amp;N53)-COUNTIF(Vertices[Eigenvector Centrality],"&gt;="&amp;N54)</f>
        <v>0</v>
      </c>
      <c r="P53" s="41">
        <f t="shared" si="16"/>
        <v>2.9717420909090926</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11.636363636363638</v>
      </c>
      <c r="G54" s="40">
        <f>COUNTIF(Vertices[In-Degree],"&gt;= "&amp;F54)-COUNTIF(Vertices[In-Degree],"&gt;="&amp;F55)</f>
        <v>0</v>
      </c>
      <c r="H54" s="39">
        <f t="shared" si="12"/>
        <v>3.6363636363636345</v>
      </c>
      <c r="I54" s="40">
        <f>COUNTIF(Vertices[Out-Degree],"&gt;= "&amp;H54)-COUNTIF(Vertices[Out-Degree],"&gt;="&amp;H55)</f>
        <v>0</v>
      </c>
      <c r="J54" s="39">
        <f t="shared" si="13"/>
        <v>240.36363636363626</v>
      </c>
      <c r="K54" s="40">
        <f>COUNTIF(Vertices[Betweenness Centrality],"&gt;= "&amp;J54)-COUNTIF(Vertices[Betweenness Centrality],"&gt;="&amp;J55)</f>
        <v>0</v>
      </c>
      <c r="L54" s="39">
        <f t="shared" si="14"/>
        <v>0.029031181818181814</v>
      </c>
      <c r="M54" s="40">
        <f>COUNTIF(Vertices[Closeness Centrality],"&gt;= "&amp;L54)-COUNTIF(Vertices[Closeness Centrality],"&gt;="&amp;L55)</f>
        <v>0</v>
      </c>
      <c r="N54" s="39">
        <f t="shared" si="15"/>
        <v>0.10810909090909097</v>
      </c>
      <c r="O54" s="40">
        <f>COUNTIF(Vertices[Eigenvector Centrality],"&gt;= "&amp;N54)-COUNTIF(Vertices[Eigenvector Centrality],"&gt;="&amp;N55)</f>
        <v>0</v>
      </c>
      <c r="P54" s="39">
        <f t="shared" si="16"/>
        <v>3.0385982727272745</v>
      </c>
      <c r="Q54" s="40">
        <f>COUNTIF(Vertices[PageRank],"&gt;= "&amp;P54)-COUNTIF(Vertices[PageRank],"&gt;="&amp;P55)</f>
        <v>0</v>
      </c>
      <c r="R54" s="39">
        <f t="shared" si="17"/>
        <v>0.3636363636363637</v>
      </c>
      <c r="S54" s="45">
        <f>COUNTIF(Vertices[Clustering Coefficient],"&gt;= "&amp;R54)-COUNTIF(Vertices[Clustering Coefficient],"&gt;="&amp;R55)</f>
        <v>1</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11.92727272727273</v>
      </c>
      <c r="G55" s="42">
        <f>COUNTIF(Vertices[In-Degree],"&gt;= "&amp;F55)-COUNTIF(Vertices[In-Degree],"&gt;="&amp;F56)</f>
        <v>0</v>
      </c>
      <c r="H55" s="41">
        <f t="shared" si="12"/>
        <v>3.7272727272727253</v>
      </c>
      <c r="I55" s="42">
        <f>COUNTIF(Vertices[Out-Degree],"&gt;= "&amp;H55)-COUNTIF(Vertices[Out-Degree],"&gt;="&amp;H56)</f>
        <v>0</v>
      </c>
      <c r="J55" s="41">
        <f t="shared" si="13"/>
        <v>246.37272727272716</v>
      </c>
      <c r="K55" s="42">
        <f>COUNTIF(Vertices[Betweenness Centrality],"&gt;= "&amp;J55)-COUNTIF(Vertices[Betweenness Centrality],"&gt;="&amp;J56)</f>
        <v>0</v>
      </c>
      <c r="L55" s="41">
        <f t="shared" si="14"/>
        <v>0.02939463636363636</v>
      </c>
      <c r="M55" s="42">
        <f>COUNTIF(Vertices[Closeness Centrality],"&gt;= "&amp;L55)-COUNTIF(Vertices[Closeness Centrality],"&gt;="&amp;L56)</f>
        <v>0</v>
      </c>
      <c r="N55" s="41">
        <f t="shared" si="15"/>
        <v>0.11070481818181825</v>
      </c>
      <c r="O55" s="42">
        <f>COUNTIF(Vertices[Eigenvector Centrality],"&gt;= "&amp;N55)-COUNTIF(Vertices[Eigenvector Centrality],"&gt;="&amp;N56)</f>
        <v>0</v>
      </c>
      <c r="P55" s="41">
        <f t="shared" si="16"/>
        <v>3.1054544545454563</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12.21818181818182</v>
      </c>
      <c r="G56" s="40">
        <f>COUNTIF(Vertices[In-Degree],"&gt;= "&amp;F56)-COUNTIF(Vertices[In-Degree],"&gt;="&amp;F57)</f>
        <v>0</v>
      </c>
      <c r="H56" s="39">
        <f t="shared" si="12"/>
        <v>3.818181818181816</v>
      </c>
      <c r="I56" s="40">
        <f>COUNTIF(Vertices[Out-Degree],"&gt;= "&amp;H56)-COUNTIF(Vertices[Out-Degree],"&gt;="&amp;H57)</f>
        <v>4</v>
      </c>
      <c r="J56" s="39">
        <f t="shared" si="13"/>
        <v>252.38181818181806</v>
      </c>
      <c r="K56" s="40">
        <f>COUNTIF(Vertices[Betweenness Centrality],"&gt;= "&amp;J56)-COUNTIF(Vertices[Betweenness Centrality],"&gt;="&amp;J57)</f>
        <v>0</v>
      </c>
      <c r="L56" s="39">
        <f t="shared" si="14"/>
        <v>0.029758090909090904</v>
      </c>
      <c r="M56" s="40">
        <f>COUNTIF(Vertices[Closeness Centrality],"&gt;= "&amp;L56)-COUNTIF(Vertices[Closeness Centrality],"&gt;="&amp;L57)</f>
        <v>0</v>
      </c>
      <c r="N56" s="39">
        <f t="shared" si="15"/>
        <v>0.11330054545454553</v>
      </c>
      <c r="O56" s="40">
        <f>COUNTIF(Vertices[Eigenvector Centrality],"&gt;= "&amp;N56)-COUNTIF(Vertices[Eigenvector Centrality],"&gt;="&amp;N57)</f>
        <v>0</v>
      </c>
      <c r="P56" s="39">
        <f t="shared" si="16"/>
        <v>3.172310636363638</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16</v>
      </c>
      <c r="G57" s="44">
        <f>COUNTIF(Vertices[In-Degree],"&gt;= "&amp;F57)-COUNTIF(Vertices[In-Degree],"&gt;="&amp;F58)</f>
        <v>1</v>
      </c>
      <c r="H57" s="43">
        <f>MAX(Vertices[Out-Degree])</f>
        <v>5</v>
      </c>
      <c r="I57" s="44">
        <f>COUNTIF(Vertices[Out-Degree],"&gt;= "&amp;H57)-COUNTIF(Vertices[Out-Degree],"&gt;="&amp;H58)</f>
        <v>1</v>
      </c>
      <c r="J57" s="43">
        <f>MAX(Vertices[Betweenness Centrality])</f>
        <v>330.5</v>
      </c>
      <c r="K57" s="44">
        <f>COUNTIF(Vertices[Betweenness Centrality],"&gt;= "&amp;J57)-COUNTIF(Vertices[Betweenness Centrality],"&gt;="&amp;J58)</f>
        <v>1</v>
      </c>
      <c r="L57" s="43">
        <f>MAX(Vertices[Closeness Centrality])</f>
        <v>0.034483</v>
      </c>
      <c r="M57" s="44">
        <f>COUNTIF(Vertices[Closeness Centrality],"&gt;= "&amp;L57)-COUNTIF(Vertices[Closeness Centrality],"&gt;="&amp;L58)</f>
        <v>1</v>
      </c>
      <c r="N57" s="43">
        <f>MAX(Vertices[Eigenvector Centrality])</f>
        <v>0.147045</v>
      </c>
      <c r="O57" s="44">
        <f>COUNTIF(Vertices[Eigenvector Centrality],"&gt;= "&amp;N57)-COUNTIF(Vertices[Eigenvector Centrality],"&gt;="&amp;N58)</f>
        <v>1</v>
      </c>
      <c r="P57" s="43">
        <f>MAX(Vertices[PageRank])</f>
        <v>4.041441</v>
      </c>
      <c r="Q57" s="44">
        <f>COUNTIF(Vertices[PageRank],"&gt;= "&amp;P57)-COUNTIF(Vertices[PageRank],"&gt;="&amp;P58)</f>
        <v>1</v>
      </c>
      <c r="R57" s="43">
        <f>MAX(Vertices[Clustering Coefficient])</f>
        <v>0.5</v>
      </c>
      <c r="S57" s="47">
        <f>COUNTIF(Vertices[Clustering Coefficient],"&gt;= "&amp;R57)-COUNTIF(Vertices[Clustering Coefficient],"&gt;="&amp;R58)</f>
        <v>11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16</v>
      </c>
    </row>
    <row r="71" spans="1:2" ht="15">
      <c r="A71" s="35" t="s">
        <v>90</v>
      </c>
      <c r="B71" s="49">
        <f>_xlfn.IFERROR(AVERAGE(Vertices[In-Degree]),NoMetricMessage)</f>
        <v>1.8695652173913044</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1.8695652173913044</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330.5</v>
      </c>
    </row>
    <row r="99" spans="1:2" ht="15">
      <c r="A99" s="35" t="s">
        <v>102</v>
      </c>
      <c r="B99" s="49">
        <f>_xlfn.IFERROR(AVERAGE(Vertices[Betweenness Centrality]),NoMetricMessage)</f>
        <v>27.913043565217386</v>
      </c>
    </row>
    <row r="100" spans="1:2" ht="15">
      <c r="A100" s="35" t="s">
        <v>103</v>
      </c>
      <c r="B100" s="49">
        <f>_xlfn.IFERROR(MEDIAN(Vertices[Betweenness Centrality]),NoMetricMessage)</f>
        <v>0</v>
      </c>
    </row>
    <row r="111" spans="1:2" ht="15">
      <c r="A111" s="35" t="s">
        <v>106</v>
      </c>
      <c r="B111" s="49">
        <f>IF(COUNT(Vertices[Closeness Centrality])&gt;0,L2,NoMetricMessage)</f>
        <v>0.014493</v>
      </c>
    </row>
    <row r="112" spans="1:2" ht="15">
      <c r="A112" s="35" t="s">
        <v>107</v>
      </c>
      <c r="B112" s="49">
        <f>IF(COUNT(Vertices[Closeness Centrality])&gt;0,L57,NoMetricMessage)</f>
        <v>0.034483</v>
      </c>
    </row>
    <row r="113" spans="1:2" ht="15">
      <c r="A113" s="35" t="s">
        <v>108</v>
      </c>
      <c r="B113" s="49">
        <f>_xlfn.IFERROR(AVERAGE(Vertices[Closeness Centrality]),NoMetricMessage)</f>
        <v>0.02074391304347825</v>
      </c>
    </row>
    <row r="114" spans="1:2" ht="15">
      <c r="A114" s="35" t="s">
        <v>109</v>
      </c>
      <c r="B114" s="49">
        <f>_xlfn.IFERROR(MEDIAN(Vertices[Closeness Centrality]),NoMetricMessage)</f>
        <v>0.020408</v>
      </c>
    </row>
    <row r="125" spans="1:2" ht="15">
      <c r="A125" s="35" t="s">
        <v>112</v>
      </c>
      <c r="B125" s="49">
        <f>IF(COUNT(Vertices[Eigenvector Centrality])&gt;0,N2,NoMetricMessage)</f>
        <v>0.00428</v>
      </c>
    </row>
    <row r="126" spans="1:2" ht="15">
      <c r="A126" s="35" t="s">
        <v>113</v>
      </c>
      <c r="B126" s="49">
        <f>IF(COUNT(Vertices[Eigenvector Centrality])&gt;0,N57,NoMetricMessage)</f>
        <v>0.147045</v>
      </c>
    </row>
    <row r="127" spans="1:2" ht="15">
      <c r="A127" s="35" t="s">
        <v>114</v>
      </c>
      <c r="B127" s="49">
        <f>_xlfn.IFERROR(AVERAGE(Vertices[Eigenvector Centrality]),NoMetricMessage)</f>
        <v>0.043478347826086956</v>
      </c>
    </row>
    <row r="128" spans="1:2" ht="15">
      <c r="A128" s="35" t="s">
        <v>115</v>
      </c>
      <c r="B128" s="49">
        <f>_xlfn.IFERROR(MEDIAN(Vertices[Eigenvector Centrality]),NoMetricMessage)</f>
        <v>0.034795</v>
      </c>
    </row>
    <row r="139" spans="1:2" ht="15">
      <c r="A139" s="35" t="s">
        <v>140</v>
      </c>
      <c r="B139" s="49">
        <f>IF(COUNT(Vertices[PageRank])&gt;0,P2,NoMetricMessage)</f>
        <v>0.364351</v>
      </c>
    </row>
    <row r="140" spans="1:2" ht="15">
      <c r="A140" s="35" t="s">
        <v>141</v>
      </c>
      <c r="B140" s="49">
        <f>IF(COUNT(Vertices[PageRank])&gt;0,P57,NoMetricMessage)</f>
        <v>4.041441</v>
      </c>
    </row>
    <row r="141" spans="1:2" ht="15">
      <c r="A141" s="35" t="s">
        <v>142</v>
      </c>
      <c r="B141" s="49">
        <f>_xlfn.IFERROR(AVERAGE(Vertices[PageRank]),NoMetricMessage)</f>
        <v>0.9999789565217391</v>
      </c>
    </row>
    <row r="142" spans="1:2" ht="15">
      <c r="A142" s="35" t="s">
        <v>143</v>
      </c>
      <c r="B142" s="49">
        <f>_xlfn.IFERROR(MEDIAN(Vertices[PageRank]),NoMetricMessage)</f>
        <v>0.710793</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0.2864906832298137</v>
      </c>
    </row>
    <row r="156" spans="1:2" ht="15">
      <c r="A156" s="35" t="s">
        <v>121</v>
      </c>
      <c r="B156" s="49">
        <f>_xlfn.IFERROR(MEDIAN(Vertices[Clustering Coefficient]),NoMetricMessage)</f>
        <v>0.36666666666666664</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492</v>
      </c>
      <c r="K7" s="13" t="s">
        <v>493</v>
      </c>
    </row>
    <row r="8" spans="1:11" ht="409.5">
      <c r="A8"/>
      <c r="B8">
        <v>2</v>
      </c>
      <c r="C8">
        <v>2</v>
      </c>
      <c r="D8" t="s">
        <v>61</v>
      </c>
      <c r="E8" t="s">
        <v>61</v>
      </c>
      <c r="H8" t="s">
        <v>73</v>
      </c>
      <c r="J8" t="s">
        <v>494</v>
      </c>
      <c r="K8" s="13" t="s">
        <v>495</v>
      </c>
    </row>
    <row r="9" spans="1:11" ht="409.5">
      <c r="A9"/>
      <c r="B9">
        <v>3</v>
      </c>
      <c r="C9">
        <v>4</v>
      </c>
      <c r="D9" t="s">
        <v>62</v>
      </c>
      <c r="E9" t="s">
        <v>62</v>
      </c>
      <c r="H9" t="s">
        <v>74</v>
      </c>
      <c r="J9" t="s">
        <v>496</v>
      </c>
      <c r="K9" s="13" t="s">
        <v>497</v>
      </c>
    </row>
    <row r="10" spans="1:11" ht="409.5">
      <c r="A10"/>
      <c r="B10">
        <v>4</v>
      </c>
      <c r="D10" t="s">
        <v>63</v>
      </c>
      <c r="E10" t="s">
        <v>63</v>
      </c>
      <c r="H10" t="s">
        <v>75</v>
      </c>
      <c r="J10" t="s">
        <v>498</v>
      </c>
      <c r="K10" s="13" t="s">
        <v>499</v>
      </c>
    </row>
    <row r="11" spans="1:11" ht="15">
      <c r="A11"/>
      <c r="B11">
        <v>5</v>
      </c>
      <c r="D11" t="s">
        <v>46</v>
      </c>
      <c r="E11">
        <v>1</v>
      </c>
      <c r="H11" t="s">
        <v>76</v>
      </c>
      <c r="J11" t="s">
        <v>500</v>
      </c>
      <c r="K11" t="s">
        <v>501</v>
      </c>
    </row>
    <row r="12" spans="1:11" ht="15">
      <c r="A12"/>
      <c r="B12"/>
      <c r="D12" t="s">
        <v>64</v>
      </c>
      <c r="E12">
        <v>2</v>
      </c>
      <c r="H12">
        <v>0</v>
      </c>
      <c r="J12" t="s">
        <v>502</v>
      </c>
      <c r="K12" t="s">
        <v>503</v>
      </c>
    </row>
    <row r="13" spans="1:11" ht="15">
      <c r="A13"/>
      <c r="B13"/>
      <c r="D13">
        <v>1</v>
      </c>
      <c r="E13">
        <v>3</v>
      </c>
      <c r="H13">
        <v>1</v>
      </c>
      <c r="J13" t="s">
        <v>504</v>
      </c>
      <c r="K13" t="s">
        <v>505</v>
      </c>
    </row>
    <row r="14" spans="4:11" ht="15">
      <c r="D14">
        <v>2</v>
      </c>
      <c r="E14">
        <v>4</v>
      </c>
      <c r="H14">
        <v>2</v>
      </c>
      <c r="J14" t="s">
        <v>506</v>
      </c>
      <c r="K14" t="s">
        <v>507</v>
      </c>
    </row>
    <row r="15" spans="4:11" ht="15">
      <c r="D15">
        <v>3</v>
      </c>
      <c r="E15">
        <v>5</v>
      </c>
      <c r="H15">
        <v>3</v>
      </c>
      <c r="J15" t="s">
        <v>508</v>
      </c>
      <c r="K15" t="s">
        <v>509</v>
      </c>
    </row>
    <row r="16" spans="4:11" ht="15">
      <c r="D16">
        <v>4</v>
      </c>
      <c r="E16">
        <v>6</v>
      </c>
      <c r="H16">
        <v>4</v>
      </c>
      <c r="J16" t="s">
        <v>510</v>
      </c>
      <c r="K16" t="s">
        <v>511</v>
      </c>
    </row>
    <row r="17" spans="4:11" ht="15">
      <c r="D17">
        <v>5</v>
      </c>
      <c r="E17">
        <v>7</v>
      </c>
      <c r="H17">
        <v>5</v>
      </c>
      <c r="J17" t="s">
        <v>512</v>
      </c>
      <c r="K17" t="s">
        <v>513</v>
      </c>
    </row>
    <row r="18" spans="4:11" ht="15">
      <c r="D18">
        <v>6</v>
      </c>
      <c r="E18">
        <v>8</v>
      </c>
      <c r="H18">
        <v>6</v>
      </c>
      <c r="J18" t="s">
        <v>514</v>
      </c>
      <c r="K18" t="s">
        <v>515</v>
      </c>
    </row>
    <row r="19" spans="4:11" ht="15">
      <c r="D19">
        <v>7</v>
      </c>
      <c r="E19">
        <v>9</v>
      </c>
      <c r="H19">
        <v>7</v>
      </c>
      <c r="J19" t="s">
        <v>516</v>
      </c>
      <c r="K19" t="s">
        <v>517</v>
      </c>
    </row>
    <row r="20" spans="4:11" ht="15">
      <c r="D20">
        <v>8</v>
      </c>
      <c r="H20">
        <v>8</v>
      </c>
      <c r="J20" t="s">
        <v>518</v>
      </c>
      <c r="K20" t="s">
        <v>519</v>
      </c>
    </row>
    <row r="21" spans="4:11" ht="409.5">
      <c r="D21">
        <v>9</v>
      </c>
      <c r="H21">
        <v>9</v>
      </c>
      <c r="J21" t="s">
        <v>520</v>
      </c>
      <c r="K21" s="13" t="s">
        <v>521</v>
      </c>
    </row>
    <row r="22" spans="4:11" ht="409.5">
      <c r="D22">
        <v>10</v>
      </c>
      <c r="J22" t="s">
        <v>522</v>
      </c>
      <c r="K22" s="13" t="s">
        <v>523</v>
      </c>
    </row>
    <row r="23" spans="4:11" ht="409.5">
      <c r="D23">
        <v>11</v>
      </c>
      <c r="J23" t="s">
        <v>524</v>
      </c>
      <c r="K23" s="13" t="s">
        <v>525</v>
      </c>
    </row>
    <row r="24" spans="10:11" ht="409.5">
      <c r="J24" t="s">
        <v>526</v>
      </c>
      <c r="K24" s="13" t="s">
        <v>766</v>
      </c>
    </row>
    <row r="25" spans="10:11" ht="15">
      <c r="J25" t="s">
        <v>527</v>
      </c>
      <c r="K25" t="b">
        <v>0</v>
      </c>
    </row>
    <row r="26" spans="10:11" ht="15">
      <c r="J26" t="s">
        <v>764</v>
      </c>
      <c r="K26" t="s">
        <v>765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540</v>
      </c>
      <c r="B2" s="128" t="s">
        <v>541</v>
      </c>
      <c r="C2" s="67" t="s">
        <v>542</v>
      </c>
    </row>
    <row r="3" spans="1:3" ht="15">
      <c r="A3" s="127" t="s">
        <v>529</v>
      </c>
      <c r="B3" s="127" t="s">
        <v>529</v>
      </c>
      <c r="C3" s="36">
        <v>15</v>
      </c>
    </row>
    <row r="4" spans="1:3" ht="15">
      <c r="A4" s="127" t="s">
        <v>530</v>
      </c>
      <c r="B4" s="127" t="s">
        <v>529</v>
      </c>
      <c r="C4" s="36">
        <v>5</v>
      </c>
    </row>
    <row r="5" spans="1:3" ht="15">
      <c r="A5" s="127" t="s">
        <v>530</v>
      </c>
      <c r="B5" s="127" t="s">
        <v>530</v>
      </c>
      <c r="C5" s="36">
        <v>15</v>
      </c>
    </row>
    <row r="6" spans="1:3" ht="15">
      <c r="A6" s="127" t="s">
        <v>531</v>
      </c>
      <c r="B6" s="127" t="s">
        <v>529</v>
      </c>
      <c r="C6" s="36">
        <v>1</v>
      </c>
    </row>
    <row r="7" spans="1:3" ht="15">
      <c r="A7" s="127" t="s">
        <v>531</v>
      </c>
      <c r="B7" s="127" t="s">
        <v>530</v>
      </c>
      <c r="C7" s="36">
        <v>1</v>
      </c>
    </row>
    <row r="8" spans="1:3" ht="15">
      <c r="A8" s="127" t="s">
        <v>531</v>
      </c>
      <c r="B8" s="127" t="s">
        <v>531</v>
      </c>
      <c r="C8" s="36">
        <v>4</v>
      </c>
    </row>
    <row r="9" spans="1:3" ht="15">
      <c r="A9" s="127" t="s">
        <v>532</v>
      </c>
      <c r="B9" s="127" t="s">
        <v>529</v>
      </c>
      <c r="C9" s="36">
        <v>1</v>
      </c>
    </row>
    <row r="10" spans="1:3" ht="15">
      <c r="A10" s="127" t="s">
        <v>532</v>
      </c>
      <c r="B10" s="127" t="s">
        <v>532</v>
      </c>
      <c r="C10"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548</v>
      </c>
      <c r="B1" s="13" t="s">
        <v>549</v>
      </c>
      <c r="C1" s="13" t="s">
        <v>550</v>
      </c>
      <c r="D1" s="13" t="s">
        <v>552</v>
      </c>
      <c r="E1" s="13" t="s">
        <v>551</v>
      </c>
      <c r="F1" s="13" t="s">
        <v>554</v>
      </c>
      <c r="G1" s="13" t="s">
        <v>553</v>
      </c>
      <c r="H1" s="13" t="s">
        <v>556</v>
      </c>
      <c r="I1" s="85" t="s">
        <v>555</v>
      </c>
      <c r="J1" s="85" t="s">
        <v>557</v>
      </c>
    </row>
    <row r="2" spans="1:10" ht="15">
      <c r="A2" s="89" t="s">
        <v>245</v>
      </c>
      <c r="B2" s="85">
        <v>2</v>
      </c>
      <c r="C2" s="89" t="s">
        <v>248</v>
      </c>
      <c r="D2" s="85">
        <v>1</v>
      </c>
      <c r="E2" s="89" t="s">
        <v>246</v>
      </c>
      <c r="F2" s="85">
        <v>1</v>
      </c>
      <c r="G2" s="89" t="s">
        <v>245</v>
      </c>
      <c r="H2" s="85">
        <v>2</v>
      </c>
      <c r="I2" s="85"/>
      <c r="J2" s="85"/>
    </row>
    <row r="3" spans="1:10" ht="15">
      <c r="A3" s="89" t="s">
        <v>247</v>
      </c>
      <c r="B3" s="85">
        <v>1</v>
      </c>
      <c r="C3" s="89" t="s">
        <v>247</v>
      </c>
      <c r="D3" s="85">
        <v>1</v>
      </c>
      <c r="E3" s="85"/>
      <c r="F3" s="85"/>
      <c r="G3" s="85"/>
      <c r="H3" s="85"/>
      <c r="I3" s="85"/>
      <c r="J3" s="85"/>
    </row>
    <row r="4" spans="1:10" ht="15">
      <c r="A4" s="89" t="s">
        <v>246</v>
      </c>
      <c r="B4" s="85">
        <v>1</v>
      </c>
      <c r="C4" s="85"/>
      <c r="D4" s="85"/>
      <c r="E4" s="85"/>
      <c r="F4" s="85"/>
      <c r="G4" s="85"/>
      <c r="H4" s="85"/>
      <c r="I4" s="85"/>
      <c r="J4" s="85"/>
    </row>
    <row r="5" spans="1:10" ht="15">
      <c r="A5" s="89" t="s">
        <v>248</v>
      </c>
      <c r="B5" s="85">
        <v>1</v>
      </c>
      <c r="C5" s="85"/>
      <c r="D5" s="85"/>
      <c r="E5" s="85"/>
      <c r="F5" s="85"/>
      <c r="G5" s="85"/>
      <c r="H5" s="85"/>
      <c r="I5" s="85"/>
      <c r="J5" s="85"/>
    </row>
    <row r="8" spans="1:10" ht="15" customHeight="1">
      <c r="A8" s="13" t="s">
        <v>560</v>
      </c>
      <c r="B8" s="13" t="s">
        <v>549</v>
      </c>
      <c r="C8" s="13" t="s">
        <v>561</v>
      </c>
      <c r="D8" s="13" t="s">
        <v>552</v>
      </c>
      <c r="E8" s="13" t="s">
        <v>562</v>
      </c>
      <c r="F8" s="13" t="s">
        <v>554</v>
      </c>
      <c r="G8" s="13" t="s">
        <v>563</v>
      </c>
      <c r="H8" s="13" t="s">
        <v>556</v>
      </c>
      <c r="I8" s="85" t="s">
        <v>564</v>
      </c>
      <c r="J8" s="85" t="s">
        <v>557</v>
      </c>
    </row>
    <row r="9" spans="1:10" ht="15">
      <c r="A9" s="85" t="s">
        <v>249</v>
      </c>
      <c r="B9" s="85">
        <v>2</v>
      </c>
      <c r="C9" s="85" t="s">
        <v>252</v>
      </c>
      <c r="D9" s="85">
        <v>1</v>
      </c>
      <c r="E9" s="85" t="s">
        <v>250</v>
      </c>
      <c r="F9" s="85">
        <v>1</v>
      </c>
      <c r="G9" s="85" t="s">
        <v>249</v>
      </c>
      <c r="H9" s="85">
        <v>2</v>
      </c>
      <c r="I9" s="85"/>
      <c r="J9" s="85"/>
    </row>
    <row r="10" spans="1:10" ht="15">
      <c r="A10" s="85" t="s">
        <v>251</v>
      </c>
      <c r="B10" s="85">
        <v>1</v>
      </c>
      <c r="C10" s="85" t="s">
        <v>251</v>
      </c>
      <c r="D10" s="85">
        <v>1</v>
      </c>
      <c r="E10" s="85"/>
      <c r="F10" s="85"/>
      <c r="G10" s="85"/>
      <c r="H10" s="85"/>
      <c r="I10" s="85"/>
      <c r="J10" s="85"/>
    </row>
    <row r="11" spans="1:10" ht="15">
      <c r="A11" s="85" t="s">
        <v>250</v>
      </c>
      <c r="B11" s="85">
        <v>1</v>
      </c>
      <c r="C11" s="85"/>
      <c r="D11" s="85"/>
      <c r="E11" s="85"/>
      <c r="F11" s="85"/>
      <c r="G11" s="85"/>
      <c r="H11" s="85"/>
      <c r="I11" s="85"/>
      <c r="J11" s="85"/>
    </row>
    <row r="12" spans="1:10" ht="15">
      <c r="A12" s="85" t="s">
        <v>252</v>
      </c>
      <c r="B12" s="85">
        <v>1</v>
      </c>
      <c r="C12" s="85"/>
      <c r="D12" s="85"/>
      <c r="E12" s="85"/>
      <c r="F12" s="85"/>
      <c r="G12" s="85"/>
      <c r="H12" s="85"/>
      <c r="I12" s="85"/>
      <c r="J12" s="85"/>
    </row>
    <row r="15" spans="1:10" ht="15" customHeight="1">
      <c r="A15" s="13" t="s">
        <v>567</v>
      </c>
      <c r="B15" s="13" t="s">
        <v>549</v>
      </c>
      <c r="C15" s="13" t="s">
        <v>576</v>
      </c>
      <c r="D15" s="13" t="s">
        <v>552</v>
      </c>
      <c r="E15" s="13" t="s">
        <v>577</v>
      </c>
      <c r="F15" s="13" t="s">
        <v>554</v>
      </c>
      <c r="G15" s="13" t="s">
        <v>579</v>
      </c>
      <c r="H15" s="13" t="s">
        <v>556</v>
      </c>
      <c r="I15" s="85" t="s">
        <v>580</v>
      </c>
      <c r="J15" s="85" t="s">
        <v>557</v>
      </c>
    </row>
    <row r="16" spans="1:10" ht="15">
      <c r="A16" s="85" t="s">
        <v>255</v>
      </c>
      <c r="B16" s="85">
        <v>5</v>
      </c>
      <c r="C16" s="85" t="s">
        <v>256</v>
      </c>
      <c r="D16" s="85">
        <v>1</v>
      </c>
      <c r="E16" s="85" t="s">
        <v>255</v>
      </c>
      <c r="F16" s="85">
        <v>5</v>
      </c>
      <c r="G16" s="85" t="s">
        <v>253</v>
      </c>
      <c r="H16" s="85">
        <v>1</v>
      </c>
      <c r="I16" s="85"/>
      <c r="J16" s="85"/>
    </row>
    <row r="17" spans="1:10" ht="15">
      <c r="A17" s="85" t="s">
        <v>256</v>
      </c>
      <c r="B17" s="85">
        <v>1</v>
      </c>
      <c r="C17" s="85"/>
      <c r="D17" s="85"/>
      <c r="E17" s="85" t="s">
        <v>568</v>
      </c>
      <c r="F17" s="85">
        <v>1</v>
      </c>
      <c r="G17" s="85"/>
      <c r="H17" s="85"/>
      <c r="I17" s="85"/>
      <c r="J17" s="85"/>
    </row>
    <row r="18" spans="1:10" ht="15">
      <c r="A18" s="85" t="s">
        <v>568</v>
      </c>
      <c r="B18" s="85">
        <v>1</v>
      </c>
      <c r="C18" s="85"/>
      <c r="D18" s="85"/>
      <c r="E18" s="85" t="s">
        <v>569</v>
      </c>
      <c r="F18" s="85">
        <v>1</v>
      </c>
      <c r="G18" s="85"/>
      <c r="H18" s="85"/>
      <c r="I18" s="85"/>
      <c r="J18" s="85"/>
    </row>
    <row r="19" spans="1:10" ht="15">
      <c r="A19" s="85" t="s">
        <v>569</v>
      </c>
      <c r="B19" s="85">
        <v>1</v>
      </c>
      <c r="C19" s="85"/>
      <c r="D19" s="85"/>
      <c r="E19" s="85" t="s">
        <v>570</v>
      </c>
      <c r="F19" s="85">
        <v>1</v>
      </c>
      <c r="G19" s="85"/>
      <c r="H19" s="85"/>
      <c r="I19" s="85"/>
      <c r="J19" s="85"/>
    </row>
    <row r="20" spans="1:10" ht="15">
      <c r="A20" s="85" t="s">
        <v>570</v>
      </c>
      <c r="B20" s="85">
        <v>1</v>
      </c>
      <c r="C20" s="85"/>
      <c r="D20" s="85"/>
      <c r="E20" s="85" t="s">
        <v>571</v>
      </c>
      <c r="F20" s="85">
        <v>1</v>
      </c>
      <c r="G20" s="85"/>
      <c r="H20" s="85"/>
      <c r="I20" s="85"/>
      <c r="J20" s="85"/>
    </row>
    <row r="21" spans="1:10" ht="15">
      <c r="A21" s="85" t="s">
        <v>571</v>
      </c>
      <c r="B21" s="85">
        <v>1</v>
      </c>
      <c r="C21" s="85"/>
      <c r="D21" s="85"/>
      <c r="E21" s="85" t="s">
        <v>572</v>
      </c>
      <c r="F21" s="85">
        <v>1</v>
      </c>
      <c r="G21" s="85"/>
      <c r="H21" s="85"/>
      <c r="I21" s="85"/>
      <c r="J21" s="85"/>
    </row>
    <row r="22" spans="1:10" ht="15">
      <c r="A22" s="85" t="s">
        <v>572</v>
      </c>
      <c r="B22" s="85">
        <v>1</v>
      </c>
      <c r="C22" s="85"/>
      <c r="D22" s="85"/>
      <c r="E22" s="85" t="s">
        <v>573</v>
      </c>
      <c r="F22" s="85">
        <v>1</v>
      </c>
      <c r="G22" s="85"/>
      <c r="H22" s="85"/>
      <c r="I22" s="85"/>
      <c r="J22" s="85"/>
    </row>
    <row r="23" spans="1:10" ht="15">
      <c r="A23" s="85" t="s">
        <v>573</v>
      </c>
      <c r="B23" s="85">
        <v>1</v>
      </c>
      <c r="C23" s="85"/>
      <c r="D23" s="85"/>
      <c r="E23" s="85" t="s">
        <v>574</v>
      </c>
      <c r="F23" s="85">
        <v>1</v>
      </c>
      <c r="G23" s="85"/>
      <c r="H23" s="85"/>
      <c r="I23" s="85"/>
      <c r="J23" s="85"/>
    </row>
    <row r="24" spans="1:10" ht="15">
      <c r="A24" s="85" t="s">
        <v>574</v>
      </c>
      <c r="B24" s="85">
        <v>1</v>
      </c>
      <c r="C24" s="85"/>
      <c r="D24" s="85"/>
      <c r="E24" s="85" t="s">
        <v>575</v>
      </c>
      <c r="F24" s="85">
        <v>1</v>
      </c>
      <c r="G24" s="85"/>
      <c r="H24" s="85"/>
      <c r="I24" s="85"/>
      <c r="J24" s="85"/>
    </row>
    <row r="25" spans="1:10" ht="15">
      <c r="A25" s="85" t="s">
        <v>575</v>
      </c>
      <c r="B25" s="85">
        <v>1</v>
      </c>
      <c r="C25" s="85"/>
      <c r="D25" s="85"/>
      <c r="E25" s="85" t="s">
        <v>578</v>
      </c>
      <c r="F25" s="85">
        <v>1</v>
      </c>
      <c r="G25" s="85"/>
      <c r="H25" s="85"/>
      <c r="I25" s="85"/>
      <c r="J25" s="85"/>
    </row>
    <row r="28" spans="1:10" ht="15" customHeight="1">
      <c r="A28" s="13" t="s">
        <v>582</v>
      </c>
      <c r="B28" s="13" t="s">
        <v>549</v>
      </c>
      <c r="C28" s="13" t="s">
        <v>592</v>
      </c>
      <c r="D28" s="13" t="s">
        <v>552</v>
      </c>
      <c r="E28" s="13" t="s">
        <v>599</v>
      </c>
      <c r="F28" s="13" t="s">
        <v>554</v>
      </c>
      <c r="G28" s="13" t="s">
        <v>606</v>
      </c>
      <c r="H28" s="13" t="s">
        <v>556</v>
      </c>
      <c r="I28" s="85" t="s">
        <v>615</v>
      </c>
      <c r="J28" s="85" t="s">
        <v>557</v>
      </c>
    </row>
    <row r="29" spans="1:10" ht="15">
      <c r="A29" s="91" t="s">
        <v>583</v>
      </c>
      <c r="B29" s="91">
        <v>22</v>
      </c>
      <c r="C29" s="91" t="s">
        <v>593</v>
      </c>
      <c r="D29" s="91">
        <v>8</v>
      </c>
      <c r="E29" s="91" t="s">
        <v>600</v>
      </c>
      <c r="F29" s="91">
        <v>5</v>
      </c>
      <c r="G29" s="91" t="s">
        <v>607</v>
      </c>
      <c r="H29" s="91">
        <v>2</v>
      </c>
      <c r="I29" s="91"/>
      <c r="J29" s="91"/>
    </row>
    <row r="30" spans="1:10" ht="15">
      <c r="A30" s="91" t="s">
        <v>584</v>
      </c>
      <c r="B30" s="91">
        <v>2</v>
      </c>
      <c r="C30" s="91" t="s">
        <v>227</v>
      </c>
      <c r="D30" s="91">
        <v>8</v>
      </c>
      <c r="E30" s="91" t="s">
        <v>601</v>
      </c>
      <c r="F30" s="91">
        <v>5</v>
      </c>
      <c r="G30" s="91" t="s">
        <v>230</v>
      </c>
      <c r="H30" s="91">
        <v>2</v>
      </c>
      <c r="I30" s="91"/>
      <c r="J30" s="91"/>
    </row>
    <row r="31" spans="1:10" ht="15">
      <c r="A31" s="91" t="s">
        <v>585</v>
      </c>
      <c r="B31" s="91">
        <v>0</v>
      </c>
      <c r="C31" s="91" t="s">
        <v>594</v>
      </c>
      <c r="D31" s="91">
        <v>7</v>
      </c>
      <c r="E31" s="91" t="s">
        <v>221</v>
      </c>
      <c r="F31" s="91">
        <v>5</v>
      </c>
      <c r="G31" s="91" t="s">
        <v>608</v>
      </c>
      <c r="H31" s="91">
        <v>2</v>
      </c>
      <c r="I31" s="91"/>
      <c r="J31" s="91"/>
    </row>
    <row r="32" spans="1:10" ht="15">
      <c r="A32" s="91" t="s">
        <v>586</v>
      </c>
      <c r="B32" s="91">
        <v>383</v>
      </c>
      <c r="C32" s="91" t="s">
        <v>595</v>
      </c>
      <c r="D32" s="91">
        <v>7</v>
      </c>
      <c r="E32" s="91" t="s">
        <v>602</v>
      </c>
      <c r="F32" s="91">
        <v>5</v>
      </c>
      <c r="G32" s="91" t="s">
        <v>609</v>
      </c>
      <c r="H32" s="91">
        <v>2</v>
      </c>
      <c r="I32" s="91"/>
      <c r="J32" s="91"/>
    </row>
    <row r="33" spans="1:10" ht="15">
      <c r="A33" s="91" t="s">
        <v>587</v>
      </c>
      <c r="B33" s="91">
        <v>407</v>
      </c>
      <c r="C33" s="91" t="s">
        <v>596</v>
      </c>
      <c r="D33" s="91">
        <v>7</v>
      </c>
      <c r="E33" s="91" t="s">
        <v>603</v>
      </c>
      <c r="F33" s="91">
        <v>5</v>
      </c>
      <c r="G33" s="91" t="s">
        <v>610</v>
      </c>
      <c r="H33" s="91">
        <v>2</v>
      </c>
      <c r="I33" s="91"/>
      <c r="J33" s="91"/>
    </row>
    <row r="34" spans="1:10" ht="15">
      <c r="A34" s="91" t="s">
        <v>227</v>
      </c>
      <c r="B34" s="91">
        <v>15</v>
      </c>
      <c r="C34" s="91" t="s">
        <v>597</v>
      </c>
      <c r="D34" s="91">
        <v>7</v>
      </c>
      <c r="E34" s="91" t="s">
        <v>604</v>
      </c>
      <c r="F34" s="91">
        <v>5</v>
      </c>
      <c r="G34" s="91" t="s">
        <v>611</v>
      </c>
      <c r="H34" s="91">
        <v>2</v>
      </c>
      <c r="I34" s="91"/>
      <c r="J34" s="91"/>
    </row>
    <row r="35" spans="1:10" ht="15">
      <c r="A35" s="91" t="s">
        <v>588</v>
      </c>
      <c r="B35" s="91">
        <v>9</v>
      </c>
      <c r="C35" s="91" t="s">
        <v>598</v>
      </c>
      <c r="D35" s="91">
        <v>7</v>
      </c>
      <c r="E35" s="91" t="s">
        <v>605</v>
      </c>
      <c r="F35" s="91">
        <v>5</v>
      </c>
      <c r="G35" s="91" t="s">
        <v>612</v>
      </c>
      <c r="H35" s="91">
        <v>2</v>
      </c>
      <c r="I35" s="91"/>
      <c r="J35" s="91"/>
    </row>
    <row r="36" spans="1:10" ht="15">
      <c r="A36" s="91" t="s">
        <v>589</v>
      </c>
      <c r="B36" s="91">
        <v>8</v>
      </c>
      <c r="C36" s="91" t="s">
        <v>589</v>
      </c>
      <c r="D36" s="91">
        <v>7</v>
      </c>
      <c r="E36" s="91" t="s">
        <v>227</v>
      </c>
      <c r="F36" s="91">
        <v>5</v>
      </c>
      <c r="G36" s="91" t="s">
        <v>613</v>
      </c>
      <c r="H36" s="91">
        <v>2</v>
      </c>
      <c r="I36" s="91"/>
      <c r="J36" s="91"/>
    </row>
    <row r="37" spans="1:10" ht="15">
      <c r="A37" s="91" t="s">
        <v>590</v>
      </c>
      <c r="B37" s="91">
        <v>8</v>
      </c>
      <c r="C37" s="91" t="s">
        <v>590</v>
      </c>
      <c r="D37" s="91">
        <v>7</v>
      </c>
      <c r="E37" s="91" t="s">
        <v>231</v>
      </c>
      <c r="F37" s="91">
        <v>5</v>
      </c>
      <c r="G37" s="91" t="s">
        <v>614</v>
      </c>
      <c r="H37" s="91">
        <v>2</v>
      </c>
      <c r="I37" s="91"/>
      <c r="J37" s="91"/>
    </row>
    <row r="38" spans="1:10" ht="15">
      <c r="A38" s="91" t="s">
        <v>591</v>
      </c>
      <c r="B38" s="91">
        <v>8</v>
      </c>
      <c r="C38" s="91" t="s">
        <v>588</v>
      </c>
      <c r="D38" s="91">
        <v>7</v>
      </c>
      <c r="E38" s="91" t="s">
        <v>215</v>
      </c>
      <c r="F38" s="91">
        <v>4</v>
      </c>
      <c r="G38" s="91"/>
      <c r="H38" s="91"/>
      <c r="I38" s="91"/>
      <c r="J38" s="91"/>
    </row>
    <row r="41" spans="1:10" ht="15" customHeight="1">
      <c r="A41" s="13" t="s">
        <v>620</v>
      </c>
      <c r="B41" s="13" t="s">
        <v>549</v>
      </c>
      <c r="C41" s="13" t="s">
        <v>631</v>
      </c>
      <c r="D41" s="13" t="s">
        <v>552</v>
      </c>
      <c r="E41" s="13" t="s">
        <v>634</v>
      </c>
      <c r="F41" s="13" t="s">
        <v>554</v>
      </c>
      <c r="G41" s="13" t="s">
        <v>645</v>
      </c>
      <c r="H41" s="13" t="s">
        <v>556</v>
      </c>
      <c r="I41" s="85" t="s">
        <v>654</v>
      </c>
      <c r="J41" s="85" t="s">
        <v>557</v>
      </c>
    </row>
    <row r="42" spans="1:10" ht="15">
      <c r="A42" s="91" t="s">
        <v>621</v>
      </c>
      <c r="B42" s="91">
        <v>8</v>
      </c>
      <c r="C42" s="91" t="s">
        <v>625</v>
      </c>
      <c r="D42" s="91">
        <v>7</v>
      </c>
      <c r="E42" s="91" t="s">
        <v>635</v>
      </c>
      <c r="F42" s="91">
        <v>5</v>
      </c>
      <c r="G42" s="91" t="s">
        <v>646</v>
      </c>
      <c r="H42" s="91">
        <v>2</v>
      </c>
      <c r="I42" s="91"/>
      <c r="J42" s="91"/>
    </row>
    <row r="43" spans="1:10" ht="15">
      <c r="A43" s="91" t="s">
        <v>622</v>
      </c>
      <c r="B43" s="91">
        <v>8</v>
      </c>
      <c r="C43" s="91" t="s">
        <v>626</v>
      </c>
      <c r="D43" s="91">
        <v>7</v>
      </c>
      <c r="E43" s="91" t="s">
        <v>636</v>
      </c>
      <c r="F43" s="91">
        <v>5</v>
      </c>
      <c r="G43" s="91" t="s">
        <v>647</v>
      </c>
      <c r="H43" s="91">
        <v>2</v>
      </c>
      <c r="I43" s="91"/>
      <c r="J43" s="91"/>
    </row>
    <row r="44" spans="1:10" ht="15">
      <c r="A44" s="91" t="s">
        <v>623</v>
      </c>
      <c r="B44" s="91">
        <v>8</v>
      </c>
      <c r="C44" s="91" t="s">
        <v>627</v>
      </c>
      <c r="D44" s="91">
        <v>7</v>
      </c>
      <c r="E44" s="91" t="s">
        <v>637</v>
      </c>
      <c r="F44" s="91">
        <v>5</v>
      </c>
      <c r="G44" s="91" t="s">
        <v>648</v>
      </c>
      <c r="H44" s="91">
        <v>2</v>
      </c>
      <c r="I44" s="91"/>
      <c r="J44" s="91"/>
    </row>
    <row r="45" spans="1:10" ht="15">
      <c r="A45" s="91" t="s">
        <v>624</v>
      </c>
      <c r="B45" s="91">
        <v>8</v>
      </c>
      <c r="C45" s="91" t="s">
        <v>628</v>
      </c>
      <c r="D45" s="91">
        <v>7</v>
      </c>
      <c r="E45" s="91" t="s">
        <v>638</v>
      </c>
      <c r="F45" s="91">
        <v>5</v>
      </c>
      <c r="G45" s="91" t="s">
        <v>649</v>
      </c>
      <c r="H45" s="91">
        <v>2</v>
      </c>
      <c r="I45" s="91"/>
      <c r="J45" s="91"/>
    </row>
    <row r="46" spans="1:10" ht="15">
      <c r="A46" s="91" t="s">
        <v>625</v>
      </c>
      <c r="B46" s="91">
        <v>7</v>
      </c>
      <c r="C46" s="91" t="s">
        <v>629</v>
      </c>
      <c r="D46" s="91">
        <v>7</v>
      </c>
      <c r="E46" s="91" t="s">
        <v>639</v>
      </c>
      <c r="F46" s="91">
        <v>5</v>
      </c>
      <c r="G46" s="91" t="s">
        <v>650</v>
      </c>
      <c r="H46" s="91">
        <v>2</v>
      </c>
      <c r="I46" s="91"/>
      <c r="J46" s="91"/>
    </row>
    <row r="47" spans="1:10" ht="15">
      <c r="A47" s="91" t="s">
        <v>626</v>
      </c>
      <c r="B47" s="91">
        <v>7</v>
      </c>
      <c r="C47" s="91" t="s">
        <v>630</v>
      </c>
      <c r="D47" s="91">
        <v>7</v>
      </c>
      <c r="E47" s="91" t="s">
        <v>640</v>
      </c>
      <c r="F47" s="91">
        <v>5</v>
      </c>
      <c r="G47" s="91" t="s">
        <v>651</v>
      </c>
      <c r="H47" s="91">
        <v>2</v>
      </c>
      <c r="I47" s="91"/>
      <c r="J47" s="91"/>
    </row>
    <row r="48" spans="1:10" ht="15">
      <c r="A48" s="91" t="s">
        <v>627</v>
      </c>
      <c r="B48" s="91">
        <v>7</v>
      </c>
      <c r="C48" s="91" t="s">
        <v>632</v>
      </c>
      <c r="D48" s="91">
        <v>7</v>
      </c>
      <c r="E48" s="91" t="s">
        <v>641</v>
      </c>
      <c r="F48" s="91">
        <v>5</v>
      </c>
      <c r="G48" s="91" t="s">
        <v>652</v>
      </c>
      <c r="H48" s="91">
        <v>2</v>
      </c>
      <c r="I48" s="91"/>
      <c r="J48" s="91"/>
    </row>
    <row r="49" spans="1:10" ht="15">
      <c r="A49" s="91" t="s">
        <v>628</v>
      </c>
      <c r="B49" s="91">
        <v>7</v>
      </c>
      <c r="C49" s="91" t="s">
        <v>633</v>
      </c>
      <c r="D49" s="91">
        <v>7</v>
      </c>
      <c r="E49" s="91" t="s">
        <v>642</v>
      </c>
      <c r="F49" s="91">
        <v>5</v>
      </c>
      <c r="G49" s="91" t="s">
        <v>653</v>
      </c>
      <c r="H49" s="91">
        <v>2</v>
      </c>
      <c r="I49" s="91"/>
      <c r="J49" s="91"/>
    </row>
    <row r="50" spans="1:10" ht="15">
      <c r="A50" s="91" t="s">
        <v>629</v>
      </c>
      <c r="B50" s="91">
        <v>7</v>
      </c>
      <c r="C50" s="91" t="s">
        <v>621</v>
      </c>
      <c r="D50" s="91">
        <v>7</v>
      </c>
      <c r="E50" s="91" t="s">
        <v>643</v>
      </c>
      <c r="F50" s="91">
        <v>4</v>
      </c>
      <c r="G50" s="91"/>
      <c r="H50" s="91"/>
      <c r="I50" s="91"/>
      <c r="J50" s="91"/>
    </row>
    <row r="51" spans="1:10" ht="15">
      <c r="A51" s="91" t="s">
        <v>630</v>
      </c>
      <c r="B51" s="91">
        <v>7</v>
      </c>
      <c r="C51" s="91" t="s">
        <v>622</v>
      </c>
      <c r="D51" s="91">
        <v>7</v>
      </c>
      <c r="E51" s="91" t="s">
        <v>644</v>
      </c>
      <c r="F51" s="91">
        <v>4</v>
      </c>
      <c r="G51" s="91"/>
      <c r="H51" s="91"/>
      <c r="I51" s="91"/>
      <c r="J51" s="91"/>
    </row>
    <row r="54" spans="1:10" ht="15" customHeight="1">
      <c r="A54" s="85" t="s">
        <v>659</v>
      </c>
      <c r="B54" s="85" t="s">
        <v>549</v>
      </c>
      <c r="C54" s="85" t="s">
        <v>662</v>
      </c>
      <c r="D54" s="85" t="s">
        <v>552</v>
      </c>
      <c r="E54" s="85" t="s">
        <v>663</v>
      </c>
      <c r="F54" s="85" t="s">
        <v>554</v>
      </c>
      <c r="G54" s="85" t="s">
        <v>666</v>
      </c>
      <c r="H54" s="85" t="s">
        <v>556</v>
      </c>
      <c r="I54" s="85" t="s">
        <v>668</v>
      </c>
      <c r="J54" s="85" t="s">
        <v>557</v>
      </c>
    </row>
    <row r="55" spans="1:10" ht="15">
      <c r="A55" s="85"/>
      <c r="B55" s="85"/>
      <c r="C55" s="85"/>
      <c r="D55" s="85"/>
      <c r="E55" s="85"/>
      <c r="F55" s="85"/>
      <c r="G55" s="85"/>
      <c r="H55" s="85"/>
      <c r="I55" s="85"/>
      <c r="J55" s="85"/>
    </row>
    <row r="57" spans="1:10" ht="15" customHeight="1">
      <c r="A57" s="13" t="s">
        <v>660</v>
      </c>
      <c r="B57" s="13" t="s">
        <v>549</v>
      </c>
      <c r="C57" s="13" t="s">
        <v>664</v>
      </c>
      <c r="D57" s="13" t="s">
        <v>552</v>
      </c>
      <c r="E57" s="13" t="s">
        <v>665</v>
      </c>
      <c r="F57" s="13" t="s">
        <v>554</v>
      </c>
      <c r="G57" s="13" t="s">
        <v>667</v>
      </c>
      <c r="H57" s="13" t="s">
        <v>556</v>
      </c>
      <c r="I57" s="13" t="s">
        <v>669</v>
      </c>
      <c r="J57" s="13" t="s">
        <v>557</v>
      </c>
    </row>
    <row r="58" spans="1:10" ht="15">
      <c r="A58" s="85" t="s">
        <v>227</v>
      </c>
      <c r="B58" s="85">
        <v>15</v>
      </c>
      <c r="C58" s="85" t="s">
        <v>227</v>
      </c>
      <c r="D58" s="85">
        <v>8</v>
      </c>
      <c r="E58" s="85" t="s">
        <v>221</v>
      </c>
      <c r="F58" s="85">
        <v>5</v>
      </c>
      <c r="G58" s="85" t="s">
        <v>230</v>
      </c>
      <c r="H58" s="85">
        <v>2</v>
      </c>
      <c r="I58" s="85" t="s">
        <v>234</v>
      </c>
      <c r="J58" s="85">
        <v>1</v>
      </c>
    </row>
    <row r="59" spans="1:10" ht="15">
      <c r="A59" s="85" t="s">
        <v>225</v>
      </c>
      <c r="B59" s="85">
        <v>6</v>
      </c>
      <c r="C59" s="85" t="s">
        <v>225</v>
      </c>
      <c r="D59" s="85">
        <v>6</v>
      </c>
      <c r="E59" s="85" t="s">
        <v>227</v>
      </c>
      <c r="F59" s="85">
        <v>5</v>
      </c>
      <c r="G59" s="85" t="s">
        <v>231</v>
      </c>
      <c r="H59" s="85">
        <v>1</v>
      </c>
      <c r="I59" s="85" t="s">
        <v>227</v>
      </c>
      <c r="J59" s="85">
        <v>1</v>
      </c>
    </row>
    <row r="60" spans="1:10" ht="15">
      <c r="A60" s="85" t="s">
        <v>231</v>
      </c>
      <c r="B60" s="85">
        <v>6</v>
      </c>
      <c r="C60" s="85"/>
      <c r="D60" s="85"/>
      <c r="E60" s="85" t="s">
        <v>231</v>
      </c>
      <c r="F60" s="85">
        <v>5</v>
      </c>
      <c r="G60" s="85" t="s">
        <v>229</v>
      </c>
      <c r="H60" s="85">
        <v>1</v>
      </c>
      <c r="I60" s="85"/>
      <c r="J60" s="85"/>
    </row>
    <row r="61" spans="1:10" ht="15">
      <c r="A61" s="85" t="s">
        <v>221</v>
      </c>
      <c r="B61" s="85">
        <v>5</v>
      </c>
      <c r="C61" s="85"/>
      <c r="D61" s="85"/>
      <c r="E61" s="85" t="s">
        <v>215</v>
      </c>
      <c r="F61" s="85">
        <v>4</v>
      </c>
      <c r="G61" s="85" t="s">
        <v>227</v>
      </c>
      <c r="H61" s="85">
        <v>1</v>
      </c>
      <c r="I61" s="85"/>
      <c r="J61" s="85"/>
    </row>
    <row r="62" spans="1:10" ht="15">
      <c r="A62" s="85" t="s">
        <v>215</v>
      </c>
      <c r="B62" s="85">
        <v>4</v>
      </c>
      <c r="C62" s="85"/>
      <c r="D62" s="85"/>
      <c r="E62" s="85" t="s">
        <v>661</v>
      </c>
      <c r="F62" s="85">
        <v>4</v>
      </c>
      <c r="G62" s="85" t="s">
        <v>212</v>
      </c>
      <c r="H62" s="85">
        <v>1</v>
      </c>
      <c r="I62" s="85"/>
      <c r="J62" s="85"/>
    </row>
    <row r="63" spans="1:10" ht="15">
      <c r="A63" s="85" t="s">
        <v>661</v>
      </c>
      <c r="B63" s="85">
        <v>4</v>
      </c>
      <c r="C63" s="85"/>
      <c r="D63" s="85"/>
      <c r="E63" s="85" t="s">
        <v>233</v>
      </c>
      <c r="F63" s="85">
        <v>1</v>
      </c>
      <c r="G63" s="85"/>
      <c r="H63" s="85"/>
      <c r="I63" s="85"/>
      <c r="J63" s="85"/>
    </row>
    <row r="64" spans="1:10" ht="15">
      <c r="A64" s="85" t="s">
        <v>230</v>
      </c>
      <c r="B64" s="85">
        <v>2</v>
      </c>
      <c r="C64" s="85"/>
      <c r="D64" s="85"/>
      <c r="E64" s="85" t="s">
        <v>232</v>
      </c>
      <c r="F64" s="85">
        <v>1</v>
      </c>
      <c r="G64" s="85"/>
      <c r="H64" s="85"/>
      <c r="I64" s="85"/>
      <c r="J64" s="85"/>
    </row>
    <row r="65" spans="1:10" ht="15">
      <c r="A65" s="85" t="s">
        <v>234</v>
      </c>
      <c r="B65" s="85">
        <v>1</v>
      </c>
      <c r="C65" s="85"/>
      <c r="D65" s="85"/>
      <c r="E65" s="85"/>
      <c r="F65" s="85"/>
      <c r="G65" s="85"/>
      <c r="H65" s="85"/>
      <c r="I65" s="85"/>
      <c r="J65" s="85"/>
    </row>
    <row r="66" spans="1:10" ht="15">
      <c r="A66" s="85" t="s">
        <v>233</v>
      </c>
      <c r="B66" s="85">
        <v>1</v>
      </c>
      <c r="C66" s="85"/>
      <c r="D66" s="85"/>
      <c r="E66" s="85"/>
      <c r="F66" s="85"/>
      <c r="G66" s="85"/>
      <c r="H66" s="85"/>
      <c r="I66" s="85"/>
      <c r="J66" s="85"/>
    </row>
    <row r="67" spans="1:10" ht="15">
      <c r="A67" s="85" t="s">
        <v>232</v>
      </c>
      <c r="B67" s="85">
        <v>1</v>
      </c>
      <c r="C67" s="85"/>
      <c r="D67" s="85"/>
      <c r="E67" s="85"/>
      <c r="F67" s="85"/>
      <c r="G67" s="85"/>
      <c r="H67" s="85"/>
      <c r="I67" s="85"/>
      <c r="J67" s="85"/>
    </row>
    <row r="70" spans="1:10" ht="15" customHeight="1">
      <c r="A70" s="13" t="s">
        <v>676</v>
      </c>
      <c r="B70" s="13" t="s">
        <v>549</v>
      </c>
      <c r="C70" s="13" t="s">
        <v>677</v>
      </c>
      <c r="D70" s="13" t="s">
        <v>552</v>
      </c>
      <c r="E70" s="13" t="s">
        <v>678</v>
      </c>
      <c r="F70" s="13" t="s">
        <v>554</v>
      </c>
      <c r="G70" s="13" t="s">
        <v>679</v>
      </c>
      <c r="H70" s="13" t="s">
        <v>556</v>
      </c>
      <c r="I70" s="13" t="s">
        <v>680</v>
      </c>
      <c r="J70" s="13" t="s">
        <v>557</v>
      </c>
    </row>
    <row r="71" spans="1:10" ht="15">
      <c r="A71" s="124" t="s">
        <v>229</v>
      </c>
      <c r="B71" s="85">
        <v>57460</v>
      </c>
      <c r="C71" s="124" t="s">
        <v>225</v>
      </c>
      <c r="D71" s="85">
        <v>9664</v>
      </c>
      <c r="E71" s="124" t="s">
        <v>217</v>
      </c>
      <c r="F71" s="85">
        <v>22434</v>
      </c>
      <c r="G71" s="124" t="s">
        <v>229</v>
      </c>
      <c r="H71" s="85">
        <v>57460</v>
      </c>
      <c r="I71" s="124" t="s">
        <v>234</v>
      </c>
      <c r="J71" s="85">
        <v>9831</v>
      </c>
    </row>
    <row r="72" spans="1:10" ht="15">
      <c r="A72" s="124" t="s">
        <v>217</v>
      </c>
      <c r="B72" s="85">
        <v>22434</v>
      </c>
      <c r="C72" s="124" t="s">
        <v>226</v>
      </c>
      <c r="D72" s="85">
        <v>7115</v>
      </c>
      <c r="E72" s="124" t="s">
        <v>222</v>
      </c>
      <c r="F72" s="85">
        <v>17673</v>
      </c>
      <c r="G72" s="124" t="s">
        <v>230</v>
      </c>
      <c r="H72" s="85">
        <v>6652</v>
      </c>
      <c r="I72" s="124" t="s">
        <v>228</v>
      </c>
      <c r="J72" s="85">
        <v>303</v>
      </c>
    </row>
    <row r="73" spans="1:10" ht="15">
      <c r="A73" s="124" t="s">
        <v>222</v>
      </c>
      <c r="B73" s="85">
        <v>17673</v>
      </c>
      <c r="C73" s="124" t="s">
        <v>227</v>
      </c>
      <c r="D73" s="85">
        <v>4116</v>
      </c>
      <c r="E73" s="124" t="s">
        <v>231</v>
      </c>
      <c r="F73" s="85">
        <v>16613</v>
      </c>
      <c r="G73" s="124" t="s">
        <v>212</v>
      </c>
      <c r="H73" s="85">
        <v>853</v>
      </c>
      <c r="I73" s="124"/>
      <c r="J73" s="85"/>
    </row>
    <row r="74" spans="1:10" ht="15">
      <c r="A74" s="124" t="s">
        <v>231</v>
      </c>
      <c r="B74" s="85">
        <v>16613</v>
      </c>
      <c r="C74" s="124" t="s">
        <v>218</v>
      </c>
      <c r="D74" s="85">
        <v>3482</v>
      </c>
      <c r="E74" s="124" t="s">
        <v>232</v>
      </c>
      <c r="F74" s="85">
        <v>3060</v>
      </c>
      <c r="G74" s="124" t="s">
        <v>213</v>
      </c>
      <c r="H74" s="85">
        <v>630</v>
      </c>
      <c r="I74" s="124"/>
      <c r="J74" s="85"/>
    </row>
    <row r="75" spans="1:10" ht="15">
      <c r="A75" s="124" t="s">
        <v>234</v>
      </c>
      <c r="B75" s="85">
        <v>9831</v>
      </c>
      <c r="C75" s="124" t="s">
        <v>219</v>
      </c>
      <c r="D75" s="85">
        <v>2954</v>
      </c>
      <c r="E75" s="124" t="s">
        <v>215</v>
      </c>
      <c r="F75" s="85">
        <v>1513</v>
      </c>
      <c r="G75" s="124"/>
      <c r="H75" s="85"/>
      <c r="I75" s="124"/>
      <c r="J75" s="85"/>
    </row>
    <row r="76" spans="1:10" ht="15">
      <c r="A76" s="124" t="s">
        <v>225</v>
      </c>
      <c r="B76" s="85">
        <v>9664</v>
      </c>
      <c r="C76" s="124" t="s">
        <v>224</v>
      </c>
      <c r="D76" s="85">
        <v>1458</v>
      </c>
      <c r="E76" s="124" t="s">
        <v>221</v>
      </c>
      <c r="F76" s="85">
        <v>1457</v>
      </c>
      <c r="G76" s="124"/>
      <c r="H76" s="85"/>
      <c r="I76" s="124"/>
      <c r="J76" s="85"/>
    </row>
    <row r="77" spans="1:10" ht="15">
      <c r="A77" s="124" t="s">
        <v>226</v>
      </c>
      <c r="B77" s="85">
        <v>7115</v>
      </c>
      <c r="C77" s="124" t="s">
        <v>220</v>
      </c>
      <c r="D77" s="85">
        <v>1241</v>
      </c>
      <c r="E77" s="124" t="s">
        <v>216</v>
      </c>
      <c r="F77" s="85">
        <v>518</v>
      </c>
      <c r="G77" s="124"/>
      <c r="H77" s="85"/>
      <c r="I77" s="124"/>
      <c r="J77" s="85"/>
    </row>
    <row r="78" spans="1:10" ht="15">
      <c r="A78" s="124" t="s">
        <v>230</v>
      </c>
      <c r="B78" s="85">
        <v>6652</v>
      </c>
      <c r="C78" s="124" t="s">
        <v>214</v>
      </c>
      <c r="D78" s="85">
        <v>953</v>
      </c>
      <c r="E78" s="124" t="s">
        <v>233</v>
      </c>
      <c r="F78" s="85">
        <v>13</v>
      </c>
      <c r="G78" s="124"/>
      <c r="H78" s="85"/>
      <c r="I78" s="124"/>
      <c r="J78" s="85"/>
    </row>
    <row r="79" spans="1:10" ht="15">
      <c r="A79" s="124" t="s">
        <v>227</v>
      </c>
      <c r="B79" s="85">
        <v>4116</v>
      </c>
      <c r="C79" s="124" t="s">
        <v>223</v>
      </c>
      <c r="D79" s="85">
        <v>523</v>
      </c>
      <c r="E79" s="124"/>
      <c r="F79" s="85"/>
      <c r="G79" s="124"/>
      <c r="H79" s="85"/>
      <c r="I79" s="124"/>
      <c r="J79" s="85"/>
    </row>
    <row r="80" spans="1:10" ht="15">
      <c r="A80" s="124" t="s">
        <v>218</v>
      </c>
      <c r="B80" s="85">
        <v>3482</v>
      </c>
      <c r="C80" s="124"/>
      <c r="D80" s="85"/>
      <c r="E80" s="124"/>
      <c r="F80" s="85"/>
      <c r="G80" s="124"/>
      <c r="H80" s="85"/>
      <c r="I80" s="124"/>
      <c r="J80" s="85"/>
    </row>
  </sheetData>
  <hyperlinks>
    <hyperlink ref="A2" r:id="rId1" display="https://www.nytimes.com/2019/06/05/opinion/hospital-cesarean-section.html"/>
    <hyperlink ref="A3" r:id="rId2" display="https://www.cmqcc.org/news/upcoming-webinar-improving-birth-care-experiences-and-outcomes-and-black-mothers-qi-approach"/>
    <hyperlink ref="A4" r:id="rId3" display="https://twitter.com/publichealthumn/status/1137082513837449216"/>
    <hyperlink ref="A5" r:id="rId4" display="http://www.sciencedirect.com/science/authShare/S0884217519300449/20190507T220300Z/1?md5=5be580187ed1e0f021a008f6c8ba1297&amp;dgcid=author"/>
    <hyperlink ref="C2" r:id="rId5" display="http://www.sciencedirect.com/science/authShare/S0884217519300449/20190507T220300Z/1?md5=5be580187ed1e0f021a008f6c8ba1297&amp;dgcid=author"/>
    <hyperlink ref="C3" r:id="rId6" display="https://www.cmqcc.org/news/upcoming-webinar-improving-birth-care-experiences-and-outcomes-and-black-mothers-qi-approach"/>
    <hyperlink ref="E2" r:id="rId7" display="https://twitter.com/publichealthumn/status/1137082513837449216"/>
    <hyperlink ref="G2" r:id="rId8" display="https://www.nytimes.com/2019/06/05/opinion/hospital-cesarean-section.html"/>
  </hyperlinks>
  <printOptions/>
  <pageMargins left="0.7" right="0.7" top="0.75" bottom="0.75" header="0.3" footer="0.3"/>
  <pageSetup orientation="portrait" paperSize="9"/>
  <tableParts>
    <tablePart r:id="rId10"/>
    <tablePart r:id="rId14"/>
    <tablePart r:id="rId11"/>
    <tablePart r:id="rId12"/>
    <tablePart r:id="rId13"/>
    <tablePart r:id="rId16"/>
    <tablePart r:id="rId15"/>
    <tablePart r:id="rId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2019-06-23T19:21:54Z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