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<sst xmlns="http://schemas.openxmlformats.org/spreadsheetml/2006/main" count="2085" uniqueCount="676">
  <si>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</si>
  <si>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</si>
  <si>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</si>
  <si>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</si>
  <si>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</si>
  <si>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</si>
  <si>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</si>
  <si>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</si>
  <si>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</si>
  <si>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</si>
  <si>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</si>
  <si>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</si>
  <si>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</si>
  <si>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</si>
  <si>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</si>
  <si>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</si>
  <si>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</si>
  <si>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</si>
  <si>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</si>
  <si>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</si>
  <si>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</si>
  <si>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</si>
  <si>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</si>
  <si>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</si>
  <si>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</si>
  <si>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</si>
  <si>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</si>
  <si>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</si>
  <si>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</si>
  <si>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</si>
  <si>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</si>
  <si>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</si>
  <si>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</si>
  <si>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</si>
  <si>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</si>
  <si>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</si>
  <si>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</si>
  <si>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</si>
  <si>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</si>
  <si>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</si>
  <si>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</si>
  <si>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</si>
  <si>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</si>
  <si>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</si>
  <si>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</si>
  <si>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</si>
  <si>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</si>
  <si>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</si>
  <si>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</si>
  <si>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</si>
  <si>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</si>
  <si>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</si>
  <si>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</si>
  <si>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</si>
  <si>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</si>
  <si>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</si>
  <si>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</si>
  <si>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</si>
  <si>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</si>
  <si>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</si>
  <si>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</si>
  <si>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</si>
  <si>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</si>
  <si>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</si>
  <si>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</si>
  <si>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</si>
  <si>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</si>
  <si>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</si>
  <si>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</si>
  <si>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</si>
  <si>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</si>
  <si>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</si>
  <si>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</si>
  <si>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</si>
  <si>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</si>
  <si>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</si>
  <si>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</si>
  <si>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</si>
  <si>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</si>
  <si>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</si>
  <si>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</si>
  <si>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</si>
  <si>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</si>
  <si>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</si>
  <si>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</si>
  <si>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</si>
  <si>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</si>
  <si>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</si>
  <si>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</si>
  <si>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</si>
  <si>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</si>
  <si>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</si>
  <si>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</si>
  <si>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</si>
  <si>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</si>
  <si>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</si>
  <si>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</si>
  <si>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</si>
  <si>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</si>
  <si>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</si>
  <si>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</si>
  <si>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</si>
  <si>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</si>
  <si>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</si>
  <si>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</si>
  <si>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</si>
  <si>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</si>
  <si>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</si>
  <si>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</si>
  <si>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</si>
  <si>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</si>
  <si>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</si>
  <si>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</si>
  <si>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</si>
  <si>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</si>
  <si>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</si>
  <si>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</si>
  <si>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</si>
  <si>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</si>
  <si>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</si>
  <si>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</si>
  <si>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</si>
  <si>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</si>
  <si>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</si>
  <si>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</si>
  <si>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</si>
  <si>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</si>
  <si>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</si>
  <si>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</si>
  <si>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</si>
  <si>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</si>
  <si>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</si>
  <si>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</si>
  <si>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</si>
  <si>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</si>
  <si>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</si>
  <si>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</si>
  <si>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</si>
  <si>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</si>
  <si>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</si>
  <si>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</si>
  <si>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</si>
  <si>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</si>
  <si>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</si>
  <si>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</si>
  <si>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</si>
  <si>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</si>
  <si>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</si>
  <si>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</si>
  <si>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</si>
  <si>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</si>
  <si>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</si>
  <si>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</si>
  <si>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</si>
  <si>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</si>
  <si>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</si>
  <si>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</si>
  <si>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</si>
  <si>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</si>
  <si>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</si>
  <si>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</si>
  <si>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</si>
  <si>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</si>
  <si>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</si>
  <si>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</si>
  <si>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</si>
  <si>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</si>
  <si>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</si>
  <si>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</si>
  <si>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</si>
  <si>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</si>
  <si>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</si>
  <si>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</si>
  <si>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</si>
  <si>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</si>
  <si>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</si>
  <si>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</si>
  <si>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</si>
  <si>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</si>
  <si>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</si>
  <si>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</si>
  <si>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</si>
  <si>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</si>
  <si>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</si>
  <si>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</si>
  <si>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</si>
  <si>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</si>
  <si>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</si>
  <si>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</si>
  <si>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</si>
  <si>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</si>
  <si>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</si>
  <si>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</si>
  <si>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</si>
  <si>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</si>
  <si>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</si>
  <si>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</si>
  <si>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</si>
  <si>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</si>
  <si>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</si>
  <si>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</si>
  <si>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</si>
  <si>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</si>
  <si>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</si>
  <si>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</si>
  <si>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</si>
  <si>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</si>
  <si>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</si>
  <si>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</si>
  <si>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</si>
  <si>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</si>
  <si>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</si>
  <si>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rebeccasrizzo</t>
  </si>
  <si>
    <t>sandshotelspa</t>
  </si>
  <si>
    <t>travmediausa</t>
  </si>
  <si>
    <t>psmodsquad</t>
  </si>
  <si>
    <t>destination_psp</t>
  </si>
  <si>
    <t>joanjetsetter</t>
  </si>
  <si>
    <t>satw</t>
  </si>
  <si>
    <t>jodispivak</t>
  </si>
  <si>
    <t>thegpsoasis</t>
  </si>
  <si>
    <t>palmspringstyle</t>
  </si>
  <si>
    <t>palmspringsca</t>
  </si>
  <si>
    <t>bpagequeen</t>
  </si>
  <si>
    <t>dcwritermom</t>
  </si>
  <si>
    <t>hotelpaseo</t>
  </si>
  <si>
    <t>Replies to</t>
  </si>
  <si>
    <t>Mentions</t>
  </si>
  <si>
    <t>@thegpsoasis GREAT celebration of our hospitality force we have in the Valley. Thank you for a great experience. If you look hard enough you may be able to make out: Heather, Roshan, Anne, Frank, Eric Nicoll,… https://t.co/mpoao8AdTb</t>
  </si>
  <si>
    <t>Cheers to all the fathers and father figures _xD83D__xDC97_ #fathersday #sandshotelandspa
_xD83D__xDCF7_: @palmspringstyle for @thegpsoasis @ Sands Hotel &amp;amp; Spa https://t.co/WySWnbxMCq</t>
  </si>
  <si>
    <t>Tourism Continued to Boost Greater Palm Springs Economy @thegpsoasis https://t.co/HfSUjiorDz</t>
  </si>
  <si>
    <t>A #Modernista from #hobart #tasmania now living in #london enjoyed the #interior tour #palmspringsmodsquad #psmodsquad #architecture and #design #tours #palmsprings @PalmSpringsCA @thegpsoasis visitcalifornia… https://t.co/wwxB1ozC60</t>
  </si>
  <si>
    <t>An #architect from #Cambridge #massachusetts joined me for two tours #palmspringsmodsquad #psmodsquad #architecture and #design #tours #palmsprings @PalmSpringsCA @thegpsoasis visitcalifornia #visitpalmsprings… https://t.co/aMfprOiila</t>
  </si>
  <si>
    <t>#Modernistas visiting from #munich #germany saw the #midcenturymodern sites of the city #palmspringsmodsquad #psmodsquad #architecture and #design #tours #palmsprings @PalmSpringsCA @thegpsoasis visitcalifornia… https://t.co/6SU6BAk80u</t>
  </si>
  <si>
    <t>#French #Modernistas living in #London visiting #palmsprings wearing a pair of shorts with a #slimaarons #photograph  #palmspringsmodsquad #psmodsquad #architecture and #design #tours @PalmSpringsCA @thegpsoasis… https://t.co/MRBOJtu4B8</t>
  </si>
  <si>
    <t>#Modernistas from #Sydney #australia on the #interior #Exterior tour of Palm Springs #palmspringsmodsquad #psmodsquad #architecture and #design #tours #palmsprings @PalmSpringsCA @thegpsoasis visitcalifornia… https://t.co/tTEaoJw58W</t>
  </si>
  <si>
    <t>Kitty Kat’s retro one piece swim suit at Destination PSP Swim!  So cute!     From @bpagequeen .  Made in California.  Only $80.  Sizes 4-16.
,
.
@thegpsoasis @PalmSpringsCA downtownpalmsprings… https://t.co/gbPn0OhZER</t>
  </si>
  <si>
    <t>Thank you @thegpsoasis @hotelpaseo and @satw for the fun times and desert vibes ☀️_xD83C__xDF35_Photo by @dcwritermom _xD83D__xDE4C_ https://t.co/PyQSyysi27</t>
  </si>
  <si>
    <t>RT @JoanJetsetter: Thank you @thegpsoasis @hotelpaseo and @satw for the fun times and desert vibes ☀️_xD83C__xDF35_Photo by @dcwritermom _xD83D__xDE4C_ https://t.co/rVqgtvPaPF</t>
  </si>
  <si>
    <t>It was an eventful day today... conference, a parade, some receptions and a quick trip home... 35k steps... I’m tired! #stepstogps #wec2019 @thegpsoasis https://t.co/8oaIshDlGu</t>
  </si>
  <si>
    <t>Final day step count - 18409. Bringing three day total to 73,704. That was a busy few days! #stepstogps @thegpsoasis #wec19 https://t.co/YaBHv0rSa2</t>
  </si>
  <si>
    <t>https://www.instagram.com/p/Byle1pcHnEd/?igshid=1919rnzm1917b</t>
  </si>
  <si>
    <t>https://www.instagram.com/p/ByyO45RHy2g/?igshid=tj7n21xhhcao</t>
  </si>
  <si>
    <t>https://travmedia.com/showPRPreview/100061192</t>
  </si>
  <si>
    <t>https://www.instagram.com/p/Byc-6G8nHsR/?igshid=bmn3r5yvs99t</t>
  </si>
  <si>
    <t>https://www.instagram.com/p/Byc_Faonngo/?igshid=1p9eyiy3f1mt5</t>
  </si>
  <si>
    <t>https://www.instagram.com/p/ByebcGGnRGE/?igshid=ke9uuhjidwcx</t>
  </si>
  <si>
    <t>https://www.instagram.com/p/Byg30fPnvS3/?igshid=1u9tidk2jfkjr</t>
  </si>
  <si>
    <t>https://www.instagram.com/p/By0uubdHkgI/?igshid=1t3fgi3yark3p</t>
  </si>
  <si>
    <t>https://www.instagram.com/destinationpsp/p/By2qtgrnnVk/?igshid=qmiipjmldvy0</t>
  </si>
  <si>
    <t>https://www.instagram.com/p/ByvgwH7lt2k/?igshid=1v71qp4c7b5l0</t>
  </si>
  <si>
    <t>https://www.instagram.com/jodi_spivak/p/By1YtJHAhbX/?igshid=o83ansivn5qh</t>
  </si>
  <si>
    <t>https://www.instagram.com/jodi_spivak/p/By4EUASASna/?igshid=cp86wu542289</t>
  </si>
  <si>
    <t>instagram.com</t>
  </si>
  <si>
    <t>travmedia.com</t>
  </si>
  <si>
    <t>fathersday sandshotelandspa</t>
  </si>
  <si>
    <t>modernista hobart tasmania london interior palmspringsmodsquad psmodsquad architecture design tours palmsprings</t>
  </si>
  <si>
    <t>architect cambridge massachusetts palmspringsmodsquad psmodsquad architecture design tours palmsprings visitpalmsprings</t>
  </si>
  <si>
    <t>modernistas munich germany midcenturymodern palmspringsmodsquad psmodsquad architecture design tours palmsprings</t>
  </si>
  <si>
    <t>french modernistas london palmsprings slimaarons photograph palmspringsmodsquad psmodsquad architecture design tours</t>
  </si>
  <si>
    <t>modernistas sydney australia interior exterior palmspringsmodsquad psmodsquad architecture design tours palmsprings</t>
  </si>
  <si>
    <t>stepstogps wec2019</t>
  </si>
  <si>
    <t>stepstogps wec19</t>
  </si>
  <si>
    <t>http://pbs.twimg.com/profile_images/1069088654801305600/0VevEEvF_normal.jpg</t>
  </si>
  <si>
    <t>http://pbs.twimg.com/profile_images/968996467263205377/kaOivNQg_normal.jpg</t>
  </si>
  <si>
    <t>http://pbs.twimg.com/profile_images/949042905863225345/9RHexnuG_normal.jpg</t>
  </si>
  <si>
    <t>http://pbs.twimg.com/profile_images/619293774192074752/yBUiyWE-_normal.jpg</t>
  </si>
  <si>
    <t>http://pbs.twimg.com/profile_images/987540395142725632/xt34UigV_normal.jpg</t>
  </si>
  <si>
    <t>http://pbs.twimg.com/profile_images/943710610264485888/KKxl3D8-_normal.jpg</t>
  </si>
  <si>
    <t>http://pbs.twimg.com/profile_images/1049044894541475840/t9jiKAX6_normal.jpg</t>
  </si>
  <si>
    <t>http://pbs.twimg.com/profile_images/425330367382310912/KbZQpy4r_normal.jpeg</t>
  </si>
  <si>
    <t>https://twitter.com/#!/rebeccasrizzo/status/1138568440736878592</t>
  </si>
  <si>
    <t>https://twitter.com/#!/sandshotelspa/status/1140363581516591104</t>
  </si>
  <si>
    <t>https://twitter.com/#!/travmediausa/status/1140692259584782336</t>
  </si>
  <si>
    <t>https://twitter.com/#!/psmodsquad/status/1137372326738055168</t>
  </si>
  <si>
    <t>https://twitter.com/#!/psmodsquad/status/1137372729252990977</t>
  </si>
  <si>
    <t>https://twitter.com/#!/psmodsquad/status/1137575817779847170</t>
  </si>
  <si>
    <t>https://twitter.com/#!/psmodsquad/status/1137919686790848512</t>
  </si>
  <si>
    <t>https://twitter.com/#!/psmodsquad/status/1140714436593946626</t>
  </si>
  <si>
    <t>https://twitter.com/#!/destination_psp/status/1140987082820575232</t>
  </si>
  <si>
    <t>https://twitter.com/#!/joanjetsetter/status/1139980013984518145</t>
  </si>
  <si>
    <t>https://twitter.com/#!/satw/status/1141046702784356352</t>
  </si>
  <si>
    <t>https://twitter.com/#!/jodispivak/status/1140806744182013952</t>
  </si>
  <si>
    <t>https://twitter.com/#!/jodispivak/status/1141184110423138304</t>
  </si>
  <si>
    <t>1138568440736878592</t>
  </si>
  <si>
    <t>1140363581516591104</t>
  </si>
  <si>
    <t>1140692259584782336</t>
  </si>
  <si>
    <t>1137372326738055168</t>
  </si>
  <si>
    <t>1137372729252990977</t>
  </si>
  <si>
    <t>1137575817779847170</t>
  </si>
  <si>
    <t>1137919686790848512</t>
  </si>
  <si>
    <t>1140714436593946626</t>
  </si>
  <si>
    <t>1140987082820575232</t>
  </si>
  <si>
    <t>1139980013984518145</t>
  </si>
  <si>
    <t>1141046702784356352</t>
  </si>
  <si>
    <t>1140806744182013952</t>
  </si>
  <si>
    <t>1141184110423138304</t>
  </si>
  <si>
    <t>988820357372039168</t>
  </si>
  <si>
    <t/>
  </si>
  <si>
    <t>en</t>
  </si>
  <si>
    <t>Instagram</t>
  </si>
  <si>
    <t>Twitter Web Client</t>
  </si>
  <si>
    <t>Hootsuite Inc.</t>
  </si>
  <si>
    <t>-116.5677878,33.7794258 
-116.466791,33.7794258 
-116.466791,33.8707332 
-116.5677878,33.8707332</t>
  </si>
  <si>
    <t>United States</t>
  </si>
  <si>
    <t>US</t>
  </si>
  <si>
    <t>Palm Springs, CA</t>
  </si>
  <si>
    <t>4265ece9285a2872</t>
  </si>
  <si>
    <t>Palm Springs</t>
  </si>
  <si>
    <t>city</t>
  </si>
  <si>
    <t>https://api.twitter.com/1.1/geo/id/4265ece9285a2872.json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</si>
  <si>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</si>
  <si>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</si>
  <si>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</si>
  <si>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</si>
  <si>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</si>
  <si>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</si>
  <si>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</si>
  <si>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</si>
  <si>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</si>
  <si>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</si>
  <si>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</si>
  <si>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</si>
  <si>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</si>
  <si>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</si>
  <si>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</si>
  <si>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</si>
  <si>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</si>
  <si>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</si>
  <si>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</si>
  <si>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</si>
  <si>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</si>
  <si>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Rebecca rizzo</t>
  </si>
  <si>
    <t>Sands Hotel and Spa</t>
  </si>
  <si>
    <t>Palm Springs Style</t>
  </si>
  <si>
    <t>TravMediaUSA</t>
  </si>
  <si>
    <t>PalmSpringsModSquad</t>
  </si>
  <si>
    <t>Palm Springs Tourism</t>
  </si>
  <si>
    <t>Destination PSP</t>
  </si>
  <si>
    <t>Bettie Page QOP</t>
  </si>
  <si>
    <t>Skye Mayring ✈️</t>
  </si>
  <si>
    <t>Renee Sklarew</t>
  </si>
  <si>
    <t>SATW</t>
  </si>
  <si>
    <t>Hotel Paseo</t>
  </si>
  <si>
    <t>Jodi Spivak, CMP</t>
  </si>
  <si>
    <t>I work at the Greater Coachella Valley Chamber of Commerce, the first regional chamber in the desert. We are the economic bridge.</t>
  </si>
  <si>
    <t>Follow @VisitGreaterPS for official travel resources for Greater Palm Springs, CA and the desert regions.</t>
  </si>
  <si>
    <t>The modern guide to Palm Springs...online at http://t.co/R16KLIssJ8 and print magazine launching in October 2014</t>
  </si>
  <si>
    <t>Global media community for travel media and PR pros featuring news, video, images and business networking</t>
  </si>
  <si>
    <t>Architecture &amp; design tours of Palm Springs with your tour guide Kurt Cyr</t>
  </si>
  <si>
    <t>What's happening in Palm Springs. Chic Hotels, Retro Retreats, Events * Festivals, Deals &amp; Blue Skies. 350 days of Sunshine. Palm Springs Bureau of Tourism.</t>
  </si>
  <si>
    <t>Products for the Palm Springs Lifestyle</t>
  </si>
  <si>
    <t>Travel expert + producer who wants to see you go places. 
_xD83C__xDF0F__xD83D__xDC6B_https://t.co/UReqOmAPwY _xD83D__xDE81_
_xD83D__xDE90_ https://t.co/z68sSzQQk2 _xD83D__xDE86_⛵
Instagram: https://t.co/WXIYH84P69</t>
  </si>
  <si>
    <t>Travel-Culinary Journalist &amp; Photographer; TourGuide-Smithsonian. Author-UnofficialGuide2DC &amp; 60Hikes60MilesDC, NoVaMag, VivaTysons, AAA Traveler</t>
  </si>
  <si>
    <t>The Society of American Travel Writers includes writers, photographers, editors, electronic media &amp; journalists, broadcast/video/film producers &amp; PR reps.</t>
  </si>
  <si>
    <t>Luxury boutique hotel in the heart of downtown Palm Desert. Share your photos: #FindYourPath</t>
  </si>
  <si>
    <t>Event professional, Foodie, Powerlifter, Cyclist, and all around great person!</t>
  </si>
  <si>
    <t>Indio, CA</t>
  </si>
  <si>
    <t>North America</t>
  </si>
  <si>
    <t>Latest video below!</t>
  </si>
  <si>
    <t>Washington, DC</t>
  </si>
  <si>
    <t>Palm Desert</t>
  </si>
  <si>
    <t>Toronto</t>
  </si>
  <si>
    <t>https://t.co/2YoGrrLitc</t>
  </si>
  <si>
    <t>https://t.co/PS2Gr8IxsA</t>
  </si>
  <si>
    <t>http://t.co/aaSTdkcS0A</t>
  </si>
  <si>
    <t>http://t.co/U2T72ovnRR</t>
  </si>
  <si>
    <t>http://t.co/RDFQ3PZci8</t>
  </si>
  <si>
    <t>http://www.VisitPalmSprings.com</t>
  </si>
  <si>
    <t>https://t.co/wPgfvyDR6k</t>
  </si>
  <si>
    <t>https://t.co/Bfn2gbXQlJ</t>
  </si>
  <si>
    <t>https://t.co/DfRxoPxgs8</t>
  </si>
  <si>
    <t>http://t.co/2QaFBGPTEf</t>
  </si>
  <si>
    <t>https://t.co/EPgWyATy12</t>
  </si>
  <si>
    <t>Tijuana</t>
  </si>
  <si>
    <t>https://pbs.twimg.com/profile_banners/47655631/1543725575</t>
  </si>
  <si>
    <t>https://pbs.twimg.com/profile_banners/1412154553/1372755282</t>
  </si>
  <si>
    <t>https://pbs.twimg.com/profile_banners/17392949/1398610308</t>
  </si>
  <si>
    <t>https://pbs.twimg.com/profile_banners/3273518276/1436543921</t>
  </si>
  <si>
    <t>https://pbs.twimg.com/profile_banners/19666000/1518049009</t>
  </si>
  <si>
    <t>https://pbs.twimg.com/profile_banners/2598505699/1546847472</t>
  </si>
  <si>
    <t>https://pbs.twimg.com/profile_banners/2936346650/1429916092</t>
  </si>
  <si>
    <t>https://pbs.twimg.com/profile_banners/348743758/1487314628</t>
  </si>
  <si>
    <t>https://pbs.twimg.com/profile_banners/21881763/1554300592</t>
  </si>
  <si>
    <t>https://pbs.twimg.com/profile_banners/18755597/1415249896</t>
  </si>
  <si>
    <t>https://pbs.twimg.com/profile_banners/927397506853437440/1522803493</t>
  </si>
  <si>
    <t>http://abs.twimg.com/images/themes/theme5/bg.gif</t>
  </si>
  <si>
    <t>http://pbs.twimg.com/profile_background_images/558653648306061312/xz4sJkfx.jpeg</t>
  </si>
  <si>
    <t>http://abs.twimg.com/images/themes/theme10/bg.gif</t>
  </si>
  <si>
    <t>http://abs.twimg.com/images/themes/theme1/bg.png</t>
  </si>
  <si>
    <t>http://abs.twimg.com/images/themes/theme11/bg.gif</t>
  </si>
  <si>
    <t>http://pbs.twimg.com/profile_images/988822827829612545/O4PdqvX__normal.jpg</t>
  </si>
  <si>
    <t>http://pbs.twimg.com/profile_images/558652804797956096/JjjA7hK5_normal.jpeg</t>
  </si>
  <si>
    <t>http://pbs.twimg.com/profile_images/988845766830510080/qUCxqEQI_normal.jpg</t>
  </si>
  <si>
    <t>http://pbs.twimg.com/profile_images/546009200166330369/z7oGJg86_normal.jpeg</t>
  </si>
  <si>
    <t>http://pbs.twimg.com/profile_images/1113443655518437377/btwMYoFK_normal.png</t>
  </si>
  <si>
    <t>http://pbs.twimg.com/profile_images/927398209135067138/M0xcXIL-_normal.jpg</t>
  </si>
  <si>
    <t>Open Twitter Page for This Person</t>
  </si>
  <si>
    <t>https://twitter.com/rebeccasrizzo</t>
  </si>
  <si>
    <t>https://twitter.com/thegpsoasis</t>
  </si>
  <si>
    <t>https://twitter.com/sandshotelspa</t>
  </si>
  <si>
    <t>https://twitter.com/palmspringstyle</t>
  </si>
  <si>
    <t>https://twitter.com/travmediausa</t>
  </si>
  <si>
    <t>https://twitter.com/psmodsquad</t>
  </si>
  <si>
    <t>https://twitter.com/palmspringsca</t>
  </si>
  <si>
    <t>https://twitter.com/destination_psp</t>
  </si>
  <si>
    <t>https://twitter.com/bpagequeen</t>
  </si>
  <si>
    <t>https://twitter.com/joanjetsetter</t>
  </si>
  <si>
    <t>https://twitter.com/dcwritermom</t>
  </si>
  <si>
    <t>https://twitter.com/satw</t>
  </si>
  <si>
    <t>https://twitter.com/hotelpaseo</t>
  </si>
  <si>
    <t>https://twitter.com/jodispivak</t>
  </si>
  <si>
    <t>rebeccasrizzo
@thegpsoasis GREAT celebration
of our hospitality force we have
in the Valley. Thank you for a
great experience. If you look hard
enough you may be able to make
out: Heather, Roshan, Anne, Frank,
Eric Nicoll,… https://t.co/mpoao8AdTb</t>
  </si>
  <si>
    <t xml:space="preserve">thegpsoasis
</t>
  </si>
  <si>
    <t>sandshotelspa
Cheers to all the fathers and father
figures _xD83D__xDC97_ #fathersday #sandshotelandspa
_xD83D__xDCF7_: @palmspringstyle for @thegpsoasis
@ Sands Hotel &amp;amp; Spa https://t.co/WySWnbxMCq</t>
  </si>
  <si>
    <t xml:space="preserve">palmspringstyle
</t>
  </si>
  <si>
    <t>travmediausa
Tourism Continued to Boost Greater
Palm Springs Economy @thegpsoasis
https://t.co/HfSUjiorDz</t>
  </si>
  <si>
    <t>psmodsquad
#Modernistas from #Sydney #australia
on the #interior #Exterior tour
of Palm Springs #palmspringsmodsquad
#psmodsquad #architecture and #design
#tours #palmsprings @PalmSpringsCA
@thegpsoasis visitcalifornia… https://t.co/tTEaoJw58W</t>
  </si>
  <si>
    <t xml:space="preserve">palmspringsca
</t>
  </si>
  <si>
    <t>destination_psp
Kitty Kat’s retro one piece swim
suit at Destination PSP Swim! So
cute! From @bpagequeen . Made in
California. Only $80. Sizes 4-16.
, . @thegpsoasis @PalmSpringsCA
downtownpalmsprings… https://t.co/gbPn0OhZER</t>
  </si>
  <si>
    <t xml:space="preserve">bpagequeen
</t>
  </si>
  <si>
    <t>joanjetsetter
Thank you @thegpsoasis @hotelpaseo
and @satw for the fun times and
desert vibes ☀️_xD83C__xDF35_Photo by @dcwritermom
_xD83D__xDE4C_ https://t.co/PyQSyysi27</t>
  </si>
  <si>
    <t xml:space="preserve">dcwritermom
</t>
  </si>
  <si>
    <t>satw
RT @JoanJetsetter: Thank you @thegpsoasis
@hotelpaseo and @satw for the fun
times and desert vibes ☀️_xD83C__xDF35_Photo
by @dcwritermom _xD83D__xDE4C_ https://t.co/rVqgtvPaPF</t>
  </si>
  <si>
    <t xml:space="preserve">hotelpaseo
</t>
  </si>
  <si>
    <t>jodispivak
Final day step count - 18409. Bringing
three day total to 73,704. That
was a busy few days! #stepstogps
@thegpsoasis #wec19 https://t.co/YaBHv0rSa2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</si>
  <si>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</si>
  <si>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</si>
  <si>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</si>
  <si>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</si>
  <si>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</si>
  <si>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</si>
  <si>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</si>
  <si>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</si>
  <si>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</si>
  <si>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</si>
  <si>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</si>
  <si>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</si>
  <si>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</si>
  <si>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</si>
  <si>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</si>
  <si>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</si>
  <si>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</si>
  <si>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</si>
  <si>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</si>
  <si>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</si>
  <si>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</si>
  <si>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</si>
  <si>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</si>
  <si>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</si>
  <si>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</si>
  <si>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</si>
  <si>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</si>
  <si>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</si>
  <si>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</si>
  <si>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</si>
  <si>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</si>
  <si>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</si>
  <si>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</si>
  <si>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</si>
  <si>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</si>
  <si>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</si>
  <si>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</si>
  <si>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</si>
  <si>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</si>
  <si>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</si>
  <si>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</si>
  <si>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</si>
  <si>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</si>
  <si>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</si>
  <si>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</si>
  <si>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</si>
  <si>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</si>
  <si>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</si>
  <si>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</si>
  <si>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</si>
  <si>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</si>
  <si>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</si>
  <si>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</si>
  <si>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</si>
  <si>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</si>
  <si>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</si>
  <si>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</si>
  <si>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</si>
  <si>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</si>
  <si>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</si>
  <si>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</si>
  <si>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</si>
  <si>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</si>
  <si>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G3 Count</t>
  </si>
  <si>
    <t>Top URLs in Tweet</t>
  </si>
  <si>
    <t>https://www.instagram.com/jodi_spivak/p/By4EUASASna/?igshid=cp86wu542289 https://www.instagram.com/jodi_spivak/p/By1YtJHAhbX/?igshid=o83ansivn5qh https://travmedia.com/showPRPreview/100061192 https://www.instagram.com/p/ByyO45RHy2g/?igshid=tj7n21xhhcao https://www.instagram.com/p/Byle1pcHnEd/?igshid=1919rnzm1917b</t>
  </si>
  <si>
    <t>https://www.instagram.com/destinationpsp/p/By2qtgrnnVk/?igshid=qmiipjmldvy0 https://www.instagram.com/p/By0uubdHkgI/?igshid=1t3fgi3yark3p https://www.instagram.com/p/Byc-6G8nHsR/?igshid=bmn3r5yvs99t https://www.instagram.com/p/Byc_Faonngo/?igshid=1p9eyiy3f1mt5 https://www.instagram.com/p/ByebcGGnRGE/?igshid=ke9uuhjidwcx https://www.instagram.com/p/Byg30fPnvS3/?igshid=1u9tidk2jfkjr</t>
  </si>
  <si>
    <t>Top Domains in Tweet in Entire Graph</t>
  </si>
  <si>
    <t>Top Domains in Tweet in G1</t>
  </si>
  <si>
    <t>Top Domains in Tweet in G2</t>
  </si>
  <si>
    <t>Top Domains in Tweet in G3</t>
  </si>
  <si>
    <t>Top Domains in Tweet</t>
  </si>
  <si>
    <t>instagram.com travmedia.com</t>
  </si>
  <si>
    <t>Top Hashtags in Tweet in Entire Graph</t>
  </si>
  <si>
    <t>palmspringsmodsquad</t>
  </si>
  <si>
    <t>architecture</t>
  </si>
  <si>
    <t>design</t>
  </si>
  <si>
    <t>tours</t>
  </si>
  <si>
    <t>palmsprings</t>
  </si>
  <si>
    <t>modernistas</t>
  </si>
  <si>
    <t>stepstogps</t>
  </si>
  <si>
    <t>interior</t>
  </si>
  <si>
    <t>london</t>
  </si>
  <si>
    <t>Top Hashtags in Tweet in G1</t>
  </si>
  <si>
    <t>wec19</t>
  </si>
  <si>
    <t>wec2019</t>
  </si>
  <si>
    <t>fathersday</t>
  </si>
  <si>
    <t>sandshotelandspa</t>
  </si>
  <si>
    <t>Top Hashtags in Tweet in G2</t>
  </si>
  <si>
    <t>Top Hashtags in Tweet in G3</t>
  </si>
  <si>
    <t>sydney</t>
  </si>
  <si>
    <t>Top Hashtags in Tweet</t>
  </si>
  <si>
    <t>stepstogps wec19 wec2019 fathersday sandshotelandspa</t>
  </si>
  <si>
    <t>palmspringsmodsquad psmodsquad architecture design tours palmsprings modernistas interior london sydney</t>
  </si>
  <si>
    <t>Top Words in Tweet in Entire Graph</t>
  </si>
  <si>
    <t>Words in Sentiment List#1: Positive</t>
  </si>
  <si>
    <t>Words in Sentiment List#2: Negative</t>
  </si>
  <si>
    <t>Words in Sentiment List#3: Angry/Violent</t>
  </si>
  <si>
    <t>Non-categorized Words</t>
  </si>
  <si>
    <t>Total Words</t>
  </si>
  <si>
    <t>#palmspringsmodsquad</t>
  </si>
  <si>
    <t>#psmodsquad</t>
  </si>
  <si>
    <t>#architecture</t>
  </si>
  <si>
    <t>Top Words in Tweet in G1</t>
  </si>
  <si>
    <t>day</t>
  </si>
  <si>
    <t>#stepstogps</t>
  </si>
  <si>
    <t>great</t>
  </si>
  <si>
    <t>Top Words in Tweet in G2</t>
  </si>
  <si>
    <t>thank</t>
  </si>
  <si>
    <t>fun</t>
  </si>
  <si>
    <t>times</t>
  </si>
  <si>
    <t>desert</t>
  </si>
  <si>
    <t>vibes</t>
  </si>
  <si>
    <t>photo</t>
  </si>
  <si>
    <t>Top Words in Tweet in G3</t>
  </si>
  <si>
    <t>#design</t>
  </si>
  <si>
    <t>#tours</t>
  </si>
  <si>
    <t>#palmsprings</t>
  </si>
  <si>
    <t>visitcalifornia</t>
  </si>
  <si>
    <t>#modernistas</t>
  </si>
  <si>
    <t>Top Words in Tweet</t>
  </si>
  <si>
    <t>thegpsoasis day #stepstogps great</t>
  </si>
  <si>
    <t>thank thegpsoasis hotelpaseo satw fun times desert vibes photo dcwritermom</t>
  </si>
  <si>
    <t>thegpsoasis palmspringsca #palmspringsmodsquad #psmodsquad #architecture #design #tours #palmsprings visitcalifornia #modernistas</t>
  </si>
  <si>
    <t>Top Word Pairs in Tweet in Entire Graph</t>
  </si>
  <si>
    <t>#palmspringsmodsquad,#psmodsquad</t>
  </si>
  <si>
    <t>#psmodsquad,#architecture</t>
  </si>
  <si>
    <t>#architecture,#design</t>
  </si>
  <si>
    <t>#design,#tours</t>
  </si>
  <si>
    <t>palmspringsca,thegpsoasis</t>
  </si>
  <si>
    <t>#tours,#palmsprings</t>
  </si>
  <si>
    <t>#palmsprings,palmspringsca</t>
  </si>
  <si>
    <t>thegpsoasis,visitcalifornia</t>
  </si>
  <si>
    <t>thank,thegpsoasis</t>
  </si>
  <si>
    <t>thegpsoasis,hotelpaseo</t>
  </si>
  <si>
    <t>Top Word Pairs in Tweet in G1</t>
  </si>
  <si>
    <t>Top Word Pairs in Tweet in G2</t>
  </si>
  <si>
    <t>hotelpaseo,satw</t>
  </si>
  <si>
    <t>satw,fun</t>
  </si>
  <si>
    <t>fun,times</t>
  </si>
  <si>
    <t>times,desert</t>
  </si>
  <si>
    <t>desert,vibes</t>
  </si>
  <si>
    <t>vibes,photo</t>
  </si>
  <si>
    <t>photo,dcwritermom</t>
  </si>
  <si>
    <t>Top Word Pairs in Tweet in G3</t>
  </si>
  <si>
    <t>living,#london</t>
  </si>
  <si>
    <t>Top Word Pairs in Tweet</t>
  </si>
  <si>
    <t>thank,thegpsoasis  thegpsoasis,hotelpaseo  hotelpaseo,satw  satw,fun  fun,times  times,desert  desert,vibes  vibes,photo  photo,dcwritermom</t>
  </si>
  <si>
    <t>#palmspringsmodsquad,#psmodsquad  #psmodsquad,#architecture  #architecture,#design  #design,#tours  palmspringsca,thegpsoasis  #tours,#palmsprings  #palmsprings,palmspringsca  thegpsoasis,visitcalifornia  living,#london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</si>
  <si>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</si>
  <si>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</si>
  <si>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</si>
  <si>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</si>
  <si>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</si>
  <si>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</si>
  <si>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</si>
  <si>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</si>
  <si>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</si>
  <si>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</si>
  <si>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thegpsoasis palmspringstyle</t>
  </si>
  <si>
    <t>thegpsoasis hotelpaseo satw dcwritermom joanjetsetter</t>
  </si>
  <si>
    <t>thegpsoasis palmspringsca bpagequeen</t>
  </si>
  <si>
    <t>Top Tweeters in Entire Graph</t>
  </si>
  <si>
    <t>Top Tweeters in G1</t>
  </si>
  <si>
    <t>Top Tweeters in G2</t>
  </si>
  <si>
    <t>Top Tweeters in G3</t>
  </si>
  <si>
    <t>Top Tweeters</t>
  </si>
  <si>
    <t>travmediausa jodispivak rebeccasrizzo palmspringstyle sandshotelspa thegpsoasis</t>
  </si>
  <si>
    <t>dcwritermom joanjetsetter satw hotelpaseo</t>
  </si>
  <si>
    <t>palmspringsca psmodsquad destination_psp bpagequeen</t>
  </si>
  <si>
    <t>Top URLs in Tweet by Count</t>
  </si>
  <si>
    <t>https://www.instagram.com/p/By0uubdHkgI/?igshid=1t3fgi3yark3p https://www.instagram.com/p/Byg30fPnvS3/?igshid=1u9tidk2jfkjr https://www.instagram.com/p/ByebcGGnRGE/?igshid=ke9uuhjidwcx https://www.instagram.com/p/Byc_Faonngo/?igshid=1p9eyiy3f1mt5 https://www.instagram.com/p/Byc-6G8nHsR/?igshid=bmn3r5yvs99t</t>
  </si>
  <si>
    <t>https://www.instagram.com/jodi_spivak/p/By4EUASASna/?igshid=cp86wu542289 https://www.instagram.com/jodi_spivak/p/By1YtJHAhbX/?igshid=o83ansivn5qh</t>
  </si>
  <si>
    <t>Top URLs in Tweet by Salience</t>
  </si>
  <si>
    <t>Top Domains in Tweet by Count</t>
  </si>
  <si>
    <t>Top Domains in Tweet by Salience</t>
  </si>
  <si>
    <t>Top Hashtags in Tweet by Count</t>
  </si>
  <si>
    <t>stepstogps wec19 wec2019</t>
  </si>
  <si>
    <t>Top Hashtags in Tweet by Salience</t>
  </si>
  <si>
    <t>interior london sydney australia exterior french slimaarons photograph munich germany</t>
  </si>
  <si>
    <t>wec19 wec2019 stepstogps</t>
  </si>
  <si>
    <t>Top Words in Tweet by Count</t>
  </si>
  <si>
    <t>great celebration hospitality force valley thank experience look hard enough</t>
  </si>
  <si>
    <t>cheers fathers father figures #fathersday #sandshotelandspa palmspringstyle sands hotel spa</t>
  </si>
  <si>
    <t>tourism continued boost greater palm springs economy</t>
  </si>
  <si>
    <t>#palmspringsmodsquad #psmodsquad #architecture #design #tours #palmsprings palmspringsca visitcalifornia #modernistas #interior</t>
  </si>
  <si>
    <t>swim kitty kat s retro one piece suit destination psp</t>
  </si>
  <si>
    <t>thank hotelpaseo satw fun times desert vibes photo dcwritermom</t>
  </si>
  <si>
    <t>joanjetsetter thank hotelpaseo satw fun times desert vibes photo dcwritermom</t>
  </si>
  <si>
    <t>day #stepstogps final step count 18409 bringing three total 73</t>
  </si>
  <si>
    <t>Top Words in Tweet by Salience</t>
  </si>
  <si>
    <t>#interior tour living #london visiting #sydney #australia #exterior palm springs</t>
  </si>
  <si>
    <t>final step count 18409 bringing three total 73 704 busy</t>
  </si>
  <si>
    <t>Top Word Pairs in Tweet by Count</t>
  </si>
  <si>
    <t>thegpsoasis,great  great,celebration  celebration,hospitality  hospitality,force  force,valley  valley,thank  thank,great  great,experience  experience,look  look,hard</t>
  </si>
  <si>
    <t>cheers,fathers  fathers,father  father,figures  figures,#fathersday  #fathersday,#sandshotelandspa  #sandshotelandspa,palmspringstyle  palmspringstyle,thegpsoasis  thegpsoasis,sands  sands,hotel  hotel,spa</t>
  </si>
  <si>
    <t>tourism,continued  continued,boost  boost,greater  greater,palm  palm,springs  springs,economy  economy,thegpsoasis</t>
  </si>
  <si>
    <t>#palmspringsmodsquad,#psmodsquad  #psmodsquad,#architecture  #architecture,#design  #design,#tours  palmspringsca,thegpsoasis  #tours,#palmsprings  #palmsprings,palmspringsca  thegpsoasis,visitcalifornia  living,#london  #modernistas,#sydney</t>
  </si>
  <si>
    <t>kitty,kat  kat,s  s,retro  retro,one  one,piece  piece,swim  swim,suit  suit,destination  destination,psp  psp,swim</t>
  </si>
  <si>
    <t>joanjetsetter,thank  thank,thegpsoasis  thegpsoasis,hotelpaseo  hotelpaseo,satw  satw,fun  fun,times  times,desert  desert,vibes  vibes,photo  photo,dcwritermom</t>
  </si>
  <si>
    <t>final,day  day,step  step,count  count,18409  18409,bringing  bringing,three  three,day  day,total  total,73  73,704</t>
  </si>
  <si>
    <t>Top Word Pairs in Tweet by Salience</t>
  </si>
  <si>
    <t>living,#london  #modernistas,#sydney  #sydney,#australia  #australia,#interior  #interior,#exterior  #exterior,tour  tour,palm  palm,springs  springs,#palmspringsmodsquad  #french,#modernistas</t>
  </si>
  <si>
    <t>Word</t>
  </si>
  <si>
    <t>swim</t>
  </si>
  <si>
    <t>#interior</t>
  </si>
  <si>
    <t>tour</t>
  </si>
  <si>
    <t>palm</t>
  </si>
  <si>
    <t>springs</t>
  </si>
  <si>
    <t>living</t>
  </si>
  <si>
    <t>#london</t>
  </si>
  <si>
    <t>visiting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</si>
  <si>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</si>
  <si>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</si>
  <si>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</si>
  <si>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</si>
  <si>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</si>
  <si>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</si>
  <si>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</si>
  <si>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</si>
  <si>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</si>
  <si>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</si>
  <si>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</si>
  <si>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</si>
  <si>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</si>
  <si>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</si>
  <si>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</si>
  <si>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</si>
  <si>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</si>
  <si>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</si>
  <si>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</si>
  <si>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</si>
  <si>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</si>
  <si>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</si>
  <si>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</si>
  <si>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</si>
  <si>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</si>
  <si>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</si>
  <si>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</si>
  <si>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</si>
  <si>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</si>
  <si>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</si>
  <si>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</si>
  <si>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</si>
  <si>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thegpsoasis day #stepstogps great</t>
  </si>
  <si>
    <t>G2: thank thegpsoasis hotelpaseo satw fun times desert vibes photo dcwritermom</t>
  </si>
  <si>
    <t>G3: thegpsoasis palmspringsca #palmspringsmodsquad #psmodsquad #architecture #design #tours #palmsprings visitcalifornia #modernistas</t>
  </si>
  <si>
    <t>Autofill Workbook Results</t>
  </si>
  <si>
    <t>Edge Weight▓1▓2▓0▓True▓Gray▓Red▓▓Edge Weight▓1▓2▓0▓3▓10▓False▓Edge Weight▓1▓2▓0▓35▓12▓False▓▓0▓0▓0▓True▓Black▓Black▓▓Followers▓0▓8142▓0▓162▓1000▓False▓▓0▓0▓0▓0▓0▓False▓▓0▓0▓0▓0▓0▓False▓▓0▓0▓0▓0▓0▓False</t>
  </si>
  <si>
    <t>GraphSource░GraphServerTwitterSearch▓GraphTerm░thegpsoasis▓ImportDescription░The graph represents a network of 14 Twitter users whose tweets in the requested range contained "thegpsoasis", or who were replied to or mentioned in those tweets.  The network was obtained from the NodeXL Graph Server on Saturday, 22 June 2019 at 04:57 UTC.
The requested start date was Saturday, 22 June 2019 at 00:01 UTC and the maximum number of days (going backward) was 14.
The maximum number of tweets collected was 5,000.
The tweets in the network were tweeted over the 10-day, 12-hour, 26-minute period from Saturday, 08 June 2019 at 14:54 UTC to Wednesday, 19 June 2019 at 03:21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</si>
</sst>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587319"/>
        <c:axId val="28959280"/>
      </c:barChart>
      <c:catAx>
        <c:axId val="25587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thegpsoasis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6/8/2019 14:54</c:v>
                </c:pt>
                <c:pt idx="1">
                  <c:v>6/8/2019 14:56</c:v>
                </c:pt>
                <c:pt idx="2">
                  <c:v>6/9/2019 4:23</c:v>
                </c:pt>
                <c:pt idx="3">
                  <c:v>6/10/2019 3:09</c:v>
                </c:pt>
                <c:pt idx="4">
                  <c:v>6/11/2019 22:07</c:v>
                </c:pt>
                <c:pt idx="5">
                  <c:v>6/15/2019 19:36</c:v>
                </c:pt>
                <c:pt idx="6">
                  <c:v>6/16/2019 21:00</c:v>
                </c:pt>
                <c:pt idx="7">
                  <c:v>6/17/2019 18:46</c:v>
                </c:pt>
                <c:pt idx="8">
                  <c:v>6/17/2019 20:14</c:v>
                </c:pt>
                <c:pt idx="9">
                  <c:v>6/18/2019 2:21</c:v>
                </c:pt>
                <c:pt idx="10">
                  <c:v>6/18/2019 14:18</c:v>
                </c:pt>
                <c:pt idx="11">
                  <c:v>6/18/2019 18:15</c:v>
                </c:pt>
                <c:pt idx="12">
                  <c:v>6/19/2019 3:21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619009"/>
        <c:axId val="5571082"/>
      </c:barChart>
      <c:catAx>
        <c:axId val="619009"/>
        <c:scaling>
          <c:orientation val="minMax"/>
        </c:scaling>
        <c:axPos val="b"/>
        <c:delete val="0"/>
        <c:numFmt formatCode="General" sourceLinked="1"/>
        <c:majorTickMark val="out"/>
        <c:minorTickMark val="none"/>
        <c:tickLblPos val="nextTo"/>
        <c:crossAx val="5571082"/>
        <c:crosses val="autoZero"/>
        <c:auto val="1"/>
        <c:lblOffset val="100"/>
        <c:noMultiLvlLbl val="0"/>
      </c:catAx>
      <c:valAx>
        <c:axId val="5571082"/>
        <c:scaling>
          <c:orientation val="minMax"/>
        </c:scaling>
        <c:axPos val="l"/>
        <c:majorGridlines/>
        <c:delete val="0"/>
        <c:numFmt formatCode="General" sourceLinked="1"/>
        <c:majorTickMark val="out"/>
        <c:minorTickMark val="none"/>
        <c:tickLblPos val="nextTo"/>
        <c:crossAx val="619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131915"/>
        <c:axId val="16642916"/>
      </c:barChart>
      <c:catAx>
        <c:axId val="391319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42916"/>
        <c:crosses val="autoZero"/>
        <c:auto val="1"/>
        <c:lblOffset val="100"/>
        <c:noMultiLvlLbl val="0"/>
      </c:catAx>
      <c:valAx>
        <c:axId val="1664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568517"/>
        <c:axId val="5898926"/>
      </c:barChart>
      <c:catAx>
        <c:axId val="15568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8926"/>
        <c:crosses val="autoZero"/>
        <c:auto val="1"/>
        <c:lblOffset val="100"/>
        <c:noMultiLvlLbl val="0"/>
      </c:catAx>
      <c:valAx>
        <c:axId val="589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6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090335"/>
        <c:axId val="8050968"/>
      </c:barChart>
      <c:catAx>
        <c:axId val="53090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50968"/>
        <c:crosses val="autoZero"/>
        <c:auto val="1"/>
        <c:lblOffset val="100"/>
        <c:noMultiLvlLbl val="0"/>
      </c:catAx>
      <c:valAx>
        <c:axId val="8050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49849"/>
        <c:axId val="48148642"/>
      </c:barChart>
      <c:catAx>
        <c:axId val="5349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48642"/>
        <c:crosses val="autoZero"/>
        <c:auto val="1"/>
        <c:lblOffset val="100"/>
        <c:noMultiLvlLbl val="0"/>
      </c:catAx>
      <c:valAx>
        <c:axId val="48148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684595"/>
        <c:axId val="7725900"/>
      </c:barChart>
      <c:catAx>
        <c:axId val="30684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25900"/>
        <c:crosses val="autoZero"/>
        <c:auto val="1"/>
        <c:lblOffset val="100"/>
        <c:noMultiLvlLbl val="0"/>
      </c:catAx>
      <c:valAx>
        <c:axId val="7725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24237"/>
        <c:axId val="21818134"/>
      </c:barChart>
      <c:catAx>
        <c:axId val="2424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145479"/>
        <c:axId val="22438400"/>
      </c:barChart>
      <c:catAx>
        <c:axId val="62145479"/>
        <c:scaling>
          <c:orientation val="minMax"/>
        </c:scaling>
        <c:axPos val="b"/>
        <c:delete val="1"/>
        <c:majorTickMark val="out"/>
        <c:minorTickMark val="none"/>
        <c:tickLblPos val="none"/>
        <c:crossAx val="22438400"/>
        <c:crosses val="autoZero"/>
        <c:auto val="1"/>
        <c:lblOffset val="100"/>
        <c:noMultiLvlLbl val="0"/>
      </c:catAx>
      <c:valAx>
        <c:axId val="22438400"/>
        <c:scaling>
          <c:orientation val="minMax"/>
        </c:scaling>
        <c:axPos val="l"/>
        <c:delete val="1"/>
        <c:majorTickMark val="out"/>
        <c:minorTickMark val="none"/>
        <c:tickLblPos val="none"/>
        <c:crossAx val="621454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L1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9">
        <m/>
        <s v="fathersday sandshotelandspa"/>
        <s v="modernista hobart tasmania london interior palmspringsmodsquad psmodsquad architecture design tours palmsprings"/>
        <s v="architect cambridge massachusetts palmspringsmodsquad psmodsquad architecture design tours palmsprings visitpalmsprings"/>
        <s v="modernistas munich germany midcenturymodern palmspringsmodsquad psmodsquad architecture design tours palmsprings"/>
        <s v="french modernistas london palmsprings slimaarons photograph palmspringsmodsquad psmodsquad architecture design tours"/>
        <s v="modernistas sydney australia interior exterior palmspringsmodsquad psmodsquad architecture design tours palmsprings"/>
        <s v="stepstogps wec2019"/>
        <s v="stepstogps wec19"/>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19-06-11T22:07:24.000"/>
        <d v="2019-06-16T21:00:39.000"/>
        <d v="2019-06-17T18:46:42.000"/>
        <d v="2019-06-08T14:54:28.000"/>
        <d v="2019-06-08T14:56:04.000"/>
        <d v="2019-06-09T04:23:04.000"/>
        <d v="2019-06-10T03:09:29.000"/>
        <d v="2019-06-17T20:14:49.000"/>
        <d v="2019-06-18T14:18:13.000"/>
        <d v="2019-06-15T19:36:29.000"/>
        <d v="2019-06-18T18:15:08.000"/>
        <d v="2019-06-18T02:21:37.000"/>
        <d v="2019-06-19T03:21:08.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rebeccasrizzo"/>
    <s v="thegpsoasis"/>
    <m/>
    <m/>
    <m/>
    <m/>
    <m/>
    <m/>
    <m/>
    <m/>
    <s v="No"/>
    <n v="3"/>
    <m/>
    <m/>
    <x v="0"/>
    <d v="2019-06-11T22:07:24.000"/>
    <s v="@thegpsoasis GREAT celebration of our hospitality force we have in the Valley. Thank you for a great experience. If you look hard enough you may be able to make out: Heather, Roshan, Anne, Frank, Eric Nicoll,… https://t.co/mpoao8AdTb"/>
    <s v="https://www.instagram.com/p/Byle1pcHnEd/?igshid=1919rnzm1917b"/>
    <s v="instagram.com"/>
    <x v="0"/>
    <m/>
    <s v="http://pbs.twimg.com/profile_images/1069088654801305600/0VevEEvF_normal.jpg"/>
    <x v="0"/>
    <s v="https://twitter.com/#!/rebeccasrizzo/status/1138568440736878592"/>
    <m/>
    <m/>
    <s v="1138568440736878592"/>
    <m/>
    <b v="0"/>
    <n v="0"/>
    <s v="988820357372039168"/>
    <b v="0"/>
    <s v="en"/>
    <m/>
    <s v=""/>
    <b v="0"/>
    <n v="0"/>
    <s v=""/>
    <s v="Instagram"/>
    <b v="0"/>
    <s v="1138568440736878592"/>
    <s v="Tweet"/>
    <n v="0"/>
    <n v="0"/>
    <m/>
    <m/>
    <m/>
    <m/>
    <m/>
    <m/>
    <m/>
    <m/>
    <n v="1"/>
    <s v="1"/>
    <s v="1"/>
    <n v="5"/>
    <n v="13.88888888888889"/>
    <n v="1"/>
    <n v="2.7777777777777777"/>
    <n v="0"/>
    <n v="0"/>
    <n v="30"/>
    <n v="83.33333333333333"/>
    <n v="36"/>
  </r>
  <r>
    <s v="sandshotelspa"/>
    <s v="palmspringstyle"/>
    <m/>
    <m/>
    <m/>
    <m/>
    <m/>
    <m/>
    <m/>
    <m/>
    <s v="No"/>
    <n v="4"/>
    <m/>
    <m/>
    <x v="1"/>
    <d v="2019-06-16T21:00:39.000"/>
    <s v="Cheers to all the fathers and father figures 💗 #fathersday #sandshotelandspa_x000a_📷: @palmspringstyle for @thegpsoasis @ Sands Hotel &amp;amp; Spa https://t.co/WySWnbxMCq"/>
    <s v="https://www.instagram.com/p/ByyO45RHy2g/?igshid=tj7n21xhhcao"/>
    <s v="instagram.com"/>
    <x v="1"/>
    <m/>
    <s v="http://pbs.twimg.com/profile_images/968996467263205377/kaOivNQg_normal.jpg"/>
    <x v="1"/>
    <s v="https://twitter.com/#!/sandshotelspa/status/1140363581516591104"/>
    <m/>
    <m/>
    <s v="1140363581516591104"/>
    <m/>
    <b v="0"/>
    <n v="0"/>
    <s v=""/>
    <b v="0"/>
    <s v="en"/>
    <m/>
    <s v=""/>
    <b v="0"/>
    <n v="0"/>
    <s v=""/>
    <s v="Instagram"/>
    <b v="0"/>
    <s v="1140363581516591104"/>
    <s v="Tweet"/>
    <n v="0"/>
    <n v="0"/>
    <m/>
    <m/>
    <m/>
    <m/>
    <m/>
    <m/>
    <m/>
    <m/>
    <n v="1"/>
    <s v="1"/>
    <s v="1"/>
    <n v="0"/>
    <n v="0"/>
    <n v="0"/>
    <n v="0"/>
    <n v="0"/>
    <n v="0"/>
    <n v="17"/>
    <n v="100"/>
    <n v="17"/>
  </r>
  <r>
    <s v="travmediausa"/>
    <s v="thegpsoasis"/>
    <m/>
    <m/>
    <m/>
    <m/>
    <m/>
    <m/>
    <m/>
    <m/>
    <s v="No"/>
    <n v="6"/>
    <m/>
    <m/>
    <x v="1"/>
    <d v="2019-06-17T18:46:42.000"/>
    <s v="Tourism Continued to Boost Greater Palm Springs Economy @thegpsoasis https://t.co/HfSUjiorDz"/>
    <s v="https://travmedia.com/showPRPreview/100061192"/>
    <s v="travmedia.com"/>
    <x v="0"/>
    <m/>
    <s v="http://pbs.twimg.com/profile_images/949042905863225345/9RHexnuG_normal.jpg"/>
    <x v="2"/>
    <s v="https://twitter.com/#!/travmediausa/status/1140692259584782336"/>
    <m/>
    <m/>
    <s v="1140692259584782336"/>
    <m/>
    <b v="0"/>
    <n v="0"/>
    <s v=""/>
    <b v="0"/>
    <s v="en"/>
    <m/>
    <s v=""/>
    <b v="0"/>
    <n v="0"/>
    <s v=""/>
    <s v="Twitter Web Client"/>
    <b v="0"/>
    <s v="1140692259584782336"/>
    <s v="Tweet"/>
    <n v="0"/>
    <n v="0"/>
    <m/>
    <m/>
    <m/>
    <m/>
    <m/>
    <m/>
    <m/>
    <m/>
    <n v="1"/>
    <s v="1"/>
    <s v="1"/>
    <n v="1"/>
    <n v="11.11111111111111"/>
    <n v="0"/>
    <n v="0"/>
    <n v="0"/>
    <n v="0"/>
    <n v="8"/>
    <n v="88.88888888888889"/>
    <n v="9"/>
  </r>
  <r>
    <s v="psmodsquad"/>
    <s v="thegpsoasis"/>
    <m/>
    <m/>
    <m/>
    <m/>
    <m/>
    <m/>
    <m/>
    <m/>
    <s v="No"/>
    <n v="7"/>
    <m/>
    <m/>
    <x v="1"/>
    <d v="2019-06-08T14:54:28.000"/>
    <s v="A #Modernista from #hobart #tasmania now living in #london enjoyed the #interior tour #palmspringsmodsquad #psmodsquad #architecture and #design #tours #palmsprings @PalmSpringsCA @thegpsoasis visitcalifornia… https://t.co/wwxB1ozC60"/>
    <s v="https://www.instagram.com/p/Byc-6G8nHsR/?igshid=bmn3r5yvs99t"/>
    <s v="instagram.com"/>
    <x v="2"/>
    <m/>
    <s v="http://pbs.twimg.com/profile_images/619293774192074752/yBUiyWE-_normal.jpg"/>
    <x v="3"/>
    <s v="https://twitter.com/#!/psmodsquad/status/1137372326738055168"/>
    <m/>
    <m/>
    <s v="1137372326738055168"/>
    <m/>
    <b v="0"/>
    <n v="0"/>
    <s v=""/>
    <b v="0"/>
    <s v="en"/>
    <m/>
    <s v=""/>
    <b v="0"/>
    <n v="0"/>
    <s v=""/>
    <s v="Instagram"/>
    <b v="0"/>
    <s v="1137372326738055168"/>
    <s v="Tweet"/>
    <n v="0"/>
    <n v="0"/>
    <m/>
    <m/>
    <m/>
    <m/>
    <m/>
    <m/>
    <m/>
    <m/>
    <n v="5"/>
    <s v="3"/>
    <s v="1"/>
    <m/>
    <m/>
    <m/>
    <m/>
    <m/>
    <m/>
    <m/>
    <m/>
    <m/>
  </r>
  <r>
    <s v="psmodsquad"/>
    <s v="thegpsoasis"/>
    <m/>
    <m/>
    <m/>
    <m/>
    <m/>
    <m/>
    <m/>
    <m/>
    <s v="No"/>
    <n v="9"/>
    <m/>
    <m/>
    <x v="1"/>
    <d v="2019-06-08T14:56:04.000"/>
    <s v="An #architect from #Cambridge #massachusetts joined me for two tours #palmspringsmodsquad #psmodsquad #architecture and #design #tours #palmsprings @PalmSpringsCA @thegpsoasis visitcalifornia #visitpalmsprings… https://t.co/aMfprOiila"/>
    <s v="https://www.instagram.com/p/Byc_Faonngo/?igshid=1p9eyiy3f1mt5"/>
    <s v="instagram.com"/>
    <x v="3"/>
    <m/>
    <s v="http://pbs.twimg.com/profile_images/619293774192074752/yBUiyWE-_normal.jpg"/>
    <x v="4"/>
    <s v="https://twitter.com/#!/psmodsquad/status/1137372729252990977"/>
    <m/>
    <m/>
    <s v="1137372729252990977"/>
    <m/>
    <b v="0"/>
    <n v="0"/>
    <s v=""/>
    <b v="0"/>
    <s v="en"/>
    <m/>
    <s v=""/>
    <b v="0"/>
    <n v="0"/>
    <s v=""/>
    <s v="Instagram"/>
    <b v="0"/>
    <s v="1137372729252990977"/>
    <s v="Tweet"/>
    <n v="0"/>
    <n v="0"/>
    <m/>
    <m/>
    <m/>
    <m/>
    <m/>
    <m/>
    <m/>
    <m/>
    <n v="5"/>
    <s v="3"/>
    <s v="1"/>
    <m/>
    <m/>
    <m/>
    <m/>
    <m/>
    <m/>
    <m/>
    <m/>
    <m/>
  </r>
  <r>
    <s v="psmodsquad"/>
    <s v="thegpsoasis"/>
    <m/>
    <m/>
    <m/>
    <m/>
    <m/>
    <m/>
    <m/>
    <m/>
    <s v="No"/>
    <n v="11"/>
    <m/>
    <m/>
    <x v="1"/>
    <d v="2019-06-09T04:23:04.000"/>
    <s v="#Modernistas visiting from #munich #germany saw the #midcenturymodern sites of the city #palmspringsmodsquad #psmodsquad #architecture and #design #tours #palmsprings @PalmSpringsCA @thegpsoasis visitcalifornia… https://t.co/6SU6BAk80u"/>
    <s v="https://www.instagram.com/p/ByebcGGnRGE/?igshid=ke9uuhjidwcx"/>
    <s v="instagram.com"/>
    <x v="4"/>
    <m/>
    <s v="http://pbs.twimg.com/profile_images/619293774192074752/yBUiyWE-_normal.jpg"/>
    <x v="5"/>
    <s v="https://twitter.com/#!/psmodsquad/status/1137575817779847170"/>
    <m/>
    <m/>
    <s v="1137575817779847170"/>
    <m/>
    <b v="0"/>
    <n v="0"/>
    <s v=""/>
    <b v="0"/>
    <s v="en"/>
    <m/>
    <s v=""/>
    <b v="0"/>
    <n v="0"/>
    <s v=""/>
    <s v="Instagram"/>
    <b v="0"/>
    <s v="1137575817779847170"/>
    <s v="Tweet"/>
    <n v="0"/>
    <n v="0"/>
    <m/>
    <m/>
    <m/>
    <m/>
    <m/>
    <m/>
    <m/>
    <m/>
    <n v="5"/>
    <s v="3"/>
    <s v="1"/>
    <m/>
    <m/>
    <m/>
    <m/>
    <m/>
    <m/>
    <m/>
    <m/>
    <m/>
  </r>
  <r>
    <s v="psmodsquad"/>
    <s v="thegpsoasis"/>
    <m/>
    <m/>
    <m/>
    <m/>
    <m/>
    <m/>
    <m/>
    <m/>
    <s v="No"/>
    <n v="13"/>
    <m/>
    <m/>
    <x v="1"/>
    <d v="2019-06-10T03:09:29.000"/>
    <s v="#French #Modernistas living in #London visiting #palmsprings wearing a pair of shorts with a #slimaarons #photograph  #palmspringsmodsquad #psmodsquad #architecture and #design #tours @PalmSpringsCA @thegpsoasis… https://t.co/MRBOJtu4B8"/>
    <s v="https://www.instagram.com/p/Byg30fPnvS3/?igshid=1u9tidk2jfkjr"/>
    <s v="instagram.com"/>
    <x v="5"/>
    <m/>
    <s v="http://pbs.twimg.com/profile_images/619293774192074752/yBUiyWE-_normal.jpg"/>
    <x v="6"/>
    <s v="https://twitter.com/#!/psmodsquad/status/1137919686790848512"/>
    <m/>
    <m/>
    <s v="1137919686790848512"/>
    <m/>
    <b v="0"/>
    <n v="0"/>
    <s v=""/>
    <b v="0"/>
    <s v="en"/>
    <m/>
    <s v=""/>
    <b v="0"/>
    <n v="0"/>
    <s v=""/>
    <s v="Instagram"/>
    <b v="0"/>
    <s v="1137919686790848512"/>
    <s v="Tweet"/>
    <n v="0"/>
    <n v="0"/>
    <m/>
    <m/>
    <m/>
    <m/>
    <m/>
    <m/>
    <m/>
    <m/>
    <n v="5"/>
    <s v="3"/>
    <s v="1"/>
    <m/>
    <m/>
    <m/>
    <m/>
    <m/>
    <m/>
    <m/>
    <m/>
    <m/>
  </r>
  <r>
    <s v="psmodsquad"/>
    <s v="thegpsoasis"/>
    <m/>
    <m/>
    <m/>
    <m/>
    <m/>
    <m/>
    <m/>
    <m/>
    <s v="No"/>
    <n v="15"/>
    <m/>
    <m/>
    <x v="1"/>
    <d v="2019-06-17T20:14:49.000"/>
    <s v="#Modernistas from #Sydney #australia on the #interior #Exterior tour of Palm Springs #palmspringsmodsquad #psmodsquad #architecture and #design #tours #palmsprings @PalmSpringsCA @thegpsoasis visitcalifornia… https://t.co/tTEaoJw58W"/>
    <s v="https://www.instagram.com/p/By0uubdHkgI/?igshid=1t3fgi3yark3p"/>
    <s v="instagram.com"/>
    <x v="6"/>
    <m/>
    <s v="http://pbs.twimg.com/profile_images/619293774192074752/yBUiyWE-_normal.jpg"/>
    <x v="7"/>
    <s v="https://twitter.com/#!/psmodsquad/status/1140714436593946626"/>
    <m/>
    <m/>
    <s v="1140714436593946626"/>
    <m/>
    <b v="0"/>
    <n v="0"/>
    <s v=""/>
    <b v="0"/>
    <s v="en"/>
    <m/>
    <s v=""/>
    <b v="0"/>
    <n v="0"/>
    <s v=""/>
    <s v="Instagram"/>
    <b v="0"/>
    <s v="1140714436593946626"/>
    <s v="Tweet"/>
    <n v="0"/>
    <n v="0"/>
    <m/>
    <m/>
    <m/>
    <m/>
    <m/>
    <m/>
    <m/>
    <m/>
    <n v="5"/>
    <s v="3"/>
    <s v="1"/>
    <m/>
    <m/>
    <m/>
    <m/>
    <m/>
    <m/>
    <m/>
    <m/>
    <m/>
  </r>
  <r>
    <s v="destination_psp"/>
    <s v="palmspringsca"/>
    <m/>
    <m/>
    <m/>
    <m/>
    <m/>
    <m/>
    <m/>
    <m/>
    <s v="No"/>
    <n v="17"/>
    <m/>
    <m/>
    <x v="1"/>
    <d v="2019-06-18T14:18:13.000"/>
    <s v="Kitty Kat’s retro one piece swim suit at Destination PSP Swim!  So cute!     From @bpagequeen .  Made in California.  Only $80.  Sizes 4-16._x000a_,_x000a_._x000a_@thegpsoasis @PalmSpringsCA downtownpalmsprings… https://t.co/gbPn0OhZER"/>
    <s v="https://www.instagram.com/destinationpsp/p/By2qtgrnnVk/?igshid=qmiipjmldvy0"/>
    <s v="instagram.com"/>
    <x v="0"/>
    <m/>
    <s v="http://pbs.twimg.com/profile_images/987540395142725632/xt34UigV_normal.jpg"/>
    <x v="8"/>
    <s v="https://twitter.com/#!/destination_psp/status/1140987082820575232"/>
    <n v="33.824273"/>
    <n v="-116.546645"/>
    <s v="1140987082820575232"/>
    <m/>
    <b v="0"/>
    <n v="0"/>
    <s v=""/>
    <b v="0"/>
    <s v="en"/>
    <m/>
    <s v=""/>
    <b v="0"/>
    <n v="0"/>
    <s v=""/>
    <s v="Instagram"/>
    <b v="0"/>
    <s v="1140987082820575232"/>
    <s v="Tweet"/>
    <n v="0"/>
    <n v="0"/>
    <s v="-116.5677878,33.7794258 _x000a_-116.466791,33.7794258 _x000a_-116.466791,33.8707332 _x000a_-116.5677878,33.8707332"/>
    <s v="United States"/>
    <s v="US"/>
    <s v="Palm Springs, CA"/>
    <s v="4265ece9285a2872"/>
    <s v="Palm Springs"/>
    <s v="city"/>
    <s v="https://api.twitter.com/1.1/geo/id/4265ece9285a2872.json"/>
    <n v="1"/>
    <s v="3"/>
    <s v="3"/>
    <m/>
    <m/>
    <m/>
    <m/>
    <m/>
    <m/>
    <m/>
    <m/>
    <m/>
  </r>
  <r>
    <s v="joanjetsetter"/>
    <s v="dcwritermom"/>
    <m/>
    <m/>
    <m/>
    <m/>
    <m/>
    <m/>
    <m/>
    <m/>
    <s v="No"/>
    <n v="20"/>
    <m/>
    <m/>
    <x v="1"/>
    <d v="2019-06-15T19:36:29.000"/>
    <s v="Thank you @thegpsoasis @hotelpaseo and @satw for the fun times and desert vibes ☀️🌵Photo by @dcwritermom 🙌 https://t.co/PyQSyysi27"/>
    <s v="https://www.instagram.com/p/ByvgwH7lt2k/?igshid=1v71qp4c7b5l0"/>
    <s v="instagram.com"/>
    <x v="0"/>
    <m/>
    <s v="http://pbs.twimg.com/profile_images/943710610264485888/KKxl3D8-_normal.jpg"/>
    <x v="9"/>
    <s v="https://twitter.com/#!/joanjetsetter/status/1139980013984518145"/>
    <m/>
    <m/>
    <s v="1139980013984518145"/>
    <m/>
    <b v="0"/>
    <n v="2"/>
    <s v=""/>
    <b v="0"/>
    <s v="en"/>
    <m/>
    <s v=""/>
    <b v="0"/>
    <n v="0"/>
    <s v=""/>
    <s v="Instagram"/>
    <b v="0"/>
    <s v="1139980013984518145"/>
    <s v="Tweet"/>
    <n v="0"/>
    <n v="0"/>
    <m/>
    <m/>
    <m/>
    <m/>
    <m/>
    <m/>
    <m/>
    <m/>
    <n v="1"/>
    <s v="2"/>
    <s v="2"/>
    <m/>
    <m/>
    <m/>
    <m/>
    <m/>
    <m/>
    <m/>
    <m/>
    <m/>
  </r>
  <r>
    <s v="satw"/>
    <s v="dcwritermom"/>
    <m/>
    <m/>
    <m/>
    <m/>
    <m/>
    <m/>
    <m/>
    <m/>
    <s v="No"/>
    <n v="21"/>
    <m/>
    <m/>
    <x v="1"/>
    <d v="2019-06-18T18:15:08.000"/>
    <s v="RT @JoanJetsetter: Thank you @thegpsoasis @hotelpaseo and @satw for the fun times and desert vibes ☀️🌵Photo by @dcwritermom 🙌 https://t.co/rVqgtvPaPF"/>
    <s v="https://www.instagram.com/p/ByvgwH7lt2k/?igshid=1v71qp4c7b5l0"/>
    <s v="instagram.com"/>
    <x v="0"/>
    <m/>
    <s v="http://pbs.twimg.com/profile_images/1049044894541475840/t9jiKAX6_normal.jpg"/>
    <x v="10"/>
    <s v="https://twitter.com/#!/satw/status/1141046702784356352"/>
    <m/>
    <m/>
    <s v="1141046702784356352"/>
    <m/>
    <b v="0"/>
    <n v="0"/>
    <s v=""/>
    <b v="0"/>
    <s v="en"/>
    <m/>
    <s v=""/>
    <b v="0"/>
    <n v="0"/>
    <s v=""/>
    <s v="Hootsuite Inc."/>
    <b v="0"/>
    <s v="1141046702784356352"/>
    <s v="Tweet"/>
    <n v="0"/>
    <n v="0"/>
    <m/>
    <m/>
    <m/>
    <m/>
    <m/>
    <m/>
    <m/>
    <m/>
    <n v="1"/>
    <s v="2"/>
    <s v="2"/>
    <m/>
    <m/>
    <m/>
    <m/>
    <m/>
    <m/>
    <m/>
    <m/>
    <m/>
  </r>
  <r>
    <s v="jodispivak"/>
    <s v="thegpsoasis"/>
    <m/>
    <m/>
    <m/>
    <m/>
    <m/>
    <m/>
    <m/>
    <m/>
    <s v="No"/>
    <n v="28"/>
    <m/>
    <m/>
    <x v="1"/>
    <d v="2019-06-18T02:21:37.000"/>
    <s v="It was an eventful day today... conference, a parade, some receptions and a quick trip home... 35k steps... I’m tired! #stepstogps #wec2019 @thegpsoasis https://t.co/8oaIshDlGu"/>
    <s v="https://www.instagram.com/jodi_spivak/p/By1YtJHAhbX/?igshid=o83ansivn5qh"/>
    <s v="instagram.com"/>
    <x v="7"/>
    <m/>
    <s v="http://pbs.twimg.com/profile_images/425330367382310912/KbZQpy4r_normal.jpeg"/>
    <x v="11"/>
    <s v="https://twitter.com/#!/jodispivak/status/1140806744182013952"/>
    <m/>
    <m/>
    <s v="1140806744182013952"/>
    <m/>
    <b v="0"/>
    <n v="0"/>
    <s v=""/>
    <b v="0"/>
    <s v="en"/>
    <m/>
    <s v=""/>
    <b v="0"/>
    <n v="0"/>
    <s v=""/>
    <s v="Instagram"/>
    <b v="0"/>
    <s v="1140806744182013952"/>
    <s v="Tweet"/>
    <n v="0"/>
    <n v="0"/>
    <m/>
    <m/>
    <m/>
    <m/>
    <m/>
    <m/>
    <m/>
    <m/>
    <n v="2"/>
    <s v="1"/>
    <s v="1"/>
    <n v="1"/>
    <n v="4.166666666666667"/>
    <n v="1"/>
    <n v="4.166666666666667"/>
    <n v="0"/>
    <n v="0"/>
    <n v="22"/>
    <n v="91.66666666666667"/>
    <n v="24"/>
  </r>
  <r>
    <s v="jodispivak"/>
    <s v="thegpsoasis"/>
    <m/>
    <m/>
    <m/>
    <m/>
    <m/>
    <m/>
    <m/>
    <m/>
    <s v="No"/>
    <n v="29"/>
    <m/>
    <m/>
    <x v="1"/>
    <d v="2019-06-19T03:21:08.000"/>
    <s v="Final day step count - 18409. Bringing three day total to 73,704. That was a busy few days! #stepstogps @thegpsoasis #wec19 https://t.co/YaBHv0rSa2"/>
    <s v="https://www.instagram.com/jodi_spivak/p/By4EUASASna/?igshid=cp86wu542289"/>
    <s v="instagram.com"/>
    <x v="8"/>
    <m/>
    <s v="http://pbs.twimg.com/profile_images/425330367382310912/KbZQpy4r_normal.jpeg"/>
    <x v="12"/>
    <s v="https://twitter.com/#!/jodispivak/status/1141184110423138304"/>
    <m/>
    <m/>
    <s v="1141184110423138304"/>
    <m/>
    <b v="0"/>
    <n v="0"/>
    <s v=""/>
    <b v="0"/>
    <s v="en"/>
    <m/>
    <s v=""/>
    <b v="0"/>
    <n v="0"/>
    <s v=""/>
    <s v="Instagram"/>
    <b v="0"/>
    <s v="1141184110423138304"/>
    <s v="Tweet"/>
    <n v="0"/>
    <n v="0"/>
    <m/>
    <m/>
    <m/>
    <m/>
    <m/>
    <m/>
    <m/>
    <m/>
    <n v="2"/>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3"/>
        <item x="4"/>
        <item x="5"/>
        <item x="6"/>
        <item x="0"/>
        <item x="9"/>
        <item x="1"/>
        <item x="2"/>
        <item x="7"/>
        <item x="11"/>
        <item x="8"/>
        <item x="10"/>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
        <i x="3" s="1"/>
        <i x="1" s="1"/>
        <i x="5" s="1"/>
        <i x="2" s="1"/>
        <i x="4" s="1"/>
        <i x="6" s="1"/>
        <i x="8"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9" totalsRowShown="0" headerRowDxfId="380" dataDxfId="379">
  <autoFilter ref="A2:BL29"/>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50" dataDxfId="249">
  <autoFilter ref="A2:C7"/>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11" totalsRowShown="0" headerRowDxfId="243" dataDxfId="242">
  <autoFilter ref="A1:H11"/>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H16" totalsRowShown="0" headerRowDxfId="233" dataDxfId="232">
  <autoFilter ref="A14:H16"/>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H29" totalsRowShown="0" headerRowDxfId="223" dataDxfId="222">
  <autoFilter ref="A19:H29"/>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H42" totalsRowShown="0" headerRowDxfId="212" dataDxfId="211">
  <autoFilter ref="A32:H42"/>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H55" totalsRowShown="0" headerRowDxfId="201" dataDxfId="200">
  <autoFilter ref="A45:H55"/>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H59" totalsRowShown="0" headerRowDxfId="190" dataDxfId="189">
  <autoFilter ref="A58:H59"/>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H70" totalsRowShown="0" headerRowDxfId="187" dataDxfId="186">
  <autoFilter ref="A62:H70"/>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3:H83" totalsRowShown="0" headerRowDxfId="168" dataDxfId="167">
  <autoFilter ref="A73:H83"/>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27" dataDxfId="326">
  <autoFilter ref="A2:BS16"/>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6" totalsRowShown="0" headerRowDxfId="147" dataDxfId="146">
  <autoFilter ref="A1:G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 totalsRowShown="0" headerRowDxfId="138" dataDxfId="137">
  <autoFilter ref="A1:L3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 totalsRowShown="0" headerRowDxfId="64" dataDxfId="63">
  <autoFilter ref="A2:BL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1" dataDxfId="280">
  <autoFilter ref="A1:C15"/>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yle1pcHnEd/?igshid=1919rnzm1917b" TargetMode="External" /><Relationship Id="rId2" Type="http://schemas.openxmlformats.org/officeDocument/2006/relationships/hyperlink" Target="https://www.instagram.com/p/ByyO45RHy2g/?igshid=tj7n21xhhcao" TargetMode="External" /><Relationship Id="rId3" Type="http://schemas.openxmlformats.org/officeDocument/2006/relationships/hyperlink" Target="https://www.instagram.com/p/ByyO45RHy2g/?igshid=tj7n21xhhcao" TargetMode="External" /><Relationship Id="rId4" Type="http://schemas.openxmlformats.org/officeDocument/2006/relationships/hyperlink" Target="https://travmedia.com/showPRPreview/100061192" TargetMode="External" /><Relationship Id="rId5" Type="http://schemas.openxmlformats.org/officeDocument/2006/relationships/hyperlink" Target="https://www.instagram.com/p/Byc-6G8nHsR/?igshid=bmn3r5yvs99t" TargetMode="External" /><Relationship Id="rId6" Type="http://schemas.openxmlformats.org/officeDocument/2006/relationships/hyperlink" Target="https://www.instagram.com/p/Byc-6G8nHsR/?igshid=bmn3r5yvs99t" TargetMode="External" /><Relationship Id="rId7" Type="http://schemas.openxmlformats.org/officeDocument/2006/relationships/hyperlink" Target="https://www.instagram.com/p/Byc_Faonngo/?igshid=1p9eyiy3f1mt5" TargetMode="External" /><Relationship Id="rId8" Type="http://schemas.openxmlformats.org/officeDocument/2006/relationships/hyperlink" Target="https://www.instagram.com/p/Byc_Faonngo/?igshid=1p9eyiy3f1mt5" TargetMode="External" /><Relationship Id="rId9" Type="http://schemas.openxmlformats.org/officeDocument/2006/relationships/hyperlink" Target="https://www.instagram.com/p/ByebcGGnRGE/?igshid=ke9uuhjidwcx" TargetMode="External" /><Relationship Id="rId10" Type="http://schemas.openxmlformats.org/officeDocument/2006/relationships/hyperlink" Target="https://www.instagram.com/p/ByebcGGnRGE/?igshid=ke9uuhjidwcx" TargetMode="External" /><Relationship Id="rId11" Type="http://schemas.openxmlformats.org/officeDocument/2006/relationships/hyperlink" Target="https://www.instagram.com/p/Byg30fPnvS3/?igshid=1u9tidk2jfkjr" TargetMode="External" /><Relationship Id="rId12" Type="http://schemas.openxmlformats.org/officeDocument/2006/relationships/hyperlink" Target="https://www.instagram.com/p/Byg30fPnvS3/?igshid=1u9tidk2jfkjr" TargetMode="External" /><Relationship Id="rId13" Type="http://schemas.openxmlformats.org/officeDocument/2006/relationships/hyperlink" Target="https://www.instagram.com/p/By0uubdHkgI/?igshid=1t3fgi3yark3p" TargetMode="External" /><Relationship Id="rId14" Type="http://schemas.openxmlformats.org/officeDocument/2006/relationships/hyperlink" Target="https://www.instagram.com/p/By0uubdHkgI/?igshid=1t3fgi3yark3p" TargetMode="External" /><Relationship Id="rId15" Type="http://schemas.openxmlformats.org/officeDocument/2006/relationships/hyperlink" Target="https://www.instagram.com/destinationpsp/p/By2qtgrnnVk/?igshid=qmiipjmldvy0" TargetMode="External" /><Relationship Id="rId16" Type="http://schemas.openxmlformats.org/officeDocument/2006/relationships/hyperlink" Target="https://www.instagram.com/destinationpsp/p/By2qtgrnnVk/?igshid=qmiipjmldvy0" TargetMode="External" /><Relationship Id="rId17" Type="http://schemas.openxmlformats.org/officeDocument/2006/relationships/hyperlink" Target="https://www.instagram.com/destinationpsp/p/By2qtgrnnVk/?igshid=qmiipjmldvy0" TargetMode="External" /><Relationship Id="rId18" Type="http://schemas.openxmlformats.org/officeDocument/2006/relationships/hyperlink" Target="https://www.instagram.com/p/ByvgwH7lt2k/?igshid=1v71qp4c7b5l0" TargetMode="External" /><Relationship Id="rId19" Type="http://schemas.openxmlformats.org/officeDocument/2006/relationships/hyperlink" Target="https://www.instagram.com/p/ByvgwH7lt2k/?igshid=1v71qp4c7b5l0" TargetMode="External" /><Relationship Id="rId20" Type="http://schemas.openxmlformats.org/officeDocument/2006/relationships/hyperlink" Target="https://www.instagram.com/p/ByvgwH7lt2k/?igshid=1v71qp4c7b5l0" TargetMode="External" /><Relationship Id="rId21" Type="http://schemas.openxmlformats.org/officeDocument/2006/relationships/hyperlink" Target="https://www.instagram.com/p/ByvgwH7lt2k/?igshid=1v71qp4c7b5l0" TargetMode="External" /><Relationship Id="rId22" Type="http://schemas.openxmlformats.org/officeDocument/2006/relationships/hyperlink" Target="https://www.instagram.com/p/ByvgwH7lt2k/?igshid=1v71qp4c7b5l0" TargetMode="External" /><Relationship Id="rId23" Type="http://schemas.openxmlformats.org/officeDocument/2006/relationships/hyperlink" Target="https://www.instagram.com/p/ByvgwH7lt2k/?igshid=1v71qp4c7b5l0" TargetMode="External" /><Relationship Id="rId24" Type="http://schemas.openxmlformats.org/officeDocument/2006/relationships/hyperlink" Target="https://www.instagram.com/p/ByvgwH7lt2k/?igshid=1v71qp4c7b5l0" TargetMode="External" /><Relationship Id="rId25" Type="http://schemas.openxmlformats.org/officeDocument/2006/relationships/hyperlink" Target="https://www.instagram.com/p/ByvgwH7lt2k/?igshid=1v71qp4c7b5l0" TargetMode="External" /><Relationship Id="rId26" Type="http://schemas.openxmlformats.org/officeDocument/2006/relationships/hyperlink" Target="https://www.instagram.com/jodi_spivak/p/By1YtJHAhbX/?igshid=o83ansivn5qh" TargetMode="External" /><Relationship Id="rId27" Type="http://schemas.openxmlformats.org/officeDocument/2006/relationships/hyperlink" Target="https://www.instagram.com/jodi_spivak/p/By4EUASASna/?igshid=cp86wu542289" TargetMode="External" /><Relationship Id="rId28" Type="http://schemas.openxmlformats.org/officeDocument/2006/relationships/hyperlink" Target="http://pbs.twimg.com/profile_images/1069088654801305600/0VevEEvF_normal.jpg" TargetMode="External" /><Relationship Id="rId29" Type="http://schemas.openxmlformats.org/officeDocument/2006/relationships/hyperlink" Target="http://pbs.twimg.com/profile_images/968996467263205377/kaOivNQg_normal.jpg" TargetMode="External" /><Relationship Id="rId30" Type="http://schemas.openxmlformats.org/officeDocument/2006/relationships/hyperlink" Target="http://pbs.twimg.com/profile_images/968996467263205377/kaOivNQg_normal.jpg" TargetMode="External" /><Relationship Id="rId31" Type="http://schemas.openxmlformats.org/officeDocument/2006/relationships/hyperlink" Target="http://pbs.twimg.com/profile_images/949042905863225345/9RHexnuG_normal.jpg" TargetMode="External" /><Relationship Id="rId32" Type="http://schemas.openxmlformats.org/officeDocument/2006/relationships/hyperlink" Target="http://pbs.twimg.com/profile_images/619293774192074752/yBUiyWE-_normal.jpg" TargetMode="External" /><Relationship Id="rId33" Type="http://schemas.openxmlformats.org/officeDocument/2006/relationships/hyperlink" Target="http://pbs.twimg.com/profile_images/619293774192074752/yBUiyWE-_normal.jpg" TargetMode="External" /><Relationship Id="rId34" Type="http://schemas.openxmlformats.org/officeDocument/2006/relationships/hyperlink" Target="http://pbs.twimg.com/profile_images/619293774192074752/yBUiyWE-_normal.jpg" TargetMode="External" /><Relationship Id="rId35" Type="http://schemas.openxmlformats.org/officeDocument/2006/relationships/hyperlink" Target="http://pbs.twimg.com/profile_images/619293774192074752/yBUiyWE-_normal.jpg" TargetMode="External" /><Relationship Id="rId36" Type="http://schemas.openxmlformats.org/officeDocument/2006/relationships/hyperlink" Target="http://pbs.twimg.com/profile_images/619293774192074752/yBUiyWE-_normal.jpg" TargetMode="External" /><Relationship Id="rId37" Type="http://schemas.openxmlformats.org/officeDocument/2006/relationships/hyperlink" Target="http://pbs.twimg.com/profile_images/619293774192074752/yBUiyWE-_normal.jpg" TargetMode="External" /><Relationship Id="rId38" Type="http://schemas.openxmlformats.org/officeDocument/2006/relationships/hyperlink" Target="http://pbs.twimg.com/profile_images/619293774192074752/yBUiyWE-_normal.jpg" TargetMode="External" /><Relationship Id="rId39" Type="http://schemas.openxmlformats.org/officeDocument/2006/relationships/hyperlink" Target="http://pbs.twimg.com/profile_images/619293774192074752/yBUiyWE-_normal.jpg" TargetMode="External" /><Relationship Id="rId40" Type="http://schemas.openxmlformats.org/officeDocument/2006/relationships/hyperlink" Target="http://pbs.twimg.com/profile_images/619293774192074752/yBUiyWE-_normal.jpg" TargetMode="External" /><Relationship Id="rId41" Type="http://schemas.openxmlformats.org/officeDocument/2006/relationships/hyperlink" Target="http://pbs.twimg.com/profile_images/619293774192074752/yBUiyWE-_normal.jpg" TargetMode="External" /><Relationship Id="rId42" Type="http://schemas.openxmlformats.org/officeDocument/2006/relationships/hyperlink" Target="http://pbs.twimg.com/profile_images/987540395142725632/xt34UigV_normal.jpg" TargetMode="External" /><Relationship Id="rId43" Type="http://schemas.openxmlformats.org/officeDocument/2006/relationships/hyperlink" Target="http://pbs.twimg.com/profile_images/987540395142725632/xt34UigV_normal.jpg" TargetMode="External" /><Relationship Id="rId44" Type="http://schemas.openxmlformats.org/officeDocument/2006/relationships/hyperlink" Target="http://pbs.twimg.com/profile_images/987540395142725632/xt34UigV_normal.jpg" TargetMode="External" /><Relationship Id="rId45" Type="http://schemas.openxmlformats.org/officeDocument/2006/relationships/hyperlink" Target="http://pbs.twimg.com/profile_images/943710610264485888/KKxl3D8-_normal.jpg" TargetMode="External" /><Relationship Id="rId46" Type="http://schemas.openxmlformats.org/officeDocument/2006/relationships/hyperlink" Target="http://pbs.twimg.com/profile_images/1049044894541475840/t9jiKAX6_normal.jpg" TargetMode="External" /><Relationship Id="rId47" Type="http://schemas.openxmlformats.org/officeDocument/2006/relationships/hyperlink" Target="http://pbs.twimg.com/profile_images/943710610264485888/KKxl3D8-_normal.jpg" TargetMode="External" /><Relationship Id="rId48" Type="http://schemas.openxmlformats.org/officeDocument/2006/relationships/hyperlink" Target="http://pbs.twimg.com/profile_images/1049044894541475840/t9jiKAX6_normal.jpg" TargetMode="External" /><Relationship Id="rId49" Type="http://schemas.openxmlformats.org/officeDocument/2006/relationships/hyperlink" Target="http://pbs.twimg.com/profile_images/943710610264485888/KKxl3D8-_normal.jpg" TargetMode="External" /><Relationship Id="rId50" Type="http://schemas.openxmlformats.org/officeDocument/2006/relationships/hyperlink" Target="http://pbs.twimg.com/profile_images/943710610264485888/KKxl3D8-_normal.jpg" TargetMode="External" /><Relationship Id="rId51" Type="http://schemas.openxmlformats.org/officeDocument/2006/relationships/hyperlink" Target="http://pbs.twimg.com/profile_images/1049044894541475840/t9jiKAX6_normal.jpg" TargetMode="External" /><Relationship Id="rId52" Type="http://schemas.openxmlformats.org/officeDocument/2006/relationships/hyperlink" Target="http://pbs.twimg.com/profile_images/1049044894541475840/t9jiKAX6_normal.jpg" TargetMode="External" /><Relationship Id="rId53" Type="http://schemas.openxmlformats.org/officeDocument/2006/relationships/hyperlink" Target="http://pbs.twimg.com/profile_images/425330367382310912/KbZQpy4r_normal.jpeg" TargetMode="External" /><Relationship Id="rId54" Type="http://schemas.openxmlformats.org/officeDocument/2006/relationships/hyperlink" Target="http://pbs.twimg.com/profile_images/425330367382310912/KbZQpy4r_normal.jpeg" TargetMode="External" /><Relationship Id="rId55" Type="http://schemas.openxmlformats.org/officeDocument/2006/relationships/hyperlink" Target="https://twitter.com/#!/rebeccasrizzo/status/1138568440736878592" TargetMode="External" /><Relationship Id="rId56" Type="http://schemas.openxmlformats.org/officeDocument/2006/relationships/hyperlink" Target="https://twitter.com/#!/sandshotelspa/status/1140363581516591104" TargetMode="External" /><Relationship Id="rId57" Type="http://schemas.openxmlformats.org/officeDocument/2006/relationships/hyperlink" Target="https://twitter.com/#!/sandshotelspa/status/1140363581516591104" TargetMode="External" /><Relationship Id="rId58" Type="http://schemas.openxmlformats.org/officeDocument/2006/relationships/hyperlink" Target="https://twitter.com/#!/travmediausa/status/1140692259584782336" TargetMode="External" /><Relationship Id="rId59" Type="http://schemas.openxmlformats.org/officeDocument/2006/relationships/hyperlink" Target="https://twitter.com/#!/psmodsquad/status/1137372326738055168" TargetMode="External" /><Relationship Id="rId60" Type="http://schemas.openxmlformats.org/officeDocument/2006/relationships/hyperlink" Target="https://twitter.com/#!/psmodsquad/status/1137372326738055168" TargetMode="External" /><Relationship Id="rId61" Type="http://schemas.openxmlformats.org/officeDocument/2006/relationships/hyperlink" Target="https://twitter.com/#!/psmodsquad/status/1137372729252990977" TargetMode="External" /><Relationship Id="rId62" Type="http://schemas.openxmlformats.org/officeDocument/2006/relationships/hyperlink" Target="https://twitter.com/#!/psmodsquad/status/1137372729252990977" TargetMode="External" /><Relationship Id="rId63" Type="http://schemas.openxmlformats.org/officeDocument/2006/relationships/hyperlink" Target="https://twitter.com/#!/psmodsquad/status/1137575817779847170" TargetMode="External" /><Relationship Id="rId64" Type="http://schemas.openxmlformats.org/officeDocument/2006/relationships/hyperlink" Target="https://twitter.com/#!/psmodsquad/status/1137575817779847170" TargetMode="External" /><Relationship Id="rId65" Type="http://schemas.openxmlformats.org/officeDocument/2006/relationships/hyperlink" Target="https://twitter.com/#!/psmodsquad/status/1137919686790848512" TargetMode="External" /><Relationship Id="rId66" Type="http://schemas.openxmlformats.org/officeDocument/2006/relationships/hyperlink" Target="https://twitter.com/#!/psmodsquad/status/1137919686790848512" TargetMode="External" /><Relationship Id="rId67" Type="http://schemas.openxmlformats.org/officeDocument/2006/relationships/hyperlink" Target="https://twitter.com/#!/psmodsquad/status/1140714436593946626" TargetMode="External" /><Relationship Id="rId68" Type="http://schemas.openxmlformats.org/officeDocument/2006/relationships/hyperlink" Target="https://twitter.com/#!/psmodsquad/status/1140714436593946626" TargetMode="External" /><Relationship Id="rId69" Type="http://schemas.openxmlformats.org/officeDocument/2006/relationships/hyperlink" Target="https://twitter.com/#!/destination_psp/status/1140987082820575232" TargetMode="External" /><Relationship Id="rId70" Type="http://schemas.openxmlformats.org/officeDocument/2006/relationships/hyperlink" Target="https://twitter.com/#!/destination_psp/status/1140987082820575232" TargetMode="External" /><Relationship Id="rId71" Type="http://schemas.openxmlformats.org/officeDocument/2006/relationships/hyperlink" Target="https://twitter.com/#!/destination_psp/status/1140987082820575232" TargetMode="External" /><Relationship Id="rId72" Type="http://schemas.openxmlformats.org/officeDocument/2006/relationships/hyperlink" Target="https://twitter.com/#!/joanjetsetter/status/1139980013984518145" TargetMode="External" /><Relationship Id="rId73" Type="http://schemas.openxmlformats.org/officeDocument/2006/relationships/hyperlink" Target="https://twitter.com/#!/satw/status/1141046702784356352" TargetMode="External" /><Relationship Id="rId74" Type="http://schemas.openxmlformats.org/officeDocument/2006/relationships/hyperlink" Target="https://twitter.com/#!/joanjetsetter/status/1139980013984518145" TargetMode="External" /><Relationship Id="rId75" Type="http://schemas.openxmlformats.org/officeDocument/2006/relationships/hyperlink" Target="https://twitter.com/#!/satw/status/1141046702784356352" TargetMode="External" /><Relationship Id="rId76" Type="http://schemas.openxmlformats.org/officeDocument/2006/relationships/hyperlink" Target="https://twitter.com/#!/joanjetsetter/status/1139980013984518145" TargetMode="External" /><Relationship Id="rId77" Type="http://schemas.openxmlformats.org/officeDocument/2006/relationships/hyperlink" Target="https://twitter.com/#!/joanjetsetter/status/1139980013984518145" TargetMode="External" /><Relationship Id="rId78" Type="http://schemas.openxmlformats.org/officeDocument/2006/relationships/hyperlink" Target="https://twitter.com/#!/satw/status/1141046702784356352" TargetMode="External" /><Relationship Id="rId79" Type="http://schemas.openxmlformats.org/officeDocument/2006/relationships/hyperlink" Target="https://twitter.com/#!/satw/status/1141046702784356352" TargetMode="External" /><Relationship Id="rId80" Type="http://schemas.openxmlformats.org/officeDocument/2006/relationships/hyperlink" Target="https://twitter.com/#!/jodispivak/status/1140806744182013952" TargetMode="External" /><Relationship Id="rId81" Type="http://schemas.openxmlformats.org/officeDocument/2006/relationships/hyperlink" Target="https://twitter.com/#!/jodispivak/status/1141184110423138304" TargetMode="External" /><Relationship Id="rId82" Type="http://schemas.openxmlformats.org/officeDocument/2006/relationships/hyperlink" Target="https://api.twitter.com/1.1/geo/id/4265ece9285a2872.json" TargetMode="External" /><Relationship Id="rId83" Type="http://schemas.openxmlformats.org/officeDocument/2006/relationships/hyperlink" Target="https://api.twitter.com/1.1/geo/id/4265ece9285a2872.json" TargetMode="External" /><Relationship Id="rId84" Type="http://schemas.openxmlformats.org/officeDocument/2006/relationships/hyperlink" Target="https://api.twitter.com/1.1/geo/id/4265ece9285a2872.json" TargetMode="External" /><Relationship Id="rId85" Type="http://schemas.openxmlformats.org/officeDocument/2006/relationships/comments" Target="../comments1.xml" /><Relationship Id="rId86" Type="http://schemas.openxmlformats.org/officeDocument/2006/relationships/vmlDrawing" Target="../drawings/vmlDrawing1.vml" /><Relationship Id="rId87" Type="http://schemas.openxmlformats.org/officeDocument/2006/relationships/table" Target="../tables/table1.xml" /><Relationship Id="rId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yle1pcHnEd/?igshid=1919rnzm1917b" TargetMode="External" /><Relationship Id="rId2" Type="http://schemas.openxmlformats.org/officeDocument/2006/relationships/hyperlink" Target="https://www.instagram.com/p/ByyO45RHy2g/?igshid=tj7n21xhhcao" TargetMode="External" /><Relationship Id="rId3" Type="http://schemas.openxmlformats.org/officeDocument/2006/relationships/hyperlink" Target="https://travmedia.com/showPRPreview/100061192" TargetMode="External" /><Relationship Id="rId4" Type="http://schemas.openxmlformats.org/officeDocument/2006/relationships/hyperlink" Target="https://www.instagram.com/p/Byc-6G8nHsR/?igshid=bmn3r5yvs99t" TargetMode="External" /><Relationship Id="rId5" Type="http://schemas.openxmlformats.org/officeDocument/2006/relationships/hyperlink" Target="https://www.instagram.com/p/Byc_Faonngo/?igshid=1p9eyiy3f1mt5" TargetMode="External" /><Relationship Id="rId6" Type="http://schemas.openxmlformats.org/officeDocument/2006/relationships/hyperlink" Target="https://www.instagram.com/p/ByebcGGnRGE/?igshid=ke9uuhjidwcx" TargetMode="External" /><Relationship Id="rId7" Type="http://schemas.openxmlformats.org/officeDocument/2006/relationships/hyperlink" Target="https://www.instagram.com/p/Byg30fPnvS3/?igshid=1u9tidk2jfkjr" TargetMode="External" /><Relationship Id="rId8" Type="http://schemas.openxmlformats.org/officeDocument/2006/relationships/hyperlink" Target="https://www.instagram.com/p/By0uubdHkgI/?igshid=1t3fgi3yark3p" TargetMode="External" /><Relationship Id="rId9" Type="http://schemas.openxmlformats.org/officeDocument/2006/relationships/hyperlink" Target="https://www.instagram.com/destinationpsp/p/By2qtgrnnVk/?igshid=qmiipjmldvy0" TargetMode="External" /><Relationship Id="rId10" Type="http://schemas.openxmlformats.org/officeDocument/2006/relationships/hyperlink" Target="https://www.instagram.com/p/ByvgwH7lt2k/?igshid=1v71qp4c7b5l0" TargetMode="External" /><Relationship Id="rId11" Type="http://schemas.openxmlformats.org/officeDocument/2006/relationships/hyperlink" Target="https://www.instagram.com/p/ByvgwH7lt2k/?igshid=1v71qp4c7b5l0" TargetMode="External" /><Relationship Id="rId12" Type="http://schemas.openxmlformats.org/officeDocument/2006/relationships/hyperlink" Target="https://www.instagram.com/jodi_spivak/p/By1YtJHAhbX/?igshid=o83ansivn5qh" TargetMode="External" /><Relationship Id="rId13" Type="http://schemas.openxmlformats.org/officeDocument/2006/relationships/hyperlink" Target="https://www.instagram.com/jodi_spivak/p/By4EUASASna/?igshid=cp86wu542289" TargetMode="External" /><Relationship Id="rId14" Type="http://schemas.openxmlformats.org/officeDocument/2006/relationships/hyperlink" Target="http://pbs.twimg.com/profile_images/1069088654801305600/0VevEEvF_normal.jpg" TargetMode="External" /><Relationship Id="rId15" Type="http://schemas.openxmlformats.org/officeDocument/2006/relationships/hyperlink" Target="http://pbs.twimg.com/profile_images/968996467263205377/kaOivNQg_normal.jpg" TargetMode="External" /><Relationship Id="rId16" Type="http://schemas.openxmlformats.org/officeDocument/2006/relationships/hyperlink" Target="http://pbs.twimg.com/profile_images/949042905863225345/9RHexnuG_normal.jpg" TargetMode="External" /><Relationship Id="rId17" Type="http://schemas.openxmlformats.org/officeDocument/2006/relationships/hyperlink" Target="http://pbs.twimg.com/profile_images/619293774192074752/yBUiyWE-_normal.jpg" TargetMode="External" /><Relationship Id="rId18" Type="http://schemas.openxmlformats.org/officeDocument/2006/relationships/hyperlink" Target="http://pbs.twimg.com/profile_images/619293774192074752/yBUiyWE-_normal.jpg" TargetMode="External" /><Relationship Id="rId19" Type="http://schemas.openxmlformats.org/officeDocument/2006/relationships/hyperlink" Target="http://pbs.twimg.com/profile_images/619293774192074752/yBUiyWE-_normal.jpg" TargetMode="External" /><Relationship Id="rId20" Type="http://schemas.openxmlformats.org/officeDocument/2006/relationships/hyperlink" Target="http://pbs.twimg.com/profile_images/619293774192074752/yBUiyWE-_normal.jpg" TargetMode="External" /><Relationship Id="rId21" Type="http://schemas.openxmlformats.org/officeDocument/2006/relationships/hyperlink" Target="http://pbs.twimg.com/profile_images/619293774192074752/yBUiyWE-_normal.jpg" TargetMode="External" /><Relationship Id="rId22" Type="http://schemas.openxmlformats.org/officeDocument/2006/relationships/hyperlink" Target="http://pbs.twimg.com/profile_images/987540395142725632/xt34UigV_normal.jpg" TargetMode="External" /><Relationship Id="rId23" Type="http://schemas.openxmlformats.org/officeDocument/2006/relationships/hyperlink" Target="http://pbs.twimg.com/profile_images/943710610264485888/KKxl3D8-_normal.jpg" TargetMode="External" /><Relationship Id="rId24" Type="http://schemas.openxmlformats.org/officeDocument/2006/relationships/hyperlink" Target="http://pbs.twimg.com/profile_images/1049044894541475840/t9jiKAX6_normal.jpg" TargetMode="External" /><Relationship Id="rId25" Type="http://schemas.openxmlformats.org/officeDocument/2006/relationships/hyperlink" Target="http://pbs.twimg.com/profile_images/425330367382310912/KbZQpy4r_normal.jpeg" TargetMode="External" /><Relationship Id="rId26" Type="http://schemas.openxmlformats.org/officeDocument/2006/relationships/hyperlink" Target="http://pbs.twimg.com/profile_images/425330367382310912/KbZQpy4r_normal.jpeg" TargetMode="External" /><Relationship Id="rId27" Type="http://schemas.openxmlformats.org/officeDocument/2006/relationships/hyperlink" Target="https://twitter.com/#!/rebeccasrizzo/status/1138568440736878592" TargetMode="External" /><Relationship Id="rId28" Type="http://schemas.openxmlformats.org/officeDocument/2006/relationships/hyperlink" Target="https://twitter.com/#!/sandshotelspa/status/1140363581516591104" TargetMode="External" /><Relationship Id="rId29" Type="http://schemas.openxmlformats.org/officeDocument/2006/relationships/hyperlink" Target="https://twitter.com/#!/travmediausa/status/1140692259584782336" TargetMode="External" /><Relationship Id="rId30" Type="http://schemas.openxmlformats.org/officeDocument/2006/relationships/hyperlink" Target="https://twitter.com/#!/psmodsquad/status/1137372326738055168" TargetMode="External" /><Relationship Id="rId31" Type="http://schemas.openxmlformats.org/officeDocument/2006/relationships/hyperlink" Target="https://twitter.com/#!/psmodsquad/status/1137372729252990977" TargetMode="External" /><Relationship Id="rId32" Type="http://schemas.openxmlformats.org/officeDocument/2006/relationships/hyperlink" Target="https://twitter.com/#!/psmodsquad/status/1137575817779847170" TargetMode="External" /><Relationship Id="rId33" Type="http://schemas.openxmlformats.org/officeDocument/2006/relationships/hyperlink" Target="https://twitter.com/#!/psmodsquad/status/1137919686790848512" TargetMode="External" /><Relationship Id="rId34" Type="http://schemas.openxmlformats.org/officeDocument/2006/relationships/hyperlink" Target="https://twitter.com/#!/psmodsquad/status/1140714436593946626" TargetMode="External" /><Relationship Id="rId35" Type="http://schemas.openxmlformats.org/officeDocument/2006/relationships/hyperlink" Target="https://twitter.com/#!/destination_psp/status/1140987082820575232" TargetMode="External" /><Relationship Id="rId36" Type="http://schemas.openxmlformats.org/officeDocument/2006/relationships/hyperlink" Target="https://twitter.com/#!/joanjetsetter/status/1139980013984518145" TargetMode="External" /><Relationship Id="rId37" Type="http://schemas.openxmlformats.org/officeDocument/2006/relationships/hyperlink" Target="https://twitter.com/#!/satw/status/1141046702784356352" TargetMode="External" /><Relationship Id="rId38" Type="http://schemas.openxmlformats.org/officeDocument/2006/relationships/hyperlink" Target="https://twitter.com/#!/jodispivak/status/1140806744182013952" TargetMode="External" /><Relationship Id="rId39" Type="http://schemas.openxmlformats.org/officeDocument/2006/relationships/hyperlink" Target="https://twitter.com/#!/jodispivak/status/1141184110423138304" TargetMode="External" /><Relationship Id="rId40" Type="http://schemas.openxmlformats.org/officeDocument/2006/relationships/hyperlink" Target="https://api.twitter.com/1.1/geo/id/4265ece9285a2872.json" TargetMode="External" /><Relationship Id="rId41" Type="http://schemas.openxmlformats.org/officeDocument/2006/relationships/comments" Target="../comments12.xml" /><Relationship Id="rId42" Type="http://schemas.openxmlformats.org/officeDocument/2006/relationships/vmlDrawing" Target="../drawings/vmlDrawing6.vml" /><Relationship Id="rId43" Type="http://schemas.openxmlformats.org/officeDocument/2006/relationships/table" Target="../tables/table22.xml" /><Relationship Id="rId4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YoGrrLitc" TargetMode="External" /><Relationship Id="rId2" Type="http://schemas.openxmlformats.org/officeDocument/2006/relationships/hyperlink" Target="https://t.co/PS2Gr8IxsA" TargetMode="External" /><Relationship Id="rId3" Type="http://schemas.openxmlformats.org/officeDocument/2006/relationships/hyperlink" Target="http://t.co/aaSTdkcS0A" TargetMode="External" /><Relationship Id="rId4" Type="http://schemas.openxmlformats.org/officeDocument/2006/relationships/hyperlink" Target="http://t.co/U2T72ovnRR" TargetMode="External" /><Relationship Id="rId5" Type="http://schemas.openxmlformats.org/officeDocument/2006/relationships/hyperlink" Target="http://t.co/RDFQ3PZci8" TargetMode="External" /><Relationship Id="rId6" Type="http://schemas.openxmlformats.org/officeDocument/2006/relationships/hyperlink" Target="http://www.visitpalmsprings.com/" TargetMode="External" /><Relationship Id="rId7" Type="http://schemas.openxmlformats.org/officeDocument/2006/relationships/hyperlink" Target="https://t.co/wPgfvyDR6k" TargetMode="External" /><Relationship Id="rId8" Type="http://schemas.openxmlformats.org/officeDocument/2006/relationships/hyperlink" Target="https://t.co/Bfn2gbXQlJ" TargetMode="External" /><Relationship Id="rId9" Type="http://schemas.openxmlformats.org/officeDocument/2006/relationships/hyperlink" Target="https://t.co/DfRxoPxgs8" TargetMode="External" /><Relationship Id="rId10" Type="http://schemas.openxmlformats.org/officeDocument/2006/relationships/hyperlink" Target="http://t.co/2QaFBGPTEf" TargetMode="External" /><Relationship Id="rId11" Type="http://schemas.openxmlformats.org/officeDocument/2006/relationships/hyperlink" Target="https://t.co/EPgWyATy12" TargetMode="External" /><Relationship Id="rId12" Type="http://schemas.openxmlformats.org/officeDocument/2006/relationships/hyperlink" Target="https://pbs.twimg.com/profile_banners/47655631/1543725575" TargetMode="External" /><Relationship Id="rId13" Type="http://schemas.openxmlformats.org/officeDocument/2006/relationships/hyperlink" Target="https://pbs.twimg.com/profile_banners/1412154553/1372755282" TargetMode="External" /><Relationship Id="rId14" Type="http://schemas.openxmlformats.org/officeDocument/2006/relationships/hyperlink" Target="https://pbs.twimg.com/profile_banners/17392949/1398610308" TargetMode="External" /><Relationship Id="rId15" Type="http://schemas.openxmlformats.org/officeDocument/2006/relationships/hyperlink" Target="https://pbs.twimg.com/profile_banners/3273518276/1436543921" TargetMode="External" /><Relationship Id="rId16" Type="http://schemas.openxmlformats.org/officeDocument/2006/relationships/hyperlink" Target="https://pbs.twimg.com/profile_banners/19666000/1518049009" TargetMode="External" /><Relationship Id="rId17" Type="http://schemas.openxmlformats.org/officeDocument/2006/relationships/hyperlink" Target="https://pbs.twimg.com/profile_banners/2598505699/1546847472" TargetMode="External" /><Relationship Id="rId18" Type="http://schemas.openxmlformats.org/officeDocument/2006/relationships/hyperlink" Target="https://pbs.twimg.com/profile_banners/2936346650/1429916092" TargetMode="External" /><Relationship Id="rId19" Type="http://schemas.openxmlformats.org/officeDocument/2006/relationships/hyperlink" Target="https://pbs.twimg.com/profile_banners/348743758/1487314628" TargetMode="External" /><Relationship Id="rId20" Type="http://schemas.openxmlformats.org/officeDocument/2006/relationships/hyperlink" Target="https://pbs.twimg.com/profile_banners/21881763/1554300592" TargetMode="External" /><Relationship Id="rId21" Type="http://schemas.openxmlformats.org/officeDocument/2006/relationships/hyperlink" Target="https://pbs.twimg.com/profile_banners/18755597/1415249896" TargetMode="External" /><Relationship Id="rId22" Type="http://schemas.openxmlformats.org/officeDocument/2006/relationships/hyperlink" Target="https://pbs.twimg.com/profile_banners/927397506853437440/1522803493" TargetMode="External" /><Relationship Id="rId23" Type="http://schemas.openxmlformats.org/officeDocument/2006/relationships/hyperlink" Target="http://abs.twimg.com/images/themes/theme5/bg.gif" TargetMode="External" /><Relationship Id="rId24" Type="http://schemas.openxmlformats.org/officeDocument/2006/relationships/hyperlink" Target="http://pbs.twimg.com/profile_background_images/558653648306061312/xz4sJkfx.jpeg" TargetMode="External" /><Relationship Id="rId25" Type="http://schemas.openxmlformats.org/officeDocument/2006/relationships/hyperlink" Target="http://abs.twimg.com/images/themes/theme10/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1/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5/bg.gif" TargetMode="External" /><Relationship Id="rId34" Type="http://schemas.openxmlformats.org/officeDocument/2006/relationships/hyperlink" Target="http://pbs.twimg.com/profile_images/1069088654801305600/0VevEEvF_normal.jpg" TargetMode="External" /><Relationship Id="rId35" Type="http://schemas.openxmlformats.org/officeDocument/2006/relationships/hyperlink" Target="http://pbs.twimg.com/profile_images/988822827829612545/O4PdqvX__normal.jpg" TargetMode="External" /><Relationship Id="rId36" Type="http://schemas.openxmlformats.org/officeDocument/2006/relationships/hyperlink" Target="http://pbs.twimg.com/profile_images/968996467263205377/kaOivNQg_normal.jpg" TargetMode="External" /><Relationship Id="rId37" Type="http://schemas.openxmlformats.org/officeDocument/2006/relationships/hyperlink" Target="http://pbs.twimg.com/profile_images/558652804797956096/JjjA7hK5_normal.jpeg" TargetMode="External" /><Relationship Id="rId38" Type="http://schemas.openxmlformats.org/officeDocument/2006/relationships/hyperlink" Target="http://pbs.twimg.com/profile_images/949042905863225345/9RHexnuG_normal.jpg" TargetMode="External" /><Relationship Id="rId39" Type="http://schemas.openxmlformats.org/officeDocument/2006/relationships/hyperlink" Target="http://pbs.twimg.com/profile_images/619293774192074752/yBUiyWE-_normal.jpg" TargetMode="External" /><Relationship Id="rId40" Type="http://schemas.openxmlformats.org/officeDocument/2006/relationships/hyperlink" Target="http://pbs.twimg.com/profile_images/988845766830510080/qUCxqEQI_normal.jpg" TargetMode="External" /><Relationship Id="rId41" Type="http://schemas.openxmlformats.org/officeDocument/2006/relationships/hyperlink" Target="http://pbs.twimg.com/profile_images/987540395142725632/xt34UigV_normal.jpg" TargetMode="External" /><Relationship Id="rId42" Type="http://schemas.openxmlformats.org/officeDocument/2006/relationships/hyperlink" Target="http://pbs.twimg.com/profile_images/546009200166330369/z7oGJg86_normal.jpeg" TargetMode="External" /><Relationship Id="rId43" Type="http://schemas.openxmlformats.org/officeDocument/2006/relationships/hyperlink" Target="http://pbs.twimg.com/profile_images/943710610264485888/KKxl3D8-_normal.jpg" TargetMode="External" /><Relationship Id="rId44" Type="http://schemas.openxmlformats.org/officeDocument/2006/relationships/hyperlink" Target="http://pbs.twimg.com/profile_images/1113443655518437377/btwMYoFK_normal.png" TargetMode="External" /><Relationship Id="rId45" Type="http://schemas.openxmlformats.org/officeDocument/2006/relationships/hyperlink" Target="http://pbs.twimg.com/profile_images/1049044894541475840/t9jiKAX6_normal.jpg" TargetMode="External" /><Relationship Id="rId46" Type="http://schemas.openxmlformats.org/officeDocument/2006/relationships/hyperlink" Target="http://pbs.twimg.com/profile_images/927398209135067138/M0xcXIL-_normal.jpg" TargetMode="External" /><Relationship Id="rId47" Type="http://schemas.openxmlformats.org/officeDocument/2006/relationships/hyperlink" Target="http://pbs.twimg.com/profile_images/425330367382310912/KbZQpy4r_normal.jpeg" TargetMode="External" /><Relationship Id="rId48" Type="http://schemas.openxmlformats.org/officeDocument/2006/relationships/hyperlink" Target="https://twitter.com/rebeccasrizzo" TargetMode="External" /><Relationship Id="rId49" Type="http://schemas.openxmlformats.org/officeDocument/2006/relationships/hyperlink" Target="https://twitter.com/thegpsoasis" TargetMode="External" /><Relationship Id="rId50" Type="http://schemas.openxmlformats.org/officeDocument/2006/relationships/hyperlink" Target="https://twitter.com/sandshotelspa" TargetMode="External" /><Relationship Id="rId51" Type="http://schemas.openxmlformats.org/officeDocument/2006/relationships/hyperlink" Target="https://twitter.com/palmspringstyle" TargetMode="External" /><Relationship Id="rId52" Type="http://schemas.openxmlformats.org/officeDocument/2006/relationships/hyperlink" Target="https://twitter.com/travmediausa" TargetMode="External" /><Relationship Id="rId53" Type="http://schemas.openxmlformats.org/officeDocument/2006/relationships/hyperlink" Target="https://twitter.com/psmodsquad" TargetMode="External" /><Relationship Id="rId54" Type="http://schemas.openxmlformats.org/officeDocument/2006/relationships/hyperlink" Target="https://twitter.com/palmspringsca" TargetMode="External" /><Relationship Id="rId55" Type="http://schemas.openxmlformats.org/officeDocument/2006/relationships/hyperlink" Target="https://twitter.com/destination_psp" TargetMode="External" /><Relationship Id="rId56" Type="http://schemas.openxmlformats.org/officeDocument/2006/relationships/hyperlink" Target="https://twitter.com/bpagequeen" TargetMode="External" /><Relationship Id="rId57" Type="http://schemas.openxmlformats.org/officeDocument/2006/relationships/hyperlink" Target="https://twitter.com/joanjetsetter" TargetMode="External" /><Relationship Id="rId58" Type="http://schemas.openxmlformats.org/officeDocument/2006/relationships/hyperlink" Target="https://twitter.com/dcwritermom" TargetMode="External" /><Relationship Id="rId59" Type="http://schemas.openxmlformats.org/officeDocument/2006/relationships/hyperlink" Target="https://twitter.com/satw" TargetMode="External" /><Relationship Id="rId60" Type="http://schemas.openxmlformats.org/officeDocument/2006/relationships/hyperlink" Target="https://twitter.com/hotelpaseo" TargetMode="External" /><Relationship Id="rId61" Type="http://schemas.openxmlformats.org/officeDocument/2006/relationships/hyperlink" Target="https://twitter.com/jodispivak" TargetMode="External" /><Relationship Id="rId62" Type="http://schemas.openxmlformats.org/officeDocument/2006/relationships/comments" Target="../comments2.xml" /><Relationship Id="rId63" Type="http://schemas.openxmlformats.org/officeDocument/2006/relationships/vmlDrawing" Target="../drawings/vmlDrawing2.vml" /><Relationship Id="rId64" Type="http://schemas.openxmlformats.org/officeDocument/2006/relationships/table" Target="../tables/table2.xml" /><Relationship Id="rId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yvgwH7lt2k/?igshid=1v71qp4c7b5l0" TargetMode="External" /><Relationship Id="rId2" Type="http://schemas.openxmlformats.org/officeDocument/2006/relationships/hyperlink" Target="https://www.instagram.com/jodi_spivak/p/By4EUASASna/?igshid=cp86wu542289" TargetMode="External" /><Relationship Id="rId3" Type="http://schemas.openxmlformats.org/officeDocument/2006/relationships/hyperlink" Target="https://www.instagram.com/jodi_spivak/p/By1YtJHAhbX/?igshid=o83ansivn5qh" TargetMode="External" /><Relationship Id="rId4" Type="http://schemas.openxmlformats.org/officeDocument/2006/relationships/hyperlink" Target="https://www.instagram.com/destinationpsp/p/By2qtgrnnVk/?igshid=qmiipjmldvy0" TargetMode="External" /><Relationship Id="rId5" Type="http://schemas.openxmlformats.org/officeDocument/2006/relationships/hyperlink" Target="https://www.instagram.com/p/By0uubdHkgI/?igshid=1t3fgi3yark3p" TargetMode="External" /><Relationship Id="rId6" Type="http://schemas.openxmlformats.org/officeDocument/2006/relationships/hyperlink" Target="https://www.instagram.com/p/Byg30fPnvS3/?igshid=1u9tidk2jfkjr" TargetMode="External" /><Relationship Id="rId7" Type="http://schemas.openxmlformats.org/officeDocument/2006/relationships/hyperlink" Target="https://www.instagram.com/p/ByebcGGnRGE/?igshid=ke9uuhjidwcx" TargetMode="External" /><Relationship Id="rId8" Type="http://schemas.openxmlformats.org/officeDocument/2006/relationships/hyperlink" Target="https://www.instagram.com/p/Byc_Faonngo/?igshid=1p9eyiy3f1mt5" TargetMode="External" /><Relationship Id="rId9" Type="http://schemas.openxmlformats.org/officeDocument/2006/relationships/hyperlink" Target="https://www.instagram.com/p/Byc-6G8nHsR/?igshid=bmn3r5yvs99t" TargetMode="External" /><Relationship Id="rId10" Type="http://schemas.openxmlformats.org/officeDocument/2006/relationships/hyperlink" Target="https://travmedia.com/showPRPreview/100061192" TargetMode="External" /><Relationship Id="rId11" Type="http://schemas.openxmlformats.org/officeDocument/2006/relationships/hyperlink" Target="https://www.instagram.com/jodi_spivak/p/By4EUASASna/?igshid=cp86wu542289" TargetMode="External" /><Relationship Id="rId12" Type="http://schemas.openxmlformats.org/officeDocument/2006/relationships/hyperlink" Target="https://www.instagram.com/jodi_spivak/p/By1YtJHAhbX/?igshid=o83ansivn5qh" TargetMode="External" /><Relationship Id="rId13" Type="http://schemas.openxmlformats.org/officeDocument/2006/relationships/hyperlink" Target="https://travmedia.com/showPRPreview/100061192" TargetMode="External" /><Relationship Id="rId14" Type="http://schemas.openxmlformats.org/officeDocument/2006/relationships/hyperlink" Target="https://www.instagram.com/p/ByyO45RHy2g/?igshid=tj7n21xhhcao" TargetMode="External" /><Relationship Id="rId15" Type="http://schemas.openxmlformats.org/officeDocument/2006/relationships/hyperlink" Target="https://www.instagram.com/p/Byle1pcHnEd/?igshid=1919rnzm1917b" TargetMode="External" /><Relationship Id="rId16" Type="http://schemas.openxmlformats.org/officeDocument/2006/relationships/hyperlink" Target="https://www.instagram.com/p/ByvgwH7lt2k/?igshid=1v71qp4c7b5l0" TargetMode="External" /><Relationship Id="rId17" Type="http://schemas.openxmlformats.org/officeDocument/2006/relationships/hyperlink" Target="https://www.instagram.com/destinationpsp/p/By2qtgrnnVk/?igshid=qmiipjmldvy0" TargetMode="External" /><Relationship Id="rId18" Type="http://schemas.openxmlformats.org/officeDocument/2006/relationships/hyperlink" Target="https://www.instagram.com/p/By0uubdHkgI/?igshid=1t3fgi3yark3p" TargetMode="External" /><Relationship Id="rId19" Type="http://schemas.openxmlformats.org/officeDocument/2006/relationships/hyperlink" Target="https://www.instagram.com/p/Byc-6G8nHsR/?igshid=bmn3r5yvs99t" TargetMode="External" /><Relationship Id="rId20" Type="http://schemas.openxmlformats.org/officeDocument/2006/relationships/hyperlink" Target="https://www.instagram.com/p/Byc_Faonngo/?igshid=1p9eyiy3f1mt5" TargetMode="External" /><Relationship Id="rId21" Type="http://schemas.openxmlformats.org/officeDocument/2006/relationships/hyperlink" Target="https://www.instagram.com/p/ByebcGGnRGE/?igshid=ke9uuhjidwcx" TargetMode="External" /><Relationship Id="rId22" Type="http://schemas.openxmlformats.org/officeDocument/2006/relationships/hyperlink" Target="https://www.instagram.com/p/Byg30fPnvS3/?igshid=1u9tidk2jfkjr"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464</v>
      </c>
      <c r="BB2" s="13" t="s">
        <v>472</v>
      </c>
      <c r="BC2" s="13" t="s">
        <v>473</v>
      </c>
      <c r="BD2" s="67" t="s">
        <v>653</v>
      </c>
      <c r="BE2" s="67" t="s">
        <v>654</v>
      </c>
      <c r="BF2" s="67" t="s">
        <v>655</v>
      </c>
      <c r="BG2" s="67" t="s">
        <v>656</v>
      </c>
      <c r="BH2" s="67" t="s">
        <v>657</v>
      </c>
      <c r="BI2" s="67" t="s">
        <v>658</v>
      </c>
      <c r="BJ2" s="67" t="s">
        <v>659</v>
      </c>
      <c r="BK2" s="67" t="s">
        <v>660</v>
      </c>
      <c r="BL2" s="67" t="s">
        <v>661</v>
      </c>
    </row>
    <row r="3" spans="1:64" ht="15" customHeight="1">
      <c r="A3" s="84" t="s">
        <v>212</v>
      </c>
      <c r="B3" s="84" t="s">
        <v>220</v>
      </c>
      <c r="C3" s="53" t="s">
        <v>668</v>
      </c>
      <c r="D3" s="54">
        <v>3</v>
      </c>
      <c r="E3" s="65" t="s">
        <v>132</v>
      </c>
      <c r="F3" s="55">
        <v>35</v>
      </c>
      <c r="G3" s="53"/>
      <c r="H3" s="57"/>
      <c r="I3" s="56"/>
      <c r="J3" s="56"/>
      <c r="K3" s="36" t="s">
        <v>65</v>
      </c>
      <c r="L3" s="62">
        <v>3</v>
      </c>
      <c r="M3" s="62"/>
      <c r="N3" s="63"/>
      <c r="O3" s="85" t="s">
        <v>226</v>
      </c>
      <c r="P3" s="87">
        <v>43627.921805555554</v>
      </c>
      <c r="Q3" s="85" t="s">
        <v>228</v>
      </c>
      <c r="R3" s="89" t="s">
        <v>241</v>
      </c>
      <c r="S3" s="85" t="s">
        <v>253</v>
      </c>
      <c r="T3" s="85"/>
      <c r="U3" s="85"/>
      <c r="V3" s="89" t="s">
        <v>263</v>
      </c>
      <c r="W3" s="87">
        <v>43627.921805555554</v>
      </c>
      <c r="X3" s="89" t="s">
        <v>271</v>
      </c>
      <c r="Y3" s="85"/>
      <c r="Z3" s="85"/>
      <c r="AA3" s="91" t="s">
        <v>284</v>
      </c>
      <c r="AB3" s="85"/>
      <c r="AC3" s="85" t="b">
        <v>0</v>
      </c>
      <c r="AD3" s="85">
        <v>0</v>
      </c>
      <c r="AE3" s="91" t="s">
        <v>297</v>
      </c>
      <c r="AF3" s="85" t="b">
        <v>0</v>
      </c>
      <c r="AG3" s="85" t="s">
        <v>299</v>
      </c>
      <c r="AH3" s="85"/>
      <c r="AI3" s="91" t="s">
        <v>298</v>
      </c>
      <c r="AJ3" s="85" t="b">
        <v>0</v>
      </c>
      <c r="AK3" s="85">
        <v>0</v>
      </c>
      <c r="AL3" s="91" t="s">
        <v>298</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5</v>
      </c>
      <c r="BE3" s="52">
        <v>13.88888888888889</v>
      </c>
      <c r="BF3" s="51">
        <v>1</v>
      </c>
      <c r="BG3" s="52">
        <v>2.7777777777777777</v>
      </c>
      <c r="BH3" s="51">
        <v>0</v>
      </c>
      <c r="BI3" s="52">
        <v>0</v>
      </c>
      <c r="BJ3" s="51">
        <v>30</v>
      </c>
      <c r="BK3" s="52">
        <v>83.33333333333333</v>
      </c>
      <c r="BL3" s="51">
        <v>36</v>
      </c>
    </row>
    <row r="4" spans="1:64" ht="15" customHeight="1">
      <c r="A4" s="84" t="s">
        <v>213</v>
      </c>
      <c r="B4" s="84" t="s">
        <v>221</v>
      </c>
      <c r="C4" s="53" t="s">
        <v>668</v>
      </c>
      <c r="D4" s="54">
        <v>3</v>
      </c>
      <c r="E4" s="65" t="s">
        <v>132</v>
      </c>
      <c r="F4" s="55">
        <v>35</v>
      </c>
      <c r="G4" s="53"/>
      <c r="H4" s="57"/>
      <c r="I4" s="56"/>
      <c r="J4" s="56"/>
      <c r="K4" s="36" t="s">
        <v>65</v>
      </c>
      <c r="L4" s="83">
        <v>4</v>
      </c>
      <c r="M4" s="83"/>
      <c r="N4" s="63"/>
      <c r="O4" s="86" t="s">
        <v>227</v>
      </c>
      <c r="P4" s="88">
        <v>43632.875451388885</v>
      </c>
      <c r="Q4" s="86" t="s">
        <v>229</v>
      </c>
      <c r="R4" s="90" t="s">
        <v>242</v>
      </c>
      <c r="S4" s="86" t="s">
        <v>253</v>
      </c>
      <c r="T4" s="86" t="s">
        <v>255</v>
      </c>
      <c r="U4" s="86"/>
      <c r="V4" s="90" t="s">
        <v>264</v>
      </c>
      <c r="W4" s="88">
        <v>43632.875451388885</v>
      </c>
      <c r="X4" s="90" t="s">
        <v>272</v>
      </c>
      <c r="Y4" s="86"/>
      <c r="Z4" s="86"/>
      <c r="AA4" s="92" t="s">
        <v>285</v>
      </c>
      <c r="AB4" s="86"/>
      <c r="AC4" s="86" t="b">
        <v>0</v>
      </c>
      <c r="AD4" s="86">
        <v>0</v>
      </c>
      <c r="AE4" s="92" t="s">
        <v>298</v>
      </c>
      <c r="AF4" s="86" t="b">
        <v>0</v>
      </c>
      <c r="AG4" s="86" t="s">
        <v>299</v>
      </c>
      <c r="AH4" s="86"/>
      <c r="AI4" s="92" t="s">
        <v>298</v>
      </c>
      <c r="AJ4" s="86" t="b">
        <v>0</v>
      </c>
      <c r="AK4" s="86">
        <v>0</v>
      </c>
      <c r="AL4" s="92" t="s">
        <v>298</v>
      </c>
      <c r="AM4" s="86" t="s">
        <v>300</v>
      </c>
      <c r="AN4" s="86" t="b">
        <v>0</v>
      </c>
      <c r="AO4" s="92" t="s">
        <v>285</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17</v>
      </c>
      <c r="BK4" s="52">
        <v>100</v>
      </c>
      <c r="BL4" s="51">
        <v>17</v>
      </c>
    </row>
    <row r="5" spans="1:64" ht="45">
      <c r="A5" s="84" t="s">
        <v>213</v>
      </c>
      <c r="B5" s="84" t="s">
        <v>220</v>
      </c>
      <c r="C5" s="53" t="s">
        <v>668</v>
      </c>
      <c r="D5" s="54">
        <v>3</v>
      </c>
      <c r="E5" s="65" t="s">
        <v>132</v>
      </c>
      <c r="F5" s="55">
        <v>35</v>
      </c>
      <c r="G5" s="53"/>
      <c r="H5" s="57"/>
      <c r="I5" s="56"/>
      <c r="J5" s="56"/>
      <c r="K5" s="36" t="s">
        <v>65</v>
      </c>
      <c r="L5" s="83">
        <v>5</v>
      </c>
      <c r="M5" s="83"/>
      <c r="N5" s="63"/>
      <c r="O5" s="86" t="s">
        <v>227</v>
      </c>
      <c r="P5" s="88">
        <v>43632.875451388885</v>
      </c>
      <c r="Q5" s="86" t="s">
        <v>229</v>
      </c>
      <c r="R5" s="90" t="s">
        <v>242</v>
      </c>
      <c r="S5" s="86" t="s">
        <v>253</v>
      </c>
      <c r="T5" s="86" t="s">
        <v>255</v>
      </c>
      <c r="U5" s="86"/>
      <c r="V5" s="90" t="s">
        <v>264</v>
      </c>
      <c r="W5" s="88">
        <v>43632.875451388885</v>
      </c>
      <c r="X5" s="90" t="s">
        <v>272</v>
      </c>
      <c r="Y5" s="86"/>
      <c r="Z5" s="86"/>
      <c r="AA5" s="92" t="s">
        <v>285</v>
      </c>
      <c r="AB5" s="86"/>
      <c r="AC5" s="86" t="b">
        <v>0</v>
      </c>
      <c r="AD5" s="86">
        <v>0</v>
      </c>
      <c r="AE5" s="92" t="s">
        <v>298</v>
      </c>
      <c r="AF5" s="86" t="b">
        <v>0</v>
      </c>
      <c r="AG5" s="86" t="s">
        <v>299</v>
      </c>
      <c r="AH5" s="86"/>
      <c r="AI5" s="92" t="s">
        <v>298</v>
      </c>
      <c r="AJ5" s="86" t="b">
        <v>0</v>
      </c>
      <c r="AK5" s="86">
        <v>0</v>
      </c>
      <c r="AL5" s="92" t="s">
        <v>298</v>
      </c>
      <c r="AM5" s="86" t="s">
        <v>300</v>
      </c>
      <c r="AN5" s="86" t="b">
        <v>0</v>
      </c>
      <c r="AO5" s="92" t="s">
        <v>285</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220</v>
      </c>
      <c r="C6" s="53" t="s">
        <v>668</v>
      </c>
      <c r="D6" s="54">
        <v>3</v>
      </c>
      <c r="E6" s="65" t="s">
        <v>132</v>
      </c>
      <c r="F6" s="55">
        <v>35</v>
      </c>
      <c r="G6" s="53"/>
      <c r="H6" s="57"/>
      <c r="I6" s="56"/>
      <c r="J6" s="56"/>
      <c r="K6" s="36" t="s">
        <v>65</v>
      </c>
      <c r="L6" s="83">
        <v>6</v>
      </c>
      <c r="M6" s="83"/>
      <c r="N6" s="63"/>
      <c r="O6" s="86" t="s">
        <v>227</v>
      </c>
      <c r="P6" s="88">
        <v>43633.782430555555</v>
      </c>
      <c r="Q6" s="86" t="s">
        <v>230</v>
      </c>
      <c r="R6" s="90" t="s">
        <v>243</v>
      </c>
      <c r="S6" s="86" t="s">
        <v>254</v>
      </c>
      <c r="T6" s="86"/>
      <c r="U6" s="86"/>
      <c r="V6" s="90" t="s">
        <v>265</v>
      </c>
      <c r="W6" s="88">
        <v>43633.782430555555</v>
      </c>
      <c r="X6" s="90" t="s">
        <v>273</v>
      </c>
      <c r="Y6" s="86"/>
      <c r="Z6" s="86"/>
      <c r="AA6" s="92" t="s">
        <v>286</v>
      </c>
      <c r="AB6" s="86"/>
      <c r="AC6" s="86" t="b">
        <v>0</v>
      </c>
      <c r="AD6" s="86">
        <v>0</v>
      </c>
      <c r="AE6" s="92" t="s">
        <v>298</v>
      </c>
      <c r="AF6" s="86" t="b">
        <v>0</v>
      </c>
      <c r="AG6" s="86" t="s">
        <v>299</v>
      </c>
      <c r="AH6" s="86"/>
      <c r="AI6" s="92" t="s">
        <v>298</v>
      </c>
      <c r="AJ6" s="86" t="b">
        <v>0</v>
      </c>
      <c r="AK6" s="86">
        <v>0</v>
      </c>
      <c r="AL6" s="92" t="s">
        <v>298</v>
      </c>
      <c r="AM6" s="86" t="s">
        <v>301</v>
      </c>
      <c r="AN6" s="86" t="b">
        <v>0</v>
      </c>
      <c r="AO6" s="92" t="s">
        <v>286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11.11111111111111</v>
      </c>
      <c r="BF6" s="51">
        <v>0</v>
      </c>
      <c r="BG6" s="52">
        <v>0</v>
      </c>
      <c r="BH6" s="51">
        <v>0</v>
      </c>
      <c r="BI6" s="52">
        <v>0</v>
      </c>
      <c r="BJ6" s="51">
        <v>8</v>
      </c>
      <c r="BK6" s="52">
        <v>88.88888888888889</v>
      </c>
      <c r="BL6" s="51">
        <v>9</v>
      </c>
    </row>
    <row r="7" spans="1:64" ht="30">
      <c r="A7" s="84" t="s">
        <v>215</v>
      </c>
      <c r="B7" s="84" t="s">
        <v>220</v>
      </c>
      <c r="C7" s="53" t="s">
        <v>669</v>
      </c>
      <c r="D7" s="54">
        <v>10</v>
      </c>
      <c r="E7" s="65" t="s">
        <v>136</v>
      </c>
      <c r="F7" s="55">
        <v>12</v>
      </c>
      <c r="G7" s="53"/>
      <c r="H7" s="57"/>
      <c r="I7" s="56"/>
      <c r="J7" s="56"/>
      <c r="K7" s="36" t="s">
        <v>65</v>
      </c>
      <c r="L7" s="83">
        <v>7</v>
      </c>
      <c r="M7" s="83"/>
      <c r="N7" s="63"/>
      <c r="O7" s="86" t="s">
        <v>227</v>
      </c>
      <c r="P7" s="88">
        <v>43624.621157407404</v>
      </c>
      <c r="Q7" s="86" t="s">
        <v>231</v>
      </c>
      <c r="R7" s="90" t="s">
        <v>244</v>
      </c>
      <c r="S7" s="86" t="s">
        <v>253</v>
      </c>
      <c r="T7" s="86" t="s">
        <v>256</v>
      </c>
      <c r="U7" s="86"/>
      <c r="V7" s="90" t="s">
        <v>266</v>
      </c>
      <c r="W7" s="88">
        <v>43624.621157407404</v>
      </c>
      <c r="X7" s="90" t="s">
        <v>274</v>
      </c>
      <c r="Y7" s="86"/>
      <c r="Z7" s="86"/>
      <c r="AA7" s="92" t="s">
        <v>287</v>
      </c>
      <c r="AB7" s="86"/>
      <c r="AC7" s="86" t="b">
        <v>0</v>
      </c>
      <c r="AD7" s="86">
        <v>0</v>
      </c>
      <c r="AE7" s="92" t="s">
        <v>298</v>
      </c>
      <c r="AF7" s="86" t="b">
        <v>0</v>
      </c>
      <c r="AG7" s="86" t="s">
        <v>299</v>
      </c>
      <c r="AH7" s="86"/>
      <c r="AI7" s="92" t="s">
        <v>298</v>
      </c>
      <c r="AJ7" s="86" t="b">
        <v>0</v>
      </c>
      <c r="AK7" s="86">
        <v>0</v>
      </c>
      <c r="AL7" s="92" t="s">
        <v>298</v>
      </c>
      <c r="AM7" s="86" t="s">
        <v>300</v>
      </c>
      <c r="AN7" s="86" t="b">
        <v>0</v>
      </c>
      <c r="AO7" s="92" t="s">
        <v>287</v>
      </c>
      <c r="AP7" s="86" t="s">
        <v>176</v>
      </c>
      <c r="AQ7" s="86">
        <v>0</v>
      </c>
      <c r="AR7" s="86">
        <v>0</v>
      </c>
      <c r="AS7" s="86"/>
      <c r="AT7" s="86"/>
      <c r="AU7" s="86"/>
      <c r="AV7" s="86"/>
      <c r="AW7" s="86"/>
      <c r="AX7" s="86"/>
      <c r="AY7" s="86"/>
      <c r="AZ7" s="86"/>
      <c r="BA7">
        <v>5</v>
      </c>
      <c r="BB7" s="85" t="str">
        <f>REPLACE(INDEX(GroupVertices[Group],MATCH(Edges[[#This Row],[Vertex 1]],GroupVertices[Vertex],0)),1,1,"")</f>
        <v>3</v>
      </c>
      <c r="BC7" s="85" t="str">
        <f>REPLACE(INDEX(GroupVertices[Group],MATCH(Edges[[#This Row],[Vertex 2]],GroupVertices[Vertex],0)),1,1,"")</f>
        <v>1</v>
      </c>
      <c r="BD7" s="51"/>
      <c r="BE7" s="52"/>
      <c r="BF7" s="51"/>
      <c r="BG7" s="52"/>
      <c r="BH7" s="51"/>
      <c r="BI7" s="52"/>
      <c r="BJ7" s="51"/>
      <c r="BK7" s="52"/>
      <c r="BL7" s="51"/>
    </row>
    <row r="8" spans="1:64" ht="30">
      <c r="A8" s="84" t="s">
        <v>215</v>
      </c>
      <c r="B8" s="84" t="s">
        <v>222</v>
      </c>
      <c r="C8" s="53" t="s">
        <v>669</v>
      </c>
      <c r="D8" s="54">
        <v>10</v>
      </c>
      <c r="E8" s="65" t="s">
        <v>136</v>
      </c>
      <c r="F8" s="55">
        <v>12</v>
      </c>
      <c r="G8" s="53"/>
      <c r="H8" s="57"/>
      <c r="I8" s="56"/>
      <c r="J8" s="56"/>
      <c r="K8" s="36" t="s">
        <v>65</v>
      </c>
      <c r="L8" s="83">
        <v>8</v>
      </c>
      <c r="M8" s="83"/>
      <c r="N8" s="63"/>
      <c r="O8" s="86" t="s">
        <v>227</v>
      </c>
      <c r="P8" s="88">
        <v>43624.621157407404</v>
      </c>
      <c r="Q8" s="86" t="s">
        <v>231</v>
      </c>
      <c r="R8" s="90" t="s">
        <v>244</v>
      </c>
      <c r="S8" s="86" t="s">
        <v>253</v>
      </c>
      <c r="T8" s="86" t="s">
        <v>256</v>
      </c>
      <c r="U8" s="86"/>
      <c r="V8" s="90" t="s">
        <v>266</v>
      </c>
      <c r="W8" s="88">
        <v>43624.621157407404</v>
      </c>
      <c r="X8" s="90" t="s">
        <v>274</v>
      </c>
      <c r="Y8" s="86"/>
      <c r="Z8" s="86"/>
      <c r="AA8" s="92" t="s">
        <v>287</v>
      </c>
      <c r="AB8" s="86"/>
      <c r="AC8" s="86" t="b">
        <v>0</v>
      </c>
      <c r="AD8" s="86">
        <v>0</v>
      </c>
      <c r="AE8" s="92" t="s">
        <v>298</v>
      </c>
      <c r="AF8" s="86" t="b">
        <v>0</v>
      </c>
      <c r="AG8" s="86" t="s">
        <v>299</v>
      </c>
      <c r="AH8" s="86"/>
      <c r="AI8" s="92" t="s">
        <v>298</v>
      </c>
      <c r="AJ8" s="86" t="b">
        <v>0</v>
      </c>
      <c r="AK8" s="86">
        <v>0</v>
      </c>
      <c r="AL8" s="92" t="s">
        <v>298</v>
      </c>
      <c r="AM8" s="86" t="s">
        <v>300</v>
      </c>
      <c r="AN8" s="86" t="b">
        <v>0</v>
      </c>
      <c r="AO8" s="92" t="s">
        <v>287</v>
      </c>
      <c r="AP8" s="86" t="s">
        <v>176</v>
      </c>
      <c r="AQ8" s="86">
        <v>0</v>
      </c>
      <c r="AR8" s="86">
        <v>0</v>
      </c>
      <c r="AS8" s="86"/>
      <c r="AT8" s="86"/>
      <c r="AU8" s="86"/>
      <c r="AV8" s="86"/>
      <c r="AW8" s="86"/>
      <c r="AX8" s="86"/>
      <c r="AY8" s="86"/>
      <c r="AZ8" s="86"/>
      <c r="BA8">
        <v>5</v>
      </c>
      <c r="BB8" s="85" t="str">
        <f>REPLACE(INDEX(GroupVertices[Group],MATCH(Edges[[#This Row],[Vertex 1]],GroupVertices[Vertex],0)),1,1,"")</f>
        <v>3</v>
      </c>
      <c r="BC8" s="85" t="str">
        <f>REPLACE(INDEX(GroupVertices[Group],MATCH(Edges[[#This Row],[Vertex 2]],GroupVertices[Vertex],0)),1,1,"")</f>
        <v>3</v>
      </c>
      <c r="BD8" s="51">
        <v>1</v>
      </c>
      <c r="BE8" s="52">
        <v>4.3478260869565215</v>
      </c>
      <c r="BF8" s="51">
        <v>0</v>
      </c>
      <c r="BG8" s="52">
        <v>0</v>
      </c>
      <c r="BH8" s="51">
        <v>0</v>
      </c>
      <c r="BI8" s="52">
        <v>0</v>
      </c>
      <c r="BJ8" s="51">
        <v>22</v>
      </c>
      <c r="BK8" s="52">
        <v>95.65217391304348</v>
      </c>
      <c r="BL8" s="51">
        <v>23</v>
      </c>
    </row>
    <row r="9" spans="1:64" ht="30">
      <c r="A9" s="84" t="s">
        <v>215</v>
      </c>
      <c r="B9" s="84" t="s">
        <v>220</v>
      </c>
      <c r="C9" s="53" t="s">
        <v>669</v>
      </c>
      <c r="D9" s="54">
        <v>10</v>
      </c>
      <c r="E9" s="65" t="s">
        <v>136</v>
      </c>
      <c r="F9" s="55">
        <v>12</v>
      </c>
      <c r="G9" s="53"/>
      <c r="H9" s="57"/>
      <c r="I9" s="56"/>
      <c r="J9" s="56"/>
      <c r="K9" s="36" t="s">
        <v>65</v>
      </c>
      <c r="L9" s="83">
        <v>9</v>
      </c>
      <c r="M9" s="83"/>
      <c r="N9" s="63"/>
      <c r="O9" s="86" t="s">
        <v>227</v>
      </c>
      <c r="P9" s="88">
        <v>43624.62226851852</v>
      </c>
      <c r="Q9" s="86" t="s">
        <v>232</v>
      </c>
      <c r="R9" s="90" t="s">
        <v>245</v>
      </c>
      <c r="S9" s="86" t="s">
        <v>253</v>
      </c>
      <c r="T9" s="86" t="s">
        <v>257</v>
      </c>
      <c r="U9" s="86"/>
      <c r="V9" s="90" t="s">
        <v>266</v>
      </c>
      <c r="W9" s="88">
        <v>43624.62226851852</v>
      </c>
      <c r="X9" s="90" t="s">
        <v>275</v>
      </c>
      <c r="Y9" s="86"/>
      <c r="Z9" s="86"/>
      <c r="AA9" s="92" t="s">
        <v>288</v>
      </c>
      <c r="AB9" s="86"/>
      <c r="AC9" s="86" t="b">
        <v>0</v>
      </c>
      <c r="AD9" s="86">
        <v>0</v>
      </c>
      <c r="AE9" s="92" t="s">
        <v>298</v>
      </c>
      <c r="AF9" s="86" t="b">
        <v>0</v>
      </c>
      <c r="AG9" s="86" t="s">
        <v>299</v>
      </c>
      <c r="AH9" s="86"/>
      <c r="AI9" s="92" t="s">
        <v>298</v>
      </c>
      <c r="AJ9" s="86" t="b">
        <v>0</v>
      </c>
      <c r="AK9" s="86">
        <v>0</v>
      </c>
      <c r="AL9" s="92" t="s">
        <v>298</v>
      </c>
      <c r="AM9" s="86" t="s">
        <v>300</v>
      </c>
      <c r="AN9" s="86" t="b">
        <v>0</v>
      </c>
      <c r="AO9" s="92" t="s">
        <v>288</v>
      </c>
      <c r="AP9" s="86" t="s">
        <v>176</v>
      </c>
      <c r="AQ9" s="86">
        <v>0</v>
      </c>
      <c r="AR9" s="86">
        <v>0</v>
      </c>
      <c r="AS9" s="86"/>
      <c r="AT9" s="86"/>
      <c r="AU9" s="86"/>
      <c r="AV9" s="86"/>
      <c r="AW9" s="86"/>
      <c r="AX9" s="86"/>
      <c r="AY9" s="86"/>
      <c r="AZ9" s="86"/>
      <c r="BA9">
        <v>5</v>
      </c>
      <c r="BB9" s="85" t="str">
        <f>REPLACE(INDEX(GroupVertices[Group],MATCH(Edges[[#This Row],[Vertex 1]],GroupVertices[Vertex],0)),1,1,"")</f>
        <v>3</v>
      </c>
      <c r="BC9" s="85" t="str">
        <f>REPLACE(INDEX(GroupVertices[Group],MATCH(Edges[[#This Row],[Vertex 2]],GroupVertices[Vertex],0)),1,1,"")</f>
        <v>1</v>
      </c>
      <c r="BD9" s="51"/>
      <c r="BE9" s="52"/>
      <c r="BF9" s="51"/>
      <c r="BG9" s="52"/>
      <c r="BH9" s="51"/>
      <c r="BI9" s="52"/>
      <c r="BJ9" s="51"/>
      <c r="BK9" s="52"/>
      <c r="BL9" s="51"/>
    </row>
    <row r="10" spans="1:64" ht="30">
      <c r="A10" s="84" t="s">
        <v>215</v>
      </c>
      <c r="B10" s="84" t="s">
        <v>222</v>
      </c>
      <c r="C10" s="53" t="s">
        <v>669</v>
      </c>
      <c r="D10" s="54">
        <v>10</v>
      </c>
      <c r="E10" s="65" t="s">
        <v>136</v>
      </c>
      <c r="F10" s="55">
        <v>12</v>
      </c>
      <c r="G10" s="53"/>
      <c r="H10" s="57"/>
      <c r="I10" s="56"/>
      <c r="J10" s="56"/>
      <c r="K10" s="36" t="s">
        <v>65</v>
      </c>
      <c r="L10" s="83">
        <v>10</v>
      </c>
      <c r="M10" s="83"/>
      <c r="N10" s="63"/>
      <c r="O10" s="86" t="s">
        <v>227</v>
      </c>
      <c r="P10" s="88">
        <v>43624.62226851852</v>
      </c>
      <c r="Q10" s="86" t="s">
        <v>232</v>
      </c>
      <c r="R10" s="90" t="s">
        <v>245</v>
      </c>
      <c r="S10" s="86" t="s">
        <v>253</v>
      </c>
      <c r="T10" s="86" t="s">
        <v>257</v>
      </c>
      <c r="U10" s="86"/>
      <c r="V10" s="90" t="s">
        <v>266</v>
      </c>
      <c r="W10" s="88">
        <v>43624.62226851852</v>
      </c>
      <c r="X10" s="90" t="s">
        <v>275</v>
      </c>
      <c r="Y10" s="86"/>
      <c r="Z10" s="86"/>
      <c r="AA10" s="92" t="s">
        <v>288</v>
      </c>
      <c r="AB10" s="86"/>
      <c r="AC10" s="86" t="b">
        <v>0</v>
      </c>
      <c r="AD10" s="86">
        <v>0</v>
      </c>
      <c r="AE10" s="92" t="s">
        <v>298</v>
      </c>
      <c r="AF10" s="86" t="b">
        <v>0</v>
      </c>
      <c r="AG10" s="86" t="s">
        <v>299</v>
      </c>
      <c r="AH10" s="86"/>
      <c r="AI10" s="92" t="s">
        <v>298</v>
      </c>
      <c r="AJ10" s="86" t="b">
        <v>0</v>
      </c>
      <c r="AK10" s="86">
        <v>0</v>
      </c>
      <c r="AL10" s="92" t="s">
        <v>298</v>
      </c>
      <c r="AM10" s="86" t="s">
        <v>300</v>
      </c>
      <c r="AN10" s="86" t="b">
        <v>0</v>
      </c>
      <c r="AO10" s="92" t="s">
        <v>288</v>
      </c>
      <c r="AP10" s="86" t="s">
        <v>176</v>
      </c>
      <c r="AQ10" s="86">
        <v>0</v>
      </c>
      <c r="AR10" s="86">
        <v>0</v>
      </c>
      <c r="AS10" s="86"/>
      <c r="AT10" s="86"/>
      <c r="AU10" s="86"/>
      <c r="AV10" s="86"/>
      <c r="AW10" s="86"/>
      <c r="AX10" s="86"/>
      <c r="AY10" s="86"/>
      <c r="AZ10" s="86"/>
      <c r="BA10">
        <v>5</v>
      </c>
      <c r="BB10" s="85" t="str">
        <f>REPLACE(INDEX(GroupVertices[Group],MATCH(Edges[[#This Row],[Vertex 1]],GroupVertices[Vertex],0)),1,1,"")</f>
        <v>3</v>
      </c>
      <c r="BC10" s="85" t="str">
        <f>REPLACE(INDEX(GroupVertices[Group],MATCH(Edges[[#This Row],[Vertex 2]],GroupVertices[Vertex],0)),1,1,"")</f>
        <v>3</v>
      </c>
      <c r="BD10" s="51">
        <v>0</v>
      </c>
      <c r="BE10" s="52">
        <v>0</v>
      </c>
      <c r="BF10" s="51">
        <v>0</v>
      </c>
      <c r="BG10" s="52">
        <v>0</v>
      </c>
      <c r="BH10" s="51">
        <v>0</v>
      </c>
      <c r="BI10" s="52">
        <v>0</v>
      </c>
      <c r="BJ10" s="51">
        <v>21</v>
      </c>
      <c r="BK10" s="52">
        <v>100</v>
      </c>
      <c r="BL10" s="51">
        <v>21</v>
      </c>
    </row>
    <row r="11" spans="1:64" ht="30">
      <c r="A11" s="84" t="s">
        <v>215</v>
      </c>
      <c r="B11" s="84" t="s">
        <v>220</v>
      </c>
      <c r="C11" s="53" t="s">
        <v>669</v>
      </c>
      <c r="D11" s="54">
        <v>10</v>
      </c>
      <c r="E11" s="65" t="s">
        <v>136</v>
      </c>
      <c r="F11" s="55">
        <v>12</v>
      </c>
      <c r="G11" s="53"/>
      <c r="H11" s="57"/>
      <c r="I11" s="56"/>
      <c r="J11" s="56"/>
      <c r="K11" s="36" t="s">
        <v>65</v>
      </c>
      <c r="L11" s="83">
        <v>11</v>
      </c>
      <c r="M11" s="83"/>
      <c r="N11" s="63"/>
      <c r="O11" s="86" t="s">
        <v>227</v>
      </c>
      <c r="P11" s="88">
        <v>43625.18268518519</v>
      </c>
      <c r="Q11" s="86" t="s">
        <v>233</v>
      </c>
      <c r="R11" s="90" t="s">
        <v>246</v>
      </c>
      <c r="S11" s="86" t="s">
        <v>253</v>
      </c>
      <c r="T11" s="86" t="s">
        <v>258</v>
      </c>
      <c r="U11" s="86"/>
      <c r="V11" s="90" t="s">
        <v>266</v>
      </c>
      <c r="W11" s="88">
        <v>43625.18268518519</v>
      </c>
      <c r="X11" s="90" t="s">
        <v>276</v>
      </c>
      <c r="Y11" s="86"/>
      <c r="Z11" s="86"/>
      <c r="AA11" s="92" t="s">
        <v>289</v>
      </c>
      <c r="AB11" s="86"/>
      <c r="AC11" s="86" t="b">
        <v>0</v>
      </c>
      <c r="AD11" s="86">
        <v>0</v>
      </c>
      <c r="AE11" s="92" t="s">
        <v>298</v>
      </c>
      <c r="AF11" s="86" t="b">
        <v>0</v>
      </c>
      <c r="AG11" s="86" t="s">
        <v>299</v>
      </c>
      <c r="AH11" s="86"/>
      <c r="AI11" s="92" t="s">
        <v>298</v>
      </c>
      <c r="AJ11" s="86" t="b">
        <v>0</v>
      </c>
      <c r="AK11" s="86">
        <v>0</v>
      </c>
      <c r="AL11" s="92" t="s">
        <v>298</v>
      </c>
      <c r="AM11" s="86" t="s">
        <v>300</v>
      </c>
      <c r="AN11" s="86" t="b">
        <v>0</v>
      </c>
      <c r="AO11" s="92" t="s">
        <v>289</v>
      </c>
      <c r="AP11" s="86" t="s">
        <v>176</v>
      </c>
      <c r="AQ11" s="86">
        <v>0</v>
      </c>
      <c r="AR11" s="86">
        <v>0</v>
      </c>
      <c r="AS11" s="86"/>
      <c r="AT11" s="86"/>
      <c r="AU11" s="86"/>
      <c r="AV11" s="86"/>
      <c r="AW11" s="86"/>
      <c r="AX11" s="86"/>
      <c r="AY11" s="86"/>
      <c r="AZ11" s="86"/>
      <c r="BA11">
        <v>5</v>
      </c>
      <c r="BB11" s="85" t="str">
        <f>REPLACE(INDEX(GroupVertices[Group],MATCH(Edges[[#This Row],[Vertex 1]],GroupVertices[Vertex],0)),1,1,"")</f>
        <v>3</v>
      </c>
      <c r="BC11" s="85" t="str">
        <f>REPLACE(INDEX(GroupVertices[Group],MATCH(Edges[[#This Row],[Vertex 2]],GroupVertices[Vertex],0)),1,1,"")</f>
        <v>1</v>
      </c>
      <c r="BD11" s="51"/>
      <c r="BE11" s="52"/>
      <c r="BF11" s="51"/>
      <c r="BG11" s="52"/>
      <c r="BH11" s="51"/>
      <c r="BI11" s="52"/>
      <c r="BJ11" s="51"/>
      <c r="BK11" s="52"/>
      <c r="BL11" s="51"/>
    </row>
    <row r="12" spans="1:64" ht="30">
      <c r="A12" s="84" t="s">
        <v>215</v>
      </c>
      <c r="B12" s="84" t="s">
        <v>222</v>
      </c>
      <c r="C12" s="53" t="s">
        <v>669</v>
      </c>
      <c r="D12" s="54">
        <v>10</v>
      </c>
      <c r="E12" s="65" t="s">
        <v>136</v>
      </c>
      <c r="F12" s="55">
        <v>12</v>
      </c>
      <c r="G12" s="53"/>
      <c r="H12" s="57"/>
      <c r="I12" s="56"/>
      <c r="J12" s="56"/>
      <c r="K12" s="36" t="s">
        <v>65</v>
      </c>
      <c r="L12" s="83">
        <v>12</v>
      </c>
      <c r="M12" s="83"/>
      <c r="N12" s="63"/>
      <c r="O12" s="86" t="s">
        <v>227</v>
      </c>
      <c r="P12" s="88">
        <v>43625.18268518519</v>
      </c>
      <c r="Q12" s="86" t="s">
        <v>233</v>
      </c>
      <c r="R12" s="90" t="s">
        <v>246</v>
      </c>
      <c r="S12" s="86" t="s">
        <v>253</v>
      </c>
      <c r="T12" s="86" t="s">
        <v>258</v>
      </c>
      <c r="U12" s="86"/>
      <c r="V12" s="90" t="s">
        <v>266</v>
      </c>
      <c r="W12" s="88">
        <v>43625.18268518519</v>
      </c>
      <c r="X12" s="90" t="s">
        <v>276</v>
      </c>
      <c r="Y12" s="86"/>
      <c r="Z12" s="86"/>
      <c r="AA12" s="92" t="s">
        <v>289</v>
      </c>
      <c r="AB12" s="86"/>
      <c r="AC12" s="86" t="b">
        <v>0</v>
      </c>
      <c r="AD12" s="86">
        <v>0</v>
      </c>
      <c r="AE12" s="92" t="s">
        <v>298</v>
      </c>
      <c r="AF12" s="86" t="b">
        <v>0</v>
      </c>
      <c r="AG12" s="86" t="s">
        <v>299</v>
      </c>
      <c r="AH12" s="86"/>
      <c r="AI12" s="92" t="s">
        <v>298</v>
      </c>
      <c r="AJ12" s="86" t="b">
        <v>0</v>
      </c>
      <c r="AK12" s="86">
        <v>0</v>
      </c>
      <c r="AL12" s="92" t="s">
        <v>298</v>
      </c>
      <c r="AM12" s="86" t="s">
        <v>300</v>
      </c>
      <c r="AN12" s="86" t="b">
        <v>0</v>
      </c>
      <c r="AO12" s="92" t="s">
        <v>289</v>
      </c>
      <c r="AP12" s="86" t="s">
        <v>176</v>
      </c>
      <c r="AQ12" s="86">
        <v>0</v>
      </c>
      <c r="AR12" s="86">
        <v>0</v>
      </c>
      <c r="AS12" s="86"/>
      <c r="AT12" s="86"/>
      <c r="AU12" s="86"/>
      <c r="AV12" s="86"/>
      <c r="AW12" s="86"/>
      <c r="AX12" s="86"/>
      <c r="AY12" s="86"/>
      <c r="AZ12" s="86"/>
      <c r="BA12">
        <v>5</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22</v>
      </c>
      <c r="BK12" s="52">
        <v>100</v>
      </c>
      <c r="BL12" s="51">
        <v>22</v>
      </c>
    </row>
    <row r="13" spans="1:64" ht="30">
      <c r="A13" s="84" t="s">
        <v>215</v>
      </c>
      <c r="B13" s="84" t="s">
        <v>220</v>
      </c>
      <c r="C13" s="53" t="s">
        <v>669</v>
      </c>
      <c r="D13" s="54">
        <v>10</v>
      </c>
      <c r="E13" s="65" t="s">
        <v>136</v>
      </c>
      <c r="F13" s="55">
        <v>12</v>
      </c>
      <c r="G13" s="53"/>
      <c r="H13" s="57"/>
      <c r="I13" s="56"/>
      <c r="J13" s="56"/>
      <c r="K13" s="36" t="s">
        <v>65</v>
      </c>
      <c r="L13" s="83">
        <v>13</v>
      </c>
      <c r="M13" s="83"/>
      <c r="N13" s="63"/>
      <c r="O13" s="86" t="s">
        <v>227</v>
      </c>
      <c r="P13" s="88">
        <v>43626.131585648145</v>
      </c>
      <c r="Q13" s="86" t="s">
        <v>234</v>
      </c>
      <c r="R13" s="90" t="s">
        <v>247</v>
      </c>
      <c r="S13" s="86" t="s">
        <v>253</v>
      </c>
      <c r="T13" s="86" t="s">
        <v>259</v>
      </c>
      <c r="U13" s="86"/>
      <c r="V13" s="90" t="s">
        <v>266</v>
      </c>
      <c r="W13" s="88">
        <v>43626.131585648145</v>
      </c>
      <c r="X13" s="90" t="s">
        <v>277</v>
      </c>
      <c r="Y13" s="86"/>
      <c r="Z13" s="86"/>
      <c r="AA13" s="92" t="s">
        <v>290</v>
      </c>
      <c r="AB13" s="86"/>
      <c r="AC13" s="86" t="b">
        <v>0</v>
      </c>
      <c r="AD13" s="86">
        <v>0</v>
      </c>
      <c r="AE13" s="92" t="s">
        <v>298</v>
      </c>
      <c r="AF13" s="86" t="b">
        <v>0</v>
      </c>
      <c r="AG13" s="86" t="s">
        <v>299</v>
      </c>
      <c r="AH13" s="86"/>
      <c r="AI13" s="92" t="s">
        <v>298</v>
      </c>
      <c r="AJ13" s="86" t="b">
        <v>0</v>
      </c>
      <c r="AK13" s="86">
        <v>0</v>
      </c>
      <c r="AL13" s="92" t="s">
        <v>298</v>
      </c>
      <c r="AM13" s="86" t="s">
        <v>300</v>
      </c>
      <c r="AN13" s="86" t="b">
        <v>0</v>
      </c>
      <c r="AO13" s="92" t="s">
        <v>290</v>
      </c>
      <c r="AP13" s="86" t="s">
        <v>176</v>
      </c>
      <c r="AQ13" s="86">
        <v>0</v>
      </c>
      <c r="AR13" s="86">
        <v>0</v>
      </c>
      <c r="AS13" s="86"/>
      <c r="AT13" s="86"/>
      <c r="AU13" s="86"/>
      <c r="AV13" s="86"/>
      <c r="AW13" s="86"/>
      <c r="AX13" s="86"/>
      <c r="AY13" s="86"/>
      <c r="AZ13" s="86"/>
      <c r="BA13">
        <v>5</v>
      </c>
      <c r="BB13" s="85" t="str">
        <f>REPLACE(INDEX(GroupVertices[Group],MATCH(Edges[[#This Row],[Vertex 1]],GroupVertices[Vertex],0)),1,1,"")</f>
        <v>3</v>
      </c>
      <c r="BC13" s="85" t="str">
        <f>REPLACE(INDEX(GroupVertices[Group],MATCH(Edges[[#This Row],[Vertex 2]],GroupVertices[Vertex],0)),1,1,"")</f>
        <v>1</v>
      </c>
      <c r="BD13" s="51"/>
      <c r="BE13" s="52"/>
      <c r="BF13" s="51"/>
      <c r="BG13" s="52"/>
      <c r="BH13" s="51"/>
      <c r="BI13" s="52"/>
      <c r="BJ13" s="51"/>
      <c r="BK13" s="52"/>
      <c r="BL13" s="51"/>
    </row>
    <row r="14" spans="1:64" ht="30">
      <c r="A14" s="84" t="s">
        <v>215</v>
      </c>
      <c r="B14" s="84" t="s">
        <v>222</v>
      </c>
      <c r="C14" s="53" t="s">
        <v>669</v>
      </c>
      <c r="D14" s="54">
        <v>10</v>
      </c>
      <c r="E14" s="65" t="s">
        <v>136</v>
      </c>
      <c r="F14" s="55">
        <v>12</v>
      </c>
      <c r="G14" s="53"/>
      <c r="H14" s="57"/>
      <c r="I14" s="56"/>
      <c r="J14" s="56"/>
      <c r="K14" s="36" t="s">
        <v>65</v>
      </c>
      <c r="L14" s="83">
        <v>14</v>
      </c>
      <c r="M14" s="83"/>
      <c r="N14" s="63"/>
      <c r="O14" s="86" t="s">
        <v>227</v>
      </c>
      <c r="P14" s="88">
        <v>43626.131585648145</v>
      </c>
      <c r="Q14" s="86" t="s">
        <v>234</v>
      </c>
      <c r="R14" s="90" t="s">
        <v>247</v>
      </c>
      <c r="S14" s="86" t="s">
        <v>253</v>
      </c>
      <c r="T14" s="86" t="s">
        <v>259</v>
      </c>
      <c r="U14" s="86"/>
      <c r="V14" s="90" t="s">
        <v>266</v>
      </c>
      <c r="W14" s="88">
        <v>43626.131585648145</v>
      </c>
      <c r="X14" s="90" t="s">
        <v>277</v>
      </c>
      <c r="Y14" s="86"/>
      <c r="Z14" s="86"/>
      <c r="AA14" s="92" t="s">
        <v>290</v>
      </c>
      <c r="AB14" s="86"/>
      <c r="AC14" s="86" t="b">
        <v>0</v>
      </c>
      <c r="AD14" s="86">
        <v>0</v>
      </c>
      <c r="AE14" s="92" t="s">
        <v>298</v>
      </c>
      <c r="AF14" s="86" t="b">
        <v>0</v>
      </c>
      <c r="AG14" s="86" t="s">
        <v>299</v>
      </c>
      <c r="AH14" s="86"/>
      <c r="AI14" s="92" t="s">
        <v>298</v>
      </c>
      <c r="AJ14" s="86" t="b">
        <v>0</v>
      </c>
      <c r="AK14" s="86">
        <v>0</v>
      </c>
      <c r="AL14" s="92" t="s">
        <v>298</v>
      </c>
      <c r="AM14" s="86" t="s">
        <v>300</v>
      </c>
      <c r="AN14" s="86" t="b">
        <v>0</v>
      </c>
      <c r="AO14" s="92" t="s">
        <v>290</v>
      </c>
      <c r="AP14" s="86" t="s">
        <v>176</v>
      </c>
      <c r="AQ14" s="86">
        <v>0</v>
      </c>
      <c r="AR14" s="86">
        <v>0</v>
      </c>
      <c r="AS14" s="86"/>
      <c r="AT14" s="86"/>
      <c r="AU14" s="86"/>
      <c r="AV14" s="86"/>
      <c r="AW14" s="86"/>
      <c r="AX14" s="86"/>
      <c r="AY14" s="86"/>
      <c r="AZ14" s="86"/>
      <c r="BA14">
        <v>5</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24</v>
      </c>
      <c r="BK14" s="52">
        <v>100</v>
      </c>
      <c r="BL14" s="51">
        <v>24</v>
      </c>
    </row>
    <row r="15" spans="1:64" ht="30">
      <c r="A15" s="84" t="s">
        <v>215</v>
      </c>
      <c r="B15" s="84" t="s">
        <v>220</v>
      </c>
      <c r="C15" s="53" t="s">
        <v>669</v>
      </c>
      <c r="D15" s="54">
        <v>10</v>
      </c>
      <c r="E15" s="65" t="s">
        <v>136</v>
      </c>
      <c r="F15" s="55">
        <v>12</v>
      </c>
      <c r="G15" s="53"/>
      <c r="H15" s="57"/>
      <c r="I15" s="56"/>
      <c r="J15" s="56"/>
      <c r="K15" s="36" t="s">
        <v>65</v>
      </c>
      <c r="L15" s="83">
        <v>15</v>
      </c>
      <c r="M15" s="83"/>
      <c r="N15" s="63"/>
      <c r="O15" s="86" t="s">
        <v>227</v>
      </c>
      <c r="P15" s="88">
        <v>43633.843622685185</v>
      </c>
      <c r="Q15" s="86" t="s">
        <v>235</v>
      </c>
      <c r="R15" s="90" t="s">
        <v>248</v>
      </c>
      <c r="S15" s="86" t="s">
        <v>253</v>
      </c>
      <c r="T15" s="86" t="s">
        <v>260</v>
      </c>
      <c r="U15" s="86"/>
      <c r="V15" s="90" t="s">
        <v>266</v>
      </c>
      <c r="W15" s="88">
        <v>43633.843622685185</v>
      </c>
      <c r="X15" s="90" t="s">
        <v>278</v>
      </c>
      <c r="Y15" s="86"/>
      <c r="Z15" s="86"/>
      <c r="AA15" s="92" t="s">
        <v>291</v>
      </c>
      <c r="AB15" s="86"/>
      <c r="AC15" s="86" t="b">
        <v>0</v>
      </c>
      <c r="AD15" s="86">
        <v>0</v>
      </c>
      <c r="AE15" s="92" t="s">
        <v>298</v>
      </c>
      <c r="AF15" s="86" t="b">
        <v>0</v>
      </c>
      <c r="AG15" s="86" t="s">
        <v>299</v>
      </c>
      <c r="AH15" s="86"/>
      <c r="AI15" s="92" t="s">
        <v>298</v>
      </c>
      <c r="AJ15" s="86" t="b">
        <v>0</v>
      </c>
      <c r="AK15" s="86">
        <v>0</v>
      </c>
      <c r="AL15" s="92" t="s">
        <v>298</v>
      </c>
      <c r="AM15" s="86" t="s">
        <v>300</v>
      </c>
      <c r="AN15" s="86" t="b">
        <v>0</v>
      </c>
      <c r="AO15" s="92" t="s">
        <v>291</v>
      </c>
      <c r="AP15" s="86" t="s">
        <v>176</v>
      </c>
      <c r="AQ15" s="86">
        <v>0</v>
      </c>
      <c r="AR15" s="86">
        <v>0</v>
      </c>
      <c r="AS15" s="86"/>
      <c r="AT15" s="86"/>
      <c r="AU15" s="86"/>
      <c r="AV15" s="86"/>
      <c r="AW15" s="86"/>
      <c r="AX15" s="86"/>
      <c r="AY15" s="86"/>
      <c r="AZ15" s="86"/>
      <c r="BA15">
        <v>5</v>
      </c>
      <c r="BB15" s="85" t="str">
        <f>REPLACE(INDEX(GroupVertices[Group],MATCH(Edges[[#This Row],[Vertex 1]],GroupVertices[Vertex],0)),1,1,"")</f>
        <v>3</v>
      </c>
      <c r="BC15" s="85" t="str">
        <f>REPLACE(INDEX(GroupVertices[Group],MATCH(Edges[[#This Row],[Vertex 2]],GroupVertices[Vertex],0)),1,1,"")</f>
        <v>1</v>
      </c>
      <c r="BD15" s="51"/>
      <c r="BE15" s="52"/>
      <c r="BF15" s="51"/>
      <c r="BG15" s="52"/>
      <c r="BH15" s="51"/>
      <c r="BI15" s="52"/>
      <c r="BJ15" s="51"/>
      <c r="BK15" s="52"/>
      <c r="BL15" s="51"/>
    </row>
    <row r="16" spans="1:64" ht="30">
      <c r="A16" s="84" t="s">
        <v>215</v>
      </c>
      <c r="B16" s="84" t="s">
        <v>222</v>
      </c>
      <c r="C16" s="53" t="s">
        <v>669</v>
      </c>
      <c r="D16" s="54">
        <v>10</v>
      </c>
      <c r="E16" s="65" t="s">
        <v>136</v>
      </c>
      <c r="F16" s="55">
        <v>12</v>
      </c>
      <c r="G16" s="53"/>
      <c r="H16" s="57"/>
      <c r="I16" s="56"/>
      <c r="J16" s="56"/>
      <c r="K16" s="36" t="s">
        <v>65</v>
      </c>
      <c r="L16" s="83">
        <v>16</v>
      </c>
      <c r="M16" s="83"/>
      <c r="N16" s="63"/>
      <c r="O16" s="86" t="s">
        <v>227</v>
      </c>
      <c r="P16" s="88">
        <v>43633.843622685185</v>
      </c>
      <c r="Q16" s="86" t="s">
        <v>235</v>
      </c>
      <c r="R16" s="90" t="s">
        <v>248</v>
      </c>
      <c r="S16" s="86" t="s">
        <v>253</v>
      </c>
      <c r="T16" s="86" t="s">
        <v>260</v>
      </c>
      <c r="U16" s="86"/>
      <c r="V16" s="90" t="s">
        <v>266</v>
      </c>
      <c r="W16" s="88">
        <v>43633.843622685185</v>
      </c>
      <c r="X16" s="90" t="s">
        <v>278</v>
      </c>
      <c r="Y16" s="86"/>
      <c r="Z16" s="86"/>
      <c r="AA16" s="92" t="s">
        <v>291</v>
      </c>
      <c r="AB16" s="86"/>
      <c r="AC16" s="86" t="b">
        <v>0</v>
      </c>
      <c r="AD16" s="86">
        <v>0</v>
      </c>
      <c r="AE16" s="92" t="s">
        <v>298</v>
      </c>
      <c r="AF16" s="86" t="b">
        <v>0</v>
      </c>
      <c r="AG16" s="86" t="s">
        <v>299</v>
      </c>
      <c r="AH16" s="86"/>
      <c r="AI16" s="92" t="s">
        <v>298</v>
      </c>
      <c r="AJ16" s="86" t="b">
        <v>0</v>
      </c>
      <c r="AK16" s="86">
        <v>0</v>
      </c>
      <c r="AL16" s="92" t="s">
        <v>298</v>
      </c>
      <c r="AM16" s="86" t="s">
        <v>300</v>
      </c>
      <c r="AN16" s="86" t="b">
        <v>0</v>
      </c>
      <c r="AO16" s="92" t="s">
        <v>291</v>
      </c>
      <c r="AP16" s="86" t="s">
        <v>176</v>
      </c>
      <c r="AQ16" s="86">
        <v>0</v>
      </c>
      <c r="AR16" s="86">
        <v>0</v>
      </c>
      <c r="AS16" s="86"/>
      <c r="AT16" s="86"/>
      <c r="AU16" s="86"/>
      <c r="AV16" s="86"/>
      <c r="AW16" s="86"/>
      <c r="AX16" s="86"/>
      <c r="AY16" s="86"/>
      <c r="AZ16" s="86"/>
      <c r="BA16">
        <v>5</v>
      </c>
      <c r="BB16" s="85" t="str">
        <f>REPLACE(INDEX(GroupVertices[Group],MATCH(Edges[[#This Row],[Vertex 1]],GroupVertices[Vertex],0)),1,1,"")</f>
        <v>3</v>
      </c>
      <c r="BC16" s="85" t="str">
        <f>REPLACE(INDEX(GroupVertices[Group],MATCH(Edges[[#This Row],[Vertex 2]],GroupVertices[Vertex],0)),1,1,"")</f>
        <v>3</v>
      </c>
      <c r="BD16" s="51">
        <v>0</v>
      </c>
      <c r="BE16" s="52">
        <v>0</v>
      </c>
      <c r="BF16" s="51">
        <v>0</v>
      </c>
      <c r="BG16" s="52">
        <v>0</v>
      </c>
      <c r="BH16" s="51">
        <v>0</v>
      </c>
      <c r="BI16" s="52">
        <v>0</v>
      </c>
      <c r="BJ16" s="51">
        <v>22</v>
      </c>
      <c r="BK16" s="52">
        <v>100</v>
      </c>
      <c r="BL16" s="51">
        <v>22</v>
      </c>
    </row>
    <row r="17" spans="1:64" ht="45">
      <c r="A17" s="84" t="s">
        <v>216</v>
      </c>
      <c r="B17" s="84" t="s">
        <v>222</v>
      </c>
      <c r="C17" s="53" t="s">
        <v>668</v>
      </c>
      <c r="D17" s="54">
        <v>3</v>
      </c>
      <c r="E17" s="65" t="s">
        <v>132</v>
      </c>
      <c r="F17" s="55">
        <v>35</v>
      </c>
      <c r="G17" s="53"/>
      <c r="H17" s="57"/>
      <c r="I17" s="56"/>
      <c r="J17" s="56"/>
      <c r="K17" s="36" t="s">
        <v>65</v>
      </c>
      <c r="L17" s="83">
        <v>17</v>
      </c>
      <c r="M17" s="83"/>
      <c r="N17" s="63"/>
      <c r="O17" s="86" t="s">
        <v>227</v>
      </c>
      <c r="P17" s="88">
        <v>43634.595983796295</v>
      </c>
      <c r="Q17" s="86" t="s">
        <v>236</v>
      </c>
      <c r="R17" s="90" t="s">
        <v>249</v>
      </c>
      <c r="S17" s="86" t="s">
        <v>253</v>
      </c>
      <c r="T17" s="86"/>
      <c r="U17" s="86"/>
      <c r="V17" s="90" t="s">
        <v>267</v>
      </c>
      <c r="W17" s="88">
        <v>43634.595983796295</v>
      </c>
      <c r="X17" s="90" t="s">
        <v>279</v>
      </c>
      <c r="Y17" s="86">
        <v>33.824273</v>
      </c>
      <c r="Z17" s="86">
        <v>-116.546645</v>
      </c>
      <c r="AA17" s="92" t="s">
        <v>292</v>
      </c>
      <c r="AB17" s="86"/>
      <c r="AC17" s="86" t="b">
        <v>0</v>
      </c>
      <c r="AD17" s="86">
        <v>0</v>
      </c>
      <c r="AE17" s="92" t="s">
        <v>298</v>
      </c>
      <c r="AF17" s="86" t="b">
        <v>0</v>
      </c>
      <c r="AG17" s="86" t="s">
        <v>299</v>
      </c>
      <c r="AH17" s="86"/>
      <c r="AI17" s="92" t="s">
        <v>298</v>
      </c>
      <c r="AJ17" s="86" t="b">
        <v>0</v>
      </c>
      <c r="AK17" s="86">
        <v>0</v>
      </c>
      <c r="AL17" s="92" t="s">
        <v>298</v>
      </c>
      <c r="AM17" s="86" t="s">
        <v>300</v>
      </c>
      <c r="AN17" s="86" t="b">
        <v>0</v>
      </c>
      <c r="AO17" s="92" t="s">
        <v>292</v>
      </c>
      <c r="AP17" s="86" t="s">
        <v>176</v>
      </c>
      <c r="AQ17" s="86">
        <v>0</v>
      </c>
      <c r="AR17" s="86">
        <v>0</v>
      </c>
      <c r="AS17" s="86" t="s">
        <v>303</v>
      </c>
      <c r="AT17" s="86" t="s">
        <v>304</v>
      </c>
      <c r="AU17" s="86" t="s">
        <v>305</v>
      </c>
      <c r="AV17" s="86" t="s">
        <v>306</v>
      </c>
      <c r="AW17" s="86" t="s">
        <v>307</v>
      </c>
      <c r="AX17" s="86" t="s">
        <v>308</v>
      </c>
      <c r="AY17" s="86" t="s">
        <v>309</v>
      </c>
      <c r="AZ17" s="90" t="s">
        <v>310</v>
      </c>
      <c r="BA17">
        <v>1</v>
      </c>
      <c r="BB17" s="85" t="str">
        <f>REPLACE(INDEX(GroupVertices[Group],MATCH(Edges[[#This Row],[Vertex 1]],GroupVertices[Vertex],0)),1,1,"")</f>
        <v>3</v>
      </c>
      <c r="BC17" s="85" t="str">
        <f>REPLACE(INDEX(GroupVertices[Group],MATCH(Edges[[#This Row],[Vertex 2]],GroupVertices[Vertex],0)),1,1,"")</f>
        <v>3</v>
      </c>
      <c r="BD17" s="51"/>
      <c r="BE17" s="52"/>
      <c r="BF17" s="51"/>
      <c r="BG17" s="52"/>
      <c r="BH17" s="51"/>
      <c r="BI17" s="52"/>
      <c r="BJ17" s="51"/>
      <c r="BK17" s="52"/>
      <c r="BL17" s="51"/>
    </row>
    <row r="18" spans="1:64" ht="45">
      <c r="A18" s="84" t="s">
        <v>216</v>
      </c>
      <c r="B18" s="84" t="s">
        <v>223</v>
      </c>
      <c r="C18" s="53" t="s">
        <v>668</v>
      </c>
      <c r="D18" s="54">
        <v>3</v>
      </c>
      <c r="E18" s="65" t="s">
        <v>132</v>
      </c>
      <c r="F18" s="55">
        <v>35</v>
      </c>
      <c r="G18" s="53"/>
      <c r="H18" s="57"/>
      <c r="I18" s="56"/>
      <c r="J18" s="56"/>
      <c r="K18" s="36" t="s">
        <v>65</v>
      </c>
      <c r="L18" s="83">
        <v>18</v>
      </c>
      <c r="M18" s="83"/>
      <c r="N18" s="63"/>
      <c r="O18" s="86" t="s">
        <v>227</v>
      </c>
      <c r="P18" s="88">
        <v>43634.595983796295</v>
      </c>
      <c r="Q18" s="86" t="s">
        <v>236</v>
      </c>
      <c r="R18" s="90" t="s">
        <v>249</v>
      </c>
      <c r="S18" s="86" t="s">
        <v>253</v>
      </c>
      <c r="T18" s="86"/>
      <c r="U18" s="86"/>
      <c r="V18" s="90" t="s">
        <v>267</v>
      </c>
      <c r="W18" s="88">
        <v>43634.595983796295</v>
      </c>
      <c r="X18" s="90" t="s">
        <v>279</v>
      </c>
      <c r="Y18" s="86">
        <v>33.824273</v>
      </c>
      <c r="Z18" s="86">
        <v>-116.546645</v>
      </c>
      <c r="AA18" s="92" t="s">
        <v>292</v>
      </c>
      <c r="AB18" s="86"/>
      <c r="AC18" s="86" t="b">
        <v>0</v>
      </c>
      <c r="AD18" s="86">
        <v>0</v>
      </c>
      <c r="AE18" s="92" t="s">
        <v>298</v>
      </c>
      <c r="AF18" s="86" t="b">
        <v>0</v>
      </c>
      <c r="AG18" s="86" t="s">
        <v>299</v>
      </c>
      <c r="AH18" s="86"/>
      <c r="AI18" s="92" t="s">
        <v>298</v>
      </c>
      <c r="AJ18" s="86" t="b">
        <v>0</v>
      </c>
      <c r="AK18" s="86">
        <v>0</v>
      </c>
      <c r="AL18" s="92" t="s">
        <v>298</v>
      </c>
      <c r="AM18" s="86" t="s">
        <v>300</v>
      </c>
      <c r="AN18" s="86" t="b">
        <v>0</v>
      </c>
      <c r="AO18" s="92" t="s">
        <v>292</v>
      </c>
      <c r="AP18" s="86" t="s">
        <v>176</v>
      </c>
      <c r="AQ18" s="86">
        <v>0</v>
      </c>
      <c r="AR18" s="86">
        <v>0</v>
      </c>
      <c r="AS18" s="86" t="s">
        <v>303</v>
      </c>
      <c r="AT18" s="86" t="s">
        <v>304</v>
      </c>
      <c r="AU18" s="86" t="s">
        <v>305</v>
      </c>
      <c r="AV18" s="86" t="s">
        <v>306</v>
      </c>
      <c r="AW18" s="86" t="s">
        <v>307</v>
      </c>
      <c r="AX18" s="86" t="s">
        <v>308</v>
      </c>
      <c r="AY18" s="86" t="s">
        <v>309</v>
      </c>
      <c r="AZ18" s="90" t="s">
        <v>310</v>
      </c>
      <c r="BA18">
        <v>1</v>
      </c>
      <c r="BB18" s="85" t="str">
        <f>REPLACE(INDEX(GroupVertices[Group],MATCH(Edges[[#This Row],[Vertex 1]],GroupVertices[Vertex],0)),1,1,"")</f>
        <v>3</v>
      </c>
      <c r="BC18" s="85" t="str">
        <f>REPLACE(INDEX(GroupVertices[Group],MATCH(Edges[[#This Row],[Vertex 2]],GroupVertices[Vertex],0)),1,1,"")</f>
        <v>3</v>
      </c>
      <c r="BD18" s="51">
        <v>1</v>
      </c>
      <c r="BE18" s="52">
        <v>3.7037037037037037</v>
      </c>
      <c r="BF18" s="51">
        <v>0</v>
      </c>
      <c r="BG18" s="52">
        <v>0</v>
      </c>
      <c r="BH18" s="51">
        <v>0</v>
      </c>
      <c r="BI18" s="52">
        <v>0</v>
      </c>
      <c r="BJ18" s="51">
        <v>26</v>
      </c>
      <c r="BK18" s="52">
        <v>96.29629629629629</v>
      </c>
      <c r="BL18" s="51">
        <v>27</v>
      </c>
    </row>
    <row r="19" spans="1:64" ht="45">
      <c r="A19" s="84" t="s">
        <v>216</v>
      </c>
      <c r="B19" s="84" t="s">
        <v>220</v>
      </c>
      <c r="C19" s="53" t="s">
        <v>668</v>
      </c>
      <c r="D19" s="54">
        <v>3</v>
      </c>
      <c r="E19" s="65" t="s">
        <v>132</v>
      </c>
      <c r="F19" s="55">
        <v>35</v>
      </c>
      <c r="G19" s="53"/>
      <c r="H19" s="57"/>
      <c r="I19" s="56"/>
      <c r="J19" s="56"/>
      <c r="K19" s="36" t="s">
        <v>65</v>
      </c>
      <c r="L19" s="83">
        <v>19</v>
      </c>
      <c r="M19" s="83"/>
      <c r="N19" s="63"/>
      <c r="O19" s="86" t="s">
        <v>227</v>
      </c>
      <c r="P19" s="88">
        <v>43634.595983796295</v>
      </c>
      <c r="Q19" s="86" t="s">
        <v>236</v>
      </c>
      <c r="R19" s="90" t="s">
        <v>249</v>
      </c>
      <c r="S19" s="86" t="s">
        <v>253</v>
      </c>
      <c r="T19" s="86"/>
      <c r="U19" s="86"/>
      <c r="V19" s="90" t="s">
        <v>267</v>
      </c>
      <c r="W19" s="88">
        <v>43634.595983796295</v>
      </c>
      <c r="X19" s="90" t="s">
        <v>279</v>
      </c>
      <c r="Y19" s="86">
        <v>33.824273</v>
      </c>
      <c r="Z19" s="86">
        <v>-116.546645</v>
      </c>
      <c r="AA19" s="92" t="s">
        <v>292</v>
      </c>
      <c r="AB19" s="86"/>
      <c r="AC19" s="86" t="b">
        <v>0</v>
      </c>
      <c r="AD19" s="86">
        <v>0</v>
      </c>
      <c r="AE19" s="92" t="s">
        <v>298</v>
      </c>
      <c r="AF19" s="86" t="b">
        <v>0</v>
      </c>
      <c r="AG19" s="86" t="s">
        <v>299</v>
      </c>
      <c r="AH19" s="86"/>
      <c r="AI19" s="92" t="s">
        <v>298</v>
      </c>
      <c r="AJ19" s="86" t="b">
        <v>0</v>
      </c>
      <c r="AK19" s="86">
        <v>0</v>
      </c>
      <c r="AL19" s="92" t="s">
        <v>298</v>
      </c>
      <c r="AM19" s="86" t="s">
        <v>300</v>
      </c>
      <c r="AN19" s="86" t="b">
        <v>0</v>
      </c>
      <c r="AO19" s="92" t="s">
        <v>292</v>
      </c>
      <c r="AP19" s="86" t="s">
        <v>176</v>
      </c>
      <c r="AQ19" s="86">
        <v>0</v>
      </c>
      <c r="AR19" s="86">
        <v>0</v>
      </c>
      <c r="AS19" s="86" t="s">
        <v>303</v>
      </c>
      <c r="AT19" s="86" t="s">
        <v>304</v>
      </c>
      <c r="AU19" s="86" t="s">
        <v>305</v>
      </c>
      <c r="AV19" s="86" t="s">
        <v>306</v>
      </c>
      <c r="AW19" s="86" t="s">
        <v>307</v>
      </c>
      <c r="AX19" s="86" t="s">
        <v>308</v>
      </c>
      <c r="AY19" s="86" t="s">
        <v>309</v>
      </c>
      <c r="AZ19" s="90" t="s">
        <v>310</v>
      </c>
      <c r="BA19">
        <v>1</v>
      </c>
      <c r="BB19" s="85" t="str">
        <f>REPLACE(INDEX(GroupVertices[Group],MATCH(Edges[[#This Row],[Vertex 1]],GroupVertices[Vertex],0)),1,1,"")</f>
        <v>3</v>
      </c>
      <c r="BC19" s="85" t="str">
        <f>REPLACE(INDEX(GroupVertices[Group],MATCH(Edges[[#This Row],[Vertex 2]],GroupVertices[Vertex],0)),1,1,"")</f>
        <v>1</v>
      </c>
      <c r="BD19" s="51"/>
      <c r="BE19" s="52"/>
      <c r="BF19" s="51"/>
      <c r="BG19" s="52"/>
      <c r="BH19" s="51"/>
      <c r="BI19" s="52"/>
      <c r="BJ19" s="51"/>
      <c r="BK19" s="52"/>
      <c r="BL19" s="51"/>
    </row>
    <row r="20" spans="1:64" ht="45">
      <c r="A20" s="84" t="s">
        <v>217</v>
      </c>
      <c r="B20" s="84" t="s">
        <v>224</v>
      </c>
      <c r="C20" s="53" t="s">
        <v>668</v>
      </c>
      <c r="D20" s="54">
        <v>3</v>
      </c>
      <c r="E20" s="65" t="s">
        <v>132</v>
      </c>
      <c r="F20" s="55">
        <v>35</v>
      </c>
      <c r="G20" s="53"/>
      <c r="H20" s="57"/>
      <c r="I20" s="56"/>
      <c r="J20" s="56"/>
      <c r="K20" s="36" t="s">
        <v>65</v>
      </c>
      <c r="L20" s="83">
        <v>20</v>
      </c>
      <c r="M20" s="83"/>
      <c r="N20" s="63"/>
      <c r="O20" s="86" t="s">
        <v>227</v>
      </c>
      <c r="P20" s="88">
        <v>43631.81700231481</v>
      </c>
      <c r="Q20" s="86" t="s">
        <v>237</v>
      </c>
      <c r="R20" s="90" t="s">
        <v>250</v>
      </c>
      <c r="S20" s="86" t="s">
        <v>253</v>
      </c>
      <c r="T20" s="86"/>
      <c r="U20" s="86"/>
      <c r="V20" s="90" t="s">
        <v>268</v>
      </c>
      <c r="W20" s="88">
        <v>43631.81700231481</v>
      </c>
      <c r="X20" s="90" t="s">
        <v>280</v>
      </c>
      <c r="Y20" s="86"/>
      <c r="Z20" s="86"/>
      <c r="AA20" s="92" t="s">
        <v>293</v>
      </c>
      <c r="AB20" s="86"/>
      <c r="AC20" s="86" t="b">
        <v>0</v>
      </c>
      <c r="AD20" s="86">
        <v>2</v>
      </c>
      <c r="AE20" s="92" t="s">
        <v>298</v>
      </c>
      <c r="AF20" s="86" t="b">
        <v>0</v>
      </c>
      <c r="AG20" s="86" t="s">
        <v>299</v>
      </c>
      <c r="AH20" s="86"/>
      <c r="AI20" s="92" t="s">
        <v>298</v>
      </c>
      <c r="AJ20" s="86" t="b">
        <v>0</v>
      </c>
      <c r="AK20" s="86">
        <v>0</v>
      </c>
      <c r="AL20" s="92" t="s">
        <v>298</v>
      </c>
      <c r="AM20" s="86" t="s">
        <v>300</v>
      </c>
      <c r="AN20" s="86" t="b">
        <v>0</v>
      </c>
      <c r="AO20" s="92" t="s">
        <v>293</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218</v>
      </c>
      <c r="B21" s="84" t="s">
        <v>224</v>
      </c>
      <c r="C21" s="53" t="s">
        <v>668</v>
      </c>
      <c r="D21" s="54">
        <v>3</v>
      </c>
      <c r="E21" s="65" t="s">
        <v>132</v>
      </c>
      <c r="F21" s="55">
        <v>35</v>
      </c>
      <c r="G21" s="53"/>
      <c r="H21" s="57"/>
      <c r="I21" s="56"/>
      <c r="J21" s="56"/>
      <c r="K21" s="36" t="s">
        <v>65</v>
      </c>
      <c r="L21" s="83">
        <v>21</v>
      </c>
      <c r="M21" s="83"/>
      <c r="N21" s="63"/>
      <c r="O21" s="86" t="s">
        <v>227</v>
      </c>
      <c r="P21" s="88">
        <v>43634.76050925926</v>
      </c>
      <c r="Q21" s="86" t="s">
        <v>238</v>
      </c>
      <c r="R21" s="90" t="s">
        <v>250</v>
      </c>
      <c r="S21" s="86" t="s">
        <v>253</v>
      </c>
      <c r="T21" s="86"/>
      <c r="U21" s="86"/>
      <c r="V21" s="90" t="s">
        <v>269</v>
      </c>
      <c r="W21" s="88">
        <v>43634.76050925926</v>
      </c>
      <c r="X21" s="90" t="s">
        <v>281</v>
      </c>
      <c r="Y21" s="86"/>
      <c r="Z21" s="86"/>
      <c r="AA21" s="92" t="s">
        <v>294</v>
      </c>
      <c r="AB21" s="86"/>
      <c r="AC21" s="86" t="b">
        <v>0</v>
      </c>
      <c r="AD21" s="86">
        <v>0</v>
      </c>
      <c r="AE21" s="92" t="s">
        <v>298</v>
      </c>
      <c r="AF21" s="86" t="b">
        <v>0</v>
      </c>
      <c r="AG21" s="86" t="s">
        <v>299</v>
      </c>
      <c r="AH21" s="86"/>
      <c r="AI21" s="92" t="s">
        <v>298</v>
      </c>
      <c r="AJ21" s="86" t="b">
        <v>0</v>
      </c>
      <c r="AK21" s="86">
        <v>0</v>
      </c>
      <c r="AL21" s="92" t="s">
        <v>298</v>
      </c>
      <c r="AM21" s="86" t="s">
        <v>302</v>
      </c>
      <c r="AN21" s="86" t="b">
        <v>0</v>
      </c>
      <c r="AO21" s="92" t="s">
        <v>294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217</v>
      </c>
      <c r="B22" s="84" t="s">
        <v>225</v>
      </c>
      <c r="C22" s="53" t="s">
        <v>668</v>
      </c>
      <c r="D22" s="54">
        <v>3</v>
      </c>
      <c r="E22" s="65" t="s">
        <v>132</v>
      </c>
      <c r="F22" s="55">
        <v>35</v>
      </c>
      <c r="G22" s="53"/>
      <c r="H22" s="57"/>
      <c r="I22" s="56"/>
      <c r="J22" s="56"/>
      <c r="K22" s="36" t="s">
        <v>65</v>
      </c>
      <c r="L22" s="83">
        <v>22</v>
      </c>
      <c r="M22" s="83"/>
      <c r="N22" s="63"/>
      <c r="O22" s="86" t="s">
        <v>227</v>
      </c>
      <c r="P22" s="88">
        <v>43631.81700231481</v>
      </c>
      <c r="Q22" s="86" t="s">
        <v>237</v>
      </c>
      <c r="R22" s="90" t="s">
        <v>250</v>
      </c>
      <c r="S22" s="86" t="s">
        <v>253</v>
      </c>
      <c r="T22" s="86"/>
      <c r="U22" s="86"/>
      <c r="V22" s="90" t="s">
        <v>268</v>
      </c>
      <c r="W22" s="88">
        <v>43631.81700231481</v>
      </c>
      <c r="X22" s="90" t="s">
        <v>280</v>
      </c>
      <c r="Y22" s="86"/>
      <c r="Z22" s="86"/>
      <c r="AA22" s="92" t="s">
        <v>293</v>
      </c>
      <c r="AB22" s="86"/>
      <c r="AC22" s="86" t="b">
        <v>0</v>
      </c>
      <c r="AD22" s="86">
        <v>2</v>
      </c>
      <c r="AE22" s="92" t="s">
        <v>298</v>
      </c>
      <c r="AF22" s="86" t="b">
        <v>0</v>
      </c>
      <c r="AG22" s="86" t="s">
        <v>299</v>
      </c>
      <c r="AH22" s="86"/>
      <c r="AI22" s="92" t="s">
        <v>298</v>
      </c>
      <c r="AJ22" s="86" t="b">
        <v>0</v>
      </c>
      <c r="AK22" s="86">
        <v>0</v>
      </c>
      <c r="AL22" s="92" t="s">
        <v>298</v>
      </c>
      <c r="AM22" s="86" t="s">
        <v>300</v>
      </c>
      <c r="AN22" s="86" t="b">
        <v>0</v>
      </c>
      <c r="AO22" s="92" t="s">
        <v>293</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2</v>
      </c>
      <c r="BE22" s="52">
        <v>12.5</v>
      </c>
      <c r="BF22" s="51">
        <v>1</v>
      </c>
      <c r="BG22" s="52">
        <v>6.25</v>
      </c>
      <c r="BH22" s="51">
        <v>0</v>
      </c>
      <c r="BI22" s="52">
        <v>0</v>
      </c>
      <c r="BJ22" s="51">
        <v>13</v>
      </c>
      <c r="BK22" s="52">
        <v>81.25</v>
      </c>
      <c r="BL22" s="51">
        <v>16</v>
      </c>
    </row>
    <row r="23" spans="1:64" ht="45">
      <c r="A23" s="84" t="s">
        <v>218</v>
      </c>
      <c r="B23" s="84" t="s">
        <v>225</v>
      </c>
      <c r="C23" s="53" t="s">
        <v>668</v>
      </c>
      <c r="D23" s="54">
        <v>3</v>
      </c>
      <c r="E23" s="65" t="s">
        <v>132</v>
      </c>
      <c r="F23" s="55">
        <v>35</v>
      </c>
      <c r="G23" s="53"/>
      <c r="H23" s="57"/>
      <c r="I23" s="56"/>
      <c r="J23" s="56"/>
      <c r="K23" s="36" t="s">
        <v>65</v>
      </c>
      <c r="L23" s="83">
        <v>23</v>
      </c>
      <c r="M23" s="83"/>
      <c r="N23" s="63"/>
      <c r="O23" s="86" t="s">
        <v>227</v>
      </c>
      <c r="P23" s="88">
        <v>43634.76050925926</v>
      </c>
      <c r="Q23" s="86" t="s">
        <v>238</v>
      </c>
      <c r="R23" s="90" t="s">
        <v>250</v>
      </c>
      <c r="S23" s="86" t="s">
        <v>253</v>
      </c>
      <c r="T23" s="86"/>
      <c r="U23" s="86"/>
      <c r="V23" s="90" t="s">
        <v>269</v>
      </c>
      <c r="W23" s="88">
        <v>43634.76050925926</v>
      </c>
      <c r="X23" s="90" t="s">
        <v>281</v>
      </c>
      <c r="Y23" s="86"/>
      <c r="Z23" s="86"/>
      <c r="AA23" s="92" t="s">
        <v>294</v>
      </c>
      <c r="AB23" s="86"/>
      <c r="AC23" s="86" t="b">
        <v>0</v>
      </c>
      <c r="AD23" s="86">
        <v>0</v>
      </c>
      <c r="AE23" s="92" t="s">
        <v>298</v>
      </c>
      <c r="AF23" s="86" t="b">
        <v>0</v>
      </c>
      <c r="AG23" s="86" t="s">
        <v>299</v>
      </c>
      <c r="AH23" s="86"/>
      <c r="AI23" s="92" t="s">
        <v>298</v>
      </c>
      <c r="AJ23" s="86" t="b">
        <v>0</v>
      </c>
      <c r="AK23" s="86">
        <v>0</v>
      </c>
      <c r="AL23" s="92" t="s">
        <v>298</v>
      </c>
      <c r="AM23" s="86" t="s">
        <v>302</v>
      </c>
      <c r="AN23" s="86" t="b">
        <v>0</v>
      </c>
      <c r="AO23" s="92" t="s">
        <v>294</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2</v>
      </c>
      <c r="BE23" s="52">
        <v>11.11111111111111</v>
      </c>
      <c r="BF23" s="51">
        <v>1</v>
      </c>
      <c r="BG23" s="52">
        <v>5.555555555555555</v>
      </c>
      <c r="BH23" s="51">
        <v>0</v>
      </c>
      <c r="BI23" s="52">
        <v>0</v>
      </c>
      <c r="BJ23" s="51">
        <v>15</v>
      </c>
      <c r="BK23" s="52">
        <v>83.33333333333333</v>
      </c>
      <c r="BL23" s="51">
        <v>18</v>
      </c>
    </row>
    <row r="24" spans="1:64" ht="45">
      <c r="A24" s="84" t="s">
        <v>217</v>
      </c>
      <c r="B24" s="84" t="s">
        <v>218</v>
      </c>
      <c r="C24" s="53" t="s">
        <v>668</v>
      </c>
      <c r="D24" s="54">
        <v>3</v>
      </c>
      <c r="E24" s="65" t="s">
        <v>132</v>
      </c>
      <c r="F24" s="55">
        <v>35</v>
      </c>
      <c r="G24" s="53"/>
      <c r="H24" s="57"/>
      <c r="I24" s="56"/>
      <c r="J24" s="56"/>
      <c r="K24" s="36" t="s">
        <v>66</v>
      </c>
      <c r="L24" s="83">
        <v>24</v>
      </c>
      <c r="M24" s="83"/>
      <c r="N24" s="63"/>
      <c r="O24" s="86" t="s">
        <v>227</v>
      </c>
      <c r="P24" s="88">
        <v>43631.81700231481</v>
      </c>
      <c r="Q24" s="86" t="s">
        <v>237</v>
      </c>
      <c r="R24" s="90" t="s">
        <v>250</v>
      </c>
      <c r="S24" s="86" t="s">
        <v>253</v>
      </c>
      <c r="T24" s="86"/>
      <c r="U24" s="86"/>
      <c r="V24" s="90" t="s">
        <v>268</v>
      </c>
      <c r="W24" s="88">
        <v>43631.81700231481</v>
      </c>
      <c r="X24" s="90" t="s">
        <v>280</v>
      </c>
      <c r="Y24" s="86"/>
      <c r="Z24" s="86"/>
      <c r="AA24" s="92" t="s">
        <v>293</v>
      </c>
      <c r="AB24" s="86"/>
      <c r="AC24" s="86" t="b">
        <v>0</v>
      </c>
      <c r="AD24" s="86">
        <v>2</v>
      </c>
      <c r="AE24" s="92" t="s">
        <v>298</v>
      </c>
      <c r="AF24" s="86" t="b">
        <v>0</v>
      </c>
      <c r="AG24" s="86" t="s">
        <v>299</v>
      </c>
      <c r="AH24" s="86"/>
      <c r="AI24" s="92" t="s">
        <v>298</v>
      </c>
      <c r="AJ24" s="86" t="b">
        <v>0</v>
      </c>
      <c r="AK24" s="86">
        <v>0</v>
      </c>
      <c r="AL24" s="92" t="s">
        <v>298</v>
      </c>
      <c r="AM24" s="86" t="s">
        <v>300</v>
      </c>
      <c r="AN24" s="86" t="b">
        <v>0</v>
      </c>
      <c r="AO24" s="92" t="s">
        <v>293</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217</v>
      </c>
      <c r="B25" s="84" t="s">
        <v>220</v>
      </c>
      <c r="C25" s="53" t="s">
        <v>668</v>
      </c>
      <c r="D25" s="54">
        <v>3</v>
      </c>
      <c r="E25" s="65" t="s">
        <v>132</v>
      </c>
      <c r="F25" s="55">
        <v>35</v>
      </c>
      <c r="G25" s="53"/>
      <c r="H25" s="57"/>
      <c r="I25" s="56"/>
      <c r="J25" s="56"/>
      <c r="K25" s="36" t="s">
        <v>65</v>
      </c>
      <c r="L25" s="83">
        <v>25</v>
      </c>
      <c r="M25" s="83"/>
      <c r="N25" s="63"/>
      <c r="O25" s="86" t="s">
        <v>227</v>
      </c>
      <c r="P25" s="88">
        <v>43631.81700231481</v>
      </c>
      <c r="Q25" s="86" t="s">
        <v>237</v>
      </c>
      <c r="R25" s="90" t="s">
        <v>250</v>
      </c>
      <c r="S25" s="86" t="s">
        <v>253</v>
      </c>
      <c r="T25" s="86"/>
      <c r="U25" s="86"/>
      <c r="V25" s="90" t="s">
        <v>268</v>
      </c>
      <c r="W25" s="88">
        <v>43631.81700231481</v>
      </c>
      <c r="X25" s="90" t="s">
        <v>280</v>
      </c>
      <c r="Y25" s="86"/>
      <c r="Z25" s="86"/>
      <c r="AA25" s="92" t="s">
        <v>293</v>
      </c>
      <c r="AB25" s="86"/>
      <c r="AC25" s="86" t="b">
        <v>0</v>
      </c>
      <c r="AD25" s="86">
        <v>2</v>
      </c>
      <c r="AE25" s="92" t="s">
        <v>298</v>
      </c>
      <c r="AF25" s="86" t="b">
        <v>0</v>
      </c>
      <c r="AG25" s="86" t="s">
        <v>299</v>
      </c>
      <c r="AH25" s="86"/>
      <c r="AI25" s="92" t="s">
        <v>298</v>
      </c>
      <c r="AJ25" s="86" t="b">
        <v>0</v>
      </c>
      <c r="AK25" s="86">
        <v>0</v>
      </c>
      <c r="AL25" s="92" t="s">
        <v>298</v>
      </c>
      <c r="AM25" s="86" t="s">
        <v>300</v>
      </c>
      <c r="AN25" s="86" t="b">
        <v>0</v>
      </c>
      <c r="AO25" s="92" t="s">
        <v>293</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1</v>
      </c>
      <c r="BD25" s="51"/>
      <c r="BE25" s="52"/>
      <c r="BF25" s="51"/>
      <c r="BG25" s="52"/>
      <c r="BH25" s="51"/>
      <c r="BI25" s="52"/>
      <c r="BJ25" s="51"/>
      <c r="BK25" s="52"/>
      <c r="BL25" s="51"/>
    </row>
    <row r="26" spans="1:64" ht="45">
      <c r="A26" s="84" t="s">
        <v>218</v>
      </c>
      <c r="B26" s="84" t="s">
        <v>217</v>
      </c>
      <c r="C26" s="53" t="s">
        <v>668</v>
      </c>
      <c r="D26" s="54">
        <v>3</v>
      </c>
      <c r="E26" s="65" t="s">
        <v>132</v>
      </c>
      <c r="F26" s="55">
        <v>35</v>
      </c>
      <c r="G26" s="53"/>
      <c r="H26" s="57"/>
      <c r="I26" s="56"/>
      <c r="J26" s="56"/>
      <c r="K26" s="36" t="s">
        <v>66</v>
      </c>
      <c r="L26" s="83">
        <v>26</v>
      </c>
      <c r="M26" s="83"/>
      <c r="N26" s="63"/>
      <c r="O26" s="86" t="s">
        <v>227</v>
      </c>
      <c r="P26" s="88">
        <v>43634.76050925926</v>
      </c>
      <c r="Q26" s="86" t="s">
        <v>238</v>
      </c>
      <c r="R26" s="90" t="s">
        <v>250</v>
      </c>
      <c r="S26" s="86" t="s">
        <v>253</v>
      </c>
      <c r="T26" s="86"/>
      <c r="U26" s="86"/>
      <c r="V26" s="90" t="s">
        <v>269</v>
      </c>
      <c r="W26" s="88">
        <v>43634.76050925926</v>
      </c>
      <c r="X26" s="90" t="s">
        <v>281</v>
      </c>
      <c r="Y26" s="86"/>
      <c r="Z26" s="86"/>
      <c r="AA26" s="92" t="s">
        <v>294</v>
      </c>
      <c r="AB26" s="86"/>
      <c r="AC26" s="86" t="b">
        <v>0</v>
      </c>
      <c r="AD26" s="86">
        <v>0</v>
      </c>
      <c r="AE26" s="92" t="s">
        <v>298</v>
      </c>
      <c r="AF26" s="86" t="b">
        <v>0</v>
      </c>
      <c r="AG26" s="86" t="s">
        <v>299</v>
      </c>
      <c r="AH26" s="86"/>
      <c r="AI26" s="92" t="s">
        <v>298</v>
      </c>
      <c r="AJ26" s="86" t="b">
        <v>0</v>
      </c>
      <c r="AK26" s="86">
        <v>0</v>
      </c>
      <c r="AL26" s="92" t="s">
        <v>298</v>
      </c>
      <c r="AM26" s="86" t="s">
        <v>302</v>
      </c>
      <c r="AN26" s="86" t="b">
        <v>0</v>
      </c>
      <c r="AO26" s="92" t="s">
        <v>294</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218</v>
      </c>
      <c r="B27" s="84" t="s">
        <v>220</v>
      </c>
      <c r="C27" s="53" t="s">
        <v>668</v>
      </c>
      <c r="D27" s="54">
        <v>3</v>
      </c>
      <c r="E27" s="65" t="s">
        <v>132</v>
      </c>
      <c r="F27" s="55">
        <v>35</v>
      </c>
      <c r="G27" s="53"/>
      <c r="H27" s="57"/>
      <c r="I27" s="56"/>
      <c r="J27" s="56"/>
      <c r="K27" s="36" t="s">
        <v>65</v>
      </c>
      <c r="L27" s="83">
        <v>27</v>
      </c>
      <c r="M27" s="83"/>
      <c r="N27" s="63"/>
      <c r="O27" s="86" t="s">
        <v>227</v>
      </c>
      <c r="P27" s="88">
        <v>43634.76050925926</v>
      </c>
      <c r="Q27" s="86" t="s">
        <v>238</v>
      </c>
      <c r="R27" s="90" t="s">
        <v>250</v>
      </c>
      <c r="S27" s="86" t="s">
        <v>253</v>
      </c>
      <c r="T27" s="86"/>
      <c r="U27" s="86"/>
      <c r="V27" s="90" t="s">
        <v>269</v>
      </c>
      <c r="W27" s="88">
        <v>43634.76050925926</v>
      </c>
      <c r="X27" s="90" t="s">
        <v>281</v>
      </c>
      <c r="Y27" s="86"/>
      <c r="Z27" s="86"/>
      <c r="AA27" s="92" t="s">
        <v>294</v>
      </c>
      <c r="AB27" s="86"/>
      <c r="AC27" s="86" t="b">
        <v>0</v>
      </c>
      <c r="AD27" s="86">
        <v>0</v>
      </c>
      <c r="AE27" s="92" t="s">
        <v>298</v>
      </c>
      <c r="AF27" s="86" t="b">
        <v>0</v>
      </c>
      <c r="AG27" s="86" t="s">
        <v>299</v>
      </c>
      <c r="AH27" s="86"/>
      <c r="AI27" s="92" t="s">
        <v>298</v>
      </c>
      <c r="AJ27" s="86" t="b">
        <v>0</v>
      </c>
      <c r="AK27" s="86">
        <v>0</v>
      </c>
      <c r="AL27" s="92" t="s">
        <v>298</v>
      </c>
      <c r="AM27" s="86" t="s">
        <v>302</v>
      </c>
      <c r="AN27" s="86" t="b">
        <v>0</v>
      </c>
      <c r="AO27" s="92" t="s">
        <v>294</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1</v>
      </c>
      <c r="BD27" s="51"/>
      <c r="BE27" s="52"/>
      <c r="BF27" s="51"/>
      <c r="BG27" s="52"/>
      <c r="BH27" s="51"/>
      <c r="BI27" s="52"/>
      <c r="BJ27" s="51"/>
      <c r="BK27" s="52"/>
      <c r="BL27" s="51"/>
    </row>
    <row r="28" spans="1:64" ht="30">
      <c r="A28" s="84" t="s">
        <v>219</v>
      </c>
      <c r="B28" s="84" t="s">
        <v>220</v>
      </c>
      <c r="C28" s="53" t="s">
        <v>669</v>
      </c>
      <c r="D28" s="54">
        <v>10</v>
      </c>
      <c r="E28" s="65" t="s">
        <v>136</v>
      </c>
      <c r="F28" s="55">
        <v>12</v>
      </c>
      <c r="G28" s="53"/>
      <c r="H28" s="57"/>
      <c r="I28" s="56"/>
      <c r="J28" s="56"/>
      <c r="K28" s="36" t="s">
        <v>65</v>
      </c>
      <c r="L28" s="83">
        <v>28</v>
      </c>
      <c r="M28" s="83"/>
      <c r="N28" s="63"/>
      <c r="O28" s="86" t="s">
        <v>227</v>
      </c>
      <c r="P28" s="88">
        <v>43634.098344907405</v>
      </c>
      <c r="Q28" s="86" t="s">
        <v>239</v>
      </c>
      <c r="R28" s="90" t="s">
        <v>251</v>
      </c>
      <c r="S28" s="86" t="s">
        <v>253</v>
      </c>
      <c r="T28" s="86" t="s">
        <v>261</v>
      </c>
      <c r="U28" s="86"/>
      <c r="V28" s="90" t="s">
        <v>270</v>
      </c>
      <c r="W28" s="88">
        <v>43634.098344907405</v>
      </c>
      <c r="X28" s="90" t="s">
        <v>282</v>
      </c>
      <c r="Y28" s="86"/>
      <c r="Z28" s="86"/>
      <c r="AA28" s="92" t="s">
        <v>295</v>
      </c>
      <c r="AB28" s="86"/>
      <c r="AC28" s="86" t="b">
        <v>0</v>
      </c>
      <c r="AD28" s="86">
        <v>0</v>
      </c>
      <c r="AE28" s="92" t="s">
        <v>298</v>
      </c>
      <c r="AF28" s="86" t="b">
        <v>0</v>
      </c>
      <c r="AG28" s="86" t="s">
        <v>299</v>
      </c>
      <c r="AH28" s="86"/>
      <c r="AI28" s="92" t="s">
        <v>298</v>
      </c>
      <c r="AJ28" s="86" t="b">
        <v>0</v>
      </c>
      <c r="AK28" s="86">
        <v>0</v>
      </c>
      <c r="AL28" s="92" t="s">
        <v>298</v>
      </c>
      <c r="AM28" s="86" t="s">
        <v>300</v>
      </c>
      <c r="AN28" s="86" t="b">
        <v>0</v>
      </c>
      <c r="AO28" s="92" t="s">
        <v>295</v>
      </c>
      <c r="AP28" s="86" t="s">
        <v>176</v>
      </c>
      <c r="AQ28" s="86">
        <v>0</v>
      </c>
      <c r="AR28" s="86">
        <v>0</v>
      </c>
      <c r="AS28" s="86"/>
      <c r="AT28" s="86"/>
      <c r="AU28" s="86"/>
      <c r="AV28" s="86"/>
      <c r="AW28" s="86"/>
      <c r="AX28" s="86"/>
      <c r="AY28" s="86"/>
      <c r="AZ28" s="86"/>
      <c r="BA28">
        <v>2</v>
      </c>
      <c r="BB28" s="85" t="str">
        <f>REPLACE(INDEX(GroupVertices[Group],MATCH(Edges[[#This Row],[Vertex 1]],GroupVertices[Vertex],0)),1,1,"")</f>
        <v>1</v>
      </c>
      <c r="BC28" s="85" t="str">
        <f>REPLACE(INDEX(GroupVertices[Group],MATCH(Edges[[#This Row],[Vertex 2]],GroupVertices[Vertex],0)),1,1,"")</f>
        <v>1</v>
      </c>
      <c r="BD28" s="51">
        <v>1</v>
      </c>
      <c r="BE28" s="52">
        <v>4.166666666666667</v>
      </c>
      <c r="BF28" s="51">
        <v>1</v>
      </c>
      <c r="BG28" s="52">
        <v>4.166666666666667</v>
      </c>
      <c r="BH28" s="51">
        <v>0</v>
      </c>
      <c r="BI28" s="52">
        <v>0</v>
      </c>
      <c r="BJ28" s="51">
        <v>22</v>
      </c>
      <c r="BK28" s="52">
        <v>91.66666666666667</v>
      </c>
      <c r="BL28" s="51">
        <v>24</v>
      </c>
    </row>
    <row r="29" spans="1:64" ht="30">
      <c r="A29" s="84" t="s">
        <v>219</v>
      </c>
      <c r="B29" s="84" t="s">
        <v>220</v>
      </c>
      <c r="C29" s="53" t="s">
        <v>669</v>
      </c>
      <c r="D29" s="54">
        <v>10</v>
      </c>
      <c r="E29" s="65" t="s">
        <v>136</v>
      </c>
      <c r="F29" s="55">
        <v>12</v>
      </c>
      <c r="G29" s="53"/>
      <c r="H29" s="57"/>
      <c r="I29" s="56"/>
      <c r="J29" s="56"/>
      <c r="K29" s="36" t="s">
        <v>65</v>
      </c>
      <c r="L29" s="83">
        <v>29</v>
      </c>
      <c r="M29" s="83"/>
      <c r="N29" s="63"/>
      <c r="O29" s="86" t="s">
        <v>227</v>
      </c>
      <c r="P29" s="88">
        <v>43635.13967592592</v>
      </c>
      <c r="Q29" s="86" t="s">
        <v>240</v>
      </c>
      <c r="R29" s="90" t="s">
        <v>252</v>
      </c>
      <c r="S29" s="86" t="s">
        <v>253</v>
      </c>
      <c r="T29" s="86" t="s">
        <v>262</v>
      </c>
      <c r="U29" s="86"/>
      <c r="V29" s="90" t="s">
        <v>270</v>
      </c>
      <c r="W29" s="88">
        <v>43635.13967592592</v>
      </c>
      <c r="X29" s="90" t="s">
        <v>283</v>
      </c>
      <c r="Y29" s="86"/>
      <c r="Z29" s="86"/>
      <c r="AA29" s="92" t="s">
        <v>296</v>
      </c>
      <c r="AB29" s="86"/>
      <c r="AC29" s="86" t="b">
        <v>0</v>
      </c>
      <c r="AD29" s="86">
        <v>0</v>
      </c>
      <c r="AE29" s="92" t="s">
        <v>298</v>
      </c>
      <c r="AF29" s="86" t="b">
        <v>0</v>
      </c>
      <c r="AG29" s="86" t="s">
        <v>299</v>
      </c>
      <c r="AH29" s="86"/>
      <c r="AI29" s="92" t="s">
        <v>298</v>
      </c>
      <c r="AJ29" s="86" t="b">
        <v>0</v>
      </c>
      <c r="AK29" s="86">
        <v>0</v>
      </c>
      <c r="AL29" s="92" t="s">
        <v>298</v>
      </c>
      <c r="AM29" s="86" t="s">
        <v>300</v>
      </c>
      <c r="AN29" s="86" t="b">
        <v>0</v>
      </c>
      <c r="AO29" s="92" t="s">
        <v>296</v>
      </c>
      <c r="AP29" s="86" t="s">
        <v>176</v>
      </c>
      <c r="AQ29" s="86">
        <v>0</v>
      </c>
      <c r="AR29" s="86">
        <v>0</v>
      </c>
      <c r="AS29" s="86"/>
      <c r="AT29" s="86"/>
      <c r="AU29" s="86"/>
      <c r="AV29" s="86"/>
      <c r="AW29" s="86"/>
      <c r="AX29" s="86"/>
      <c r="AY29" s="86"/>
      <c r="AZ29" s="86"/>
      <c r="BA29">
        <v>2</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21</v>
      </c>
      <c r="BK29" s="52">
        <v>100</v>
      </c>
      <c r="BL29"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ErrorMessage="1" sqref="N2:N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Vertex 1 Name" prompt="Enter the name of the edge's first vertex." sqref="A3:A29"/>
    <dataValidation allowBlank="1" showInputMessage="1" showErrorMessage="1" promptTitle="Vertex 2 Name" prompt="Enter the name of the edge's second vertex." sqref="B3:B29"/>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hyperlinks>
    <hyperlink ref="R3" r:id="rId1" display="https://www.instagram.com/p/Byle1pcHnEd/?igshid=1919rnzm1917b"/>
    <hyperlink ref="R4" r:id="rId2" display="https://www.instagram.com/p/ByyO45RHy2g/?igshid=tj7n21xhhcao"/>
    <hyperlink ref="R5" r:id="rId3" display="https://www.instagram.com/p/ByyO45RHy2g/?igshid=tj7n21xhhcao"/>
    <hyperlink ref="R6" r:id="rId4" display="https://travmedia.com/showPRPreview/100061192"/>
    <hyperlink ref="R7" r:id="rId5" display="https://www.instagram.com/p/Byc-6G8nHsR/?igshid=bmn3r5yvs99t"/>
    <hyperlink ref="R8" r:id="rId6" display="https://www.instagram.com/p/Byc-6G8nHsR/?igshid=bmn3r5yvs99t"/>
    <hyperlink ref="R9" r:id="rId7" display="https://www.instagram.com/p/Byc_Faonngo/?igshid=1p9eyiy3f1mt5"/>
    <hyperlink ref="R10" r:id="rId8" display="https://www.instagram.com/p/Byc_Faonngo/?igshid=1p9eyiy3f1mt5"/>
    <hyperlink ref="R11" r:id="rId9" display="https://www.instagram.com/p/ByebcGGnRGE/?igshid=ke9uuhjidwcx"/>
    <hyperlink ref="R12" r:id="rId10" display="https://www.instagram.com/p/ByebcGGnRGE/?igshid=ke9uuhjidwcx"/>
    <hyperlink ref="R13" r:id="rId11" display="https://www.instagram.com/p/Byg30fPnvS3/?igshid=1u9tidk2jfkjr"/>
    <hyperlink ref="R14" r:id="rId12" display="https://www.instagram.com/p/Byg30fPnvS3/?igshid=1u9tidk2jfkjr"/>
    <hyperlink ref="R15" r:id="rId13" display="https://www.instagram.com/p/By0uubdHkgI/?igshid=1t3fgi3yark3p"/>
    <hyperlink ref="R16" r:id="rId14" display="https://www.instagram.com/p/By0uubdHkgI/?igshid=1t3fgi3yark3p"/>
    <hyperlink ref="R17" r:id="rId15" display="https://www.instagram.com/destinationpsp/p/By2qtgrnnVk/?igshid=qmiipjmldvy0"/>
    <hyperlink ref="R18" r:id="rId16" display="https://www.instagram.com/destinationpsp/p/By2qtgrnnVk/?igshid=qmiipjmldvy0"/>
    <hyperlink ref="R19" r:id="rId17" display="https://www.instagram.com/destinationpsp/p/By2qtgrnnVk/?igshid=qmiipjmldvy0"/>
    <hyperlink ref="R20" r:id="rId18" display="https://www.instagram.com/p/ByvgwH7lt2k/?igshid=1v71qp4c7b5l0"/>
    <hyperlink ref="R21" r:id="rId19" display="https://www.instagram.com/p/ByvgwH7lt2k/?igshid=1v71qp4c7b5l0"/>
    <hyperlink ref="R22" r:id="rId20" display="https://www.instagram.com/p/ByvgwH7lt2k/?igshid=1v71qp4c7b5l0"/>
    <hyperlink ref="R23" r:id="rId21" display="https://www.instagram.com/p/ByvgwH7lt2k/?igshid=1v71qp4c7b5l0"/>
    <hyperlink ref="R24" r:id="rId22" display="https://www.instagram.com/p/ByvgwH7lt2k/?igshid=1v71qp4c7b5l0"/>
    <hyperlink ref="R25" r:id="rId23" display="https://www.instagram.com/p/ByvgwH7lt2k/?igshid=1v71qp4c7b5l0"/>
    <hyperlink ref="R26" r:id="rId24" display="https://www.instagram.com/p/ByvgwH7lt2k/?igshid=1v71qp4c7b5l0"/>
    <hyperlink ref="R27" r:id="rId25" display="https://www.instagram.com/p/ByvgwH7lt2k/?igshid=1v71qp4c7b5l0"/>
    <hyperlink ref="R28" r:id="rId26" display="https://www.instagram.com/jodi_spivak/p/By1YtJHAhbX/?igshid=o83ansivn5qh"/>
    <hyperlink ref="R29" r:id="rId27" display="https://www.instagram.com/jodi_spivak/p/By4EUASASna/?igshid=cp86wu542289"/>
    <hyperlink ref="V3" r:id="rId28" display="http://pbs.twimg.com/profile_images/1069088654801305600/0VevEEvF_normal.jpg"/>
    <hyperlink ref="V4" r:id="rId29" display="http://pbs.twimg.com/profile_images/968996467263205377/kaOivNQg_normal.jpg"/>
    <hyperlink ref="V5" r:id="rId30" display="http://pbs.twimg.com/profile_images/968996467263205377/kaOivNQg_normal.jpg"/>
    <hyperlink ref="V6" r:id="rId31" display="http://pbs.twimg.com/profile_images/949042905863225345/9RHexnuG_normal.jpg"/>
    <hyperlink ref="V7" r:id="rId32" display="http://pbs.twimg.com/profile_images/619293774192074752/yBUiyWE-_normal.jpg"/>
    <hyperlink ref="V8" r:id="rId33" display="http://pbs.twimg.com/profile_images/619293774192074752/yBUiyWE-_normal.jpg"/>
    <hyperlink ref="V9" r:id="rId34" display="http://pbs.twimg.com/profile_images/619293774192074752/yBUiyWE-_normal.jpg"/>
    <hyperlink ref="V10" r:id="rId35" display="http://pbs.twimg.com/profile_images/619293774192074752/yBUiyWE-_normal.jpg"/>
    <hyperlink ref="V11" r:id="rId36" display="http://pbs.twimg.com/profile_images/619293774192074752/yBUiyWE-_normal.jpg"/>
    <hyperlink ref="V12" r:id="rId37" display="http://pbs.twimg.com/profile_images/619293774192074752/yBUiyWE-_normal.jpg"/>
    <hyperlink ref="V13" r:id="rId38" display="http://pbs.twimg.com/profile_images/619293774192074752/yBUiyWE-_normal.jpg"/>
    <hyperlink ref="V14" r:id="rId39" display="http://pbs.twimg.com/profile_images/619293774192074752/yBUiyWE-_normal.jpg"/>
    <hyperlink ref="V15" r:id="rId40" display="http://pbs.twimg.com/profile_images/619293774192074752/yBUiyWE-_normal.jpg"/>
    <hyperlink ref="V16" r:id="rId41" display="http://pbs.twimg.com/profile_images/619293774192074752/yBUiyWE-_normal.jpg"/>
    <hyperlink ref="V17" r:id="rId42" display="http://pbs.twimg.com/profile_images/987540395142725632/xt34UigV_normal.jpg"/>
    <hyperlink ref="V18" r:id="rId43" display="http://pbs.twimg.com/profile_images/987540395142725632/xt34UigV_normal.jpg"/>
    <hyperlink ref="V19" r:id="rId44" display="http://pbs.twimg.com/profile_images/987540395142725632/xt34UigV_normal.jpg"/>
    <hyperlink ref="V20" r:id="rId45" display="http://pbs.twimg.com/profile_images/943710610264485888/KKxl3D8-_normal.jpg"/>
    <hyperlink ref="V21" r:id="rId46" display="http://pbs.twimg.com/profile_images/1049044894541475840/t9jiKAX6_normal.jpg"/>
    <hyperlink ref="V22" r:id="rId47" display="http://pbs.twimg.com/profile_images/943710610264485888/KKxl3D8-_normal.jpg"/>
    <hyperlink ref="V23" r:id="rId48" display="http://pbs.twimg.com/profile_images/1049044894541475840/t9jiKAX6_normal.jpg"/>
    <hyperlink ref="V24" r:id="rId49" display="http://pbs.twimg.com/profile_images/943710610264485888/KKxl3D8-_normal.jpg"/>
    <hyperlink ref="V25" r:id="rId50" display="http://pbs.twimg.com/profile_images/943710610264485888/KKxl3D8-_normal.jpg"/>
    <hyperlink ref="V26" r:id="rId51" display="http://pbs.twimg.com/profile_images/1049044894541475840/t9jiKAX6_normal.jpg"/>
    <hyperlink ref="V27" r:id="rId52" display="http://pbs.twimg.com/profile_images/1049044894541475840/t9jiKAX6_normal.jpg"/>
    <hyperlink ref="V28" r:id="rId53" display="http://pbs.twimg.com/profile_images/425330367382310912/KbZQpy4r_normal.jpeg"/>
    <hyperlink ref="V29" r:id="rId54" display="http://pbs.twimg.com/profile_images/425330367382310912/KbZQpy4r_normal.jpeg"/>
    <hyperlink ref="X3" r:id="rId55" display="https://twitter.com/#!/rebeccasrizzo/status/1138568440736878592"/>
    <hyperlink ref="X4" r:id="rId56" display="https://twitter.com/#!/sandshotelspa/status/1140363581516591104"/>
    <hyperlink ref="X5" r:id="rId57" display="https://twitter.com/#!/sandshotelspa/status/1140363581516591104"/>
    <hyperlink ref="X6" r:id="rId58" display="https://twitter.com/#!/travmediausa/status/1140692259584782336"/>
    <hyperlink ref="X7" r:id="rId59" display="https://twitter.com/#!/psmodsquad/status/1137372326738055168"/>
    <hyperlink ref="X8" r:id="rId60" display="https://twitter.com/#!/psmodsquad/status/1137372326738055168"/>
    <hyperlink ref="X9" r:id="rId61" display="https://twitter.com/#!/psmodsquad/status/1137372729252990977"/>
    <hyperlink ref="X10" r:id="rId62" display="https://twitter.com/#!/psmodsquad/status/1137372729252990977"/>
    <hyperlink ref="X11" r:id="rId63" display="https://twitter.com/#!/psmodsquad/status/1137575817779847170"/>
    <hyperlink ref="X12" r:id="rId64" display="https://twitter.com/#!/psmodsquad/status/1137575817779847170"/>
    <hyperlink ref="X13" r:id="rId65" display="https://twitter.com/#!/psmodsquad/status/1137919686790848512"/>
    <hyperlink ref="X14" r:id="rId66" display="https://twitter.com/#!/psmodsquad/status/1137919686790848512"/>
    <hyperlink ref="X15" r:id="rId67" display="https://twitter.com/#!/psmodsquad/status/1140714436593946626"/>
    <hyperlink ref="X16" r:id="rId68" display="https://twitter.com/#!/psmodsquad/status/1140714436593946626"/>
    <hyperlink ref="X17" r:id="rId69" display="https://twitter.com/#!/destination_psp/status/1140987082820575232"/>
    <hyperlink ref="X18" r:id="rId70" display="https://twitter.com/#!/destination_psp/status/1140987082820575232"/>
    <hyperlink ref="X19" r:id="rId71" display="https://twitter.com/#!/destination_psp/status/1140987082820575232"/>
    <hyperlink ref="X20" r:id="rId72" display="https://twitter.com/#!/joanjetsetter/status/1139980013984518145"/>
    <hyperlink ref="X21" r:id="rId73" display="https://twitter.com/#!/satw/status/1141046702784356352"/>
    <hyperlink ref="X22" r:id="rId74" display="https://twitter.com/#!/joanjetsetter/status/1139980013984518145"/>
    <hyperlink ref="X23" r:id="rId75" display="https://twitter.com/#!/satw/status/1141046702784356352"/>
    <hyperlink ref="X24" r:id="rId76" display="https://twitter.com/#!/joanjetsetter/status/1139980013984518145"/>
    <hyperlink ref="X25" r:id="rId77" display="https://twitter.com/#!/joanjetsetter/status/1139980013984518145"/>
    <hyperlink ref="X26" r:id="rId78" display="https://twitter.com/#!/satw/status/1141046702784356352"/>
    <hyperlink ref="X27" r:id="rId79" display="https://twitter.com/#!/satw/status/1141046702784356352"/>
    <hyperlink ref="X28" r:id="rId80" display="https://twitter.com/#!/jodispivak/status/1140806744182013952"/>
    <hyperlink ref="X29" r:id="rId81" display="https://twitter.com/#!/jodispivak/status/1141184110423138304"/>
    <hyperlink ref="AZ17" r:id="rId82" display="https://api.twitter.com/1.1/geo/id/4265ece9285a2872.json"/>
    <hyperlink ref="AZ18" r:id="rId83" display="https://api.twitter.com/1.1/geo/id/4265ece9285a2872.json"/>
    <hyperlink ref="AZ19" r:id="rId84" display="https://api.twitter.com/1.1/geo/id/4265ece9285a2872.json"/>
  </hyperlinks>
  <printOptions/>
  <pageMargins left="0.7" right="0.7" top="0.75" bottom="0.75" header="0.3" footer="0.3"/>
  <pageSetup horizontalDpi="600" verticalDpi="600" orientation="portrait" r:id="rId88"/>
  <legacyDrawing r:id="rId86"/>
  <tableParts>
    <tablePart r:id="rId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629</v>
      </c>
      <c r="B1" s="13" t="s">
        <v>638</v>
      </c>
      <c r="C1" s="13" t="s">
        <v>639</v>
      </c>
      <c r="D1" s="13" t="s">
        <v>144</v>
      </c>
      <c r="E1" s="13" t="s">
        <v>641</v>
      </c>
      <c r="F1" s="13" t="s">
        <v>642</v>
      </c>
      <c r="G1" s="13" t="s">
        <v>643</v>
      </c>
    </row>
    <row r="2" spans="1:7" ht="15">
      <c r="A2" s="85" t="s">
        <v>521</v>
      </c>
      <c r="B2" s="85">
        <v>13</v>
      </c>
      <c r="C2" s="132">
        <v>0.04642857142857143</v>
      </c>
      <c r="D2" s="85" t="s">
        <v>640</v>
      </c>
      <c r="E2" s="85"/>
      <c r="F2" s="85"/>
      <c r="G2" s="85"/>
    </row>
    <row r="3" spans="1:7" ht="15">
      <c r="A3" s="85" t="s">
        <v>522</v>
      </c>
      <c r="B3" s="85">
        <v>4</v>
      </c>
      <c r="C3" s="132">
        <v>0.014285714285714285</v>
      </c>
      <c r="D3" s="85" t="s">
        <v>640</v>
      </c>
      <c r="E3" s="85"/>
      <c r="F3" s="85"/>
      <c r="G3" s="85"/>
    </row>
    <row r="4" spans="1:7" ht="15">
      <c r="A4" s="85" t="s">
        <v>523</v>
      </c>
      <c r="B4" s="85">
        <v>0</v>
      </c>
      <c r="C4" s="132">
        <v>0</v>
      </c>
      <c r="D4" s="85" t="s">
        <v>640</v>
      </c>
      <c r="E4" s="85"/>
      <c r="F4" s="85"/>
      <c r="G4" s="85"/>
    </row>
    <row r="5" spans="1:7" ht="15">
      <c r="A5" s="85" t="s">
        <v>524</v>
      </c>
      <c r="B5" s="85">
        <v>263</v>
      </c>
      <c r="C5" s="132">
        <v>0.9392857142857143</v>
      </c>
      <c r="D5" s="85" t="s">
        <v>640</v>
      </c>
      <c r="E5" s="85"/>
      <c r="F5" s="85"/>
      <c r="G5" s="85"/>
    </row>
    <row r="6" spans="1:7" ht="15">
      <c r="A6" s="85" t="s">
        <v>525</v>
      </c>
      <c r="B6" s="85">
        <v>280</v>
      </c>
      <c r="C6" s="132">
        <v>1</v>
      </c>
      <c r="D6" s="85" t="s">
        <v>640</v>
      </c>
      <c r="E6" s="85"/>
      <c r="F6" s="85"/>
      <c r="G6" s="85"/>
    </row>
    <row r="7" spans="1:7" ht="15">
      <c r="A7" s="91" t="s">
        <v>220</v>
      </c>
      <c r="B7" s="91">
        <v>13</v>
      </c>
      <c r="C7" s="133">
        <v>0</v>
      </c>
      <c r="D7" s="91" t="s">
        <v>640</v>
      </c>
      <c r="E7" s="91" t="b">
        <v>0</v>
      </c>
      <c r="F7" s="91" t="b">
        <v>0</v>
      </c>
      <c r="G7" s="91" t="b">
        <v>0</v>
      </c>
    </row>
    <row r="8" spans="1:7" ht="15">
      <c r="A8" s="91" t="s">
        <v>222</v>
      </c>
      <c r="B8" s="91">
        <v>6</v>
      </c>
      <c r="C8" s="133">
        <v>0.010023644833528151</v>
      </c>
      <c r="D8" s="91" t="s">
        <v>640</v>
      </c>
      <c r="E8" s="91" t="b">
        <v>0</v>
      </c>
      <c r="F8" s="91" t="b">
        <v>0</v>
      </c>
      <c r="G8" s="91" t="b">
        <v>0</v>
      </c>
    </row>
    <row r="9" spans="1:7" ht="15">
      <c r="A9" s="91" t="s">
        <v>526</v>
      </c>
      <c r="B9" s="91">
        <v>5</v>
      </c>
      <c r="C9" s="133">
        <v>0.010322720098776567</v>
      </c>
      <c r="D9" s="91" t="s">
        <v>640</v>
      </c>
      <c r="E9" s="91" t="b">
        <v>0</v>
      </c>
      <c r="F9" s="91" t="b">
        <v>0</v>
      </c>
      <c r="G9" s="91" t="b">
        <v>0</v>
      </c>
    </row>
    <row r="10" spans="1:7" ht="15">
      <c r="A10" s="91" t="s">
        <v>527</v>
      </c>
      <c r="B10" s="91">
        <v>5</v>
      </c>
      <c r="C10" s="133">
        <v>0.010322720098776567</v>
      </c>
      <c r="D10" s="91" t="s">
        <v>640</v>
      </c>
      <c r="E10" s="91" t="b">
        <v>0</v>
      </c>
      <c r="F10" s="91" t="b">
        <v>0</v>
      </c>
      <c r="G10" s="91" t="b">
        <v>0</v>
      </c>
    </row>
    <row r="11" spans="1:7" ht="15">
      <c r="A11" s="91" t="s">
        <v>528</v>
      </c>
      <c r="B11" s="91">
        <v>5</v>
      </c>
      <c r="C11" s="133">
        <v>0.010322720098776567</v>
      </c>
      <c r="D11" s="91" t="s">
        <v>640</v>
      </c>
      <c r="E11" s="91" t="b">
        <v>0</v>
      </c>
      <c r="F11" s="91" t="b">
        <v>0</v>
      </c>
      <c r="G11" s="91" t="b">
        <v>0</v>
      </c>
    </row>
    <row r="12" spans="1:7" ht="15">
      <c r="A12" s="91" t="s">
        <v>541</v>
      </c>
      <c r="B12" s="91">
        <v>5</v>
      </c>
      <c r="C12" s="133">
        <v>0.010322720098776567</v>
      </c>
      <c r="D12" s="91" t="s">
        <v>640</v>
      </c>
      <c r="E12" s="91" t="b">
        <v>0</v>
      </c>
      <c r="F12" s="91" t="b">
        <v>0</v>
      </c>
      <c r="G12" s="91" t="b">
        <v>0</v>
      </c>
    </row>
    <row r="13" spans="1:7" ht="15">
      <c r="A13" s="91" t="s">
        <v>542</v>
      </c>
      <c r="B13" s="91">
        <v>5</v>
      </c>
      <c r="C13" s="133">
        <v>0.010322720098776567</v>
      </c>
      <c r="D13" s="91" t="s">
        <v>640</v>
      </c>
      <c r="E13" s="91" t="b">
        <v>0</v>
      </c>
      <c r="F13" s="91" t="b">
        <v>0</v>
      </c>
      <c r="G13" s="91" t="b">
        <v>0</v>
      </c>
    </row>
    <row r="14" spans="1:7" ht="15">
      <c r="A14" s="91" t="s">
        <v>543</v>
      </c>
      <c r="B14" s="91">
        <v>5</v>
      </c>
      <c r="C14" s="133">
        <v>0.010322720098776567</v>
      </c>
      <c r="D14" s="91" t="s">
        <v>640</v>
      </c>
      <c r="E14" s="91" t="b">
        <v>0</v>
      </c>
      <c r="F14" s="91" t="b">
        <v>0</v>
      </c>
      <c r="G14" s="91" t="b">
        <v>0</v>
      </c>
    </row>
    <row r="15" spans="1:7" ht="15">
      <c r="A15" s="91" t="s">
        <v>544</v>
      </c>
      <c r="B15" s="91">
        <v>4</v>
      </c>
      <c r="C15" s="133">
        <v>0.010186733551818395</v>
      </c>
      <c r="D15" s="91" t="s">
        <v>640</v>
      </c>
      <c r="E15" s="91" t="b">
        <v>0</v>
      </c>
      <c r="F15" s="91" t="b">
        <v>0</v>
      </c>
      <c r="G15" s="91" t="b">
        <v>0</v>
      </c>
    </row>
    <row r="16" spans="1:7" ht="15">
      <c r="A16" s="91" t="s">
        <v>530</v>
      </c>
      <c r="B16" s="91">
        <v>3</v>
      </c>
      <c r="C16" s="133">
        <v>0.012133035173773964</v>
      </c>
      <c r="D16" s="91" t="s">
        <v>640</v>
      </c>
      <c r="E16" s="91" t="b">
        <v>0</v>
      </c>
      <c r="F16" s="91" t="b">
        <v>0</v>
      </c>
      <c r="G16" s="91" t="b">
        <v>0</v>
      </c>
    </row>
    <row r="17" spans="1:7" ht="15">
      <c r="A17" s="91" t="s">
        <v>534</v>
      </c>
      <c r="B17" s="91">
        <v>3</v>
      </c>
      <c r="C17" s="133">
        <v>0.009504807426674243</v>
      </c>
      <c r="D17" s="91" t="s">
        <v>640</v>
      </c>
      <c r="E17" s="91" t="b">
        <v>1</v>
      </c>
      <c r="F17" s="91" t="b">
        <v>0</v>
      </c>
      <c r="G17" s="91" t="b">
        <v>0</v>
      </c>
    </row>
    <row r="18" spans="1:7" ht="15">
      <c r="A18" s="91" t="s">
        <v>545</v>
      </c>
      <c r="B18" s="91">
        <v>3</v>
      </c>
      <c r="C18" s="133">
        <v>0.009504807426674243</v>
      </c>
      <c r="D18" s="91" t="s">
        <v>640</v>
      </c>
      <c r="E18" s="91" t="b">
        <v>0</v>
      </c>
      <c r="F18" s="91" t="b">
        <v>0</v>
      </c>
      <c r="G18" s="91" t="b">
        <v>0</v>
      </c>
    </row>
    <row r="19" spans="1:7" ht="15">
      <c r="A19" s="91" t="s">
        <v>531</v>
      </c>
      <c r="B19" s="91">
        <v>2</v>
      </c>
      <c r="C19" s="133">
        <v>0.008088690115849308</v>
      </c>
      <c r="D19" s="91" t="s">
        <v>640</v>
      </c>
      <c r="E19" s="91" t="b">
        <v>0</v>
      </c>
      <c r="F19" s="91" t="b">
        <v>0</v>
      </c>
      <c r="G19" s="91" t="b">
        <v>0</v>
      </c>
    </row>
    <row r="20" spans="1:7" ht="15">
      <c r="A20" s="91" t="s">
        <v>225</v>
      </c>
      <c r="B20" s="91">
        <v>2</v>
      </c>
      <c r="C20" s="133">
        <v>0.008088690115849308</v>
      </c>
      <c r="D20" s="91" t="s">
        <v>640</v>
      </c>
      <c r="E20" s="91" t="b">
        <v>0</v>
      </c>
      <c r="F20" s="91" t="b">
        <v>0</v>
      </c>
      <c r="G20" s="91" t="b">
        <v>0</v>
      </c>
    </row>
    <row r="21" spans="1:7" ht="15">
      <c r="A21" s="91" t="s">
        <v>218</v>
      </c>
      <c r="B21" s="91">
        <v>2</v>
      </c>
      <c r="C21" s="133">
        <v>0.008088690115849308</v>
      </c>
      <c r="D21" s="91" t="s">
        <v>640</v>
      </c>
      <c r="E21" s="91" t="b">
        <v>0</v>
      </c>
      <c r="F21" s="91" t="b">
        <v>0</v>
      </c>
      <c r="G21" s="91" t="b">
        <v>0</v>
      </c>
    </row>
    <row r="22" spans="1:7" ht="15">
      <c r="A22" s="91" t="s">
        <v>535</v>
      </c>
      <c r="B22" s="91">
        <v>2</v>
      </c>
      <c r="C22" s="133">
        <v>0.008088690115849308</v>
      </c>
      <c r="D22" s="91" t="s">
        <v>640</v>
      </c>
      <c r="E22" s="91" t="b">
        <v>1</v>
      </c>
      <c r="F22" s="91" t="b">
        <v>0</v>
      </c>
      <c r="G22" s="91" t="b">
        <v>0</v>
      </c>
    </row>
    <row r="23" spans="1:7" ht="15">
      <c r="A23" s="91" t="s">
        <v>536</v>
      </c>
      <c r="B23" s="91">
        <v>2</v>
      </c>
      <c r="C23" s="133">
        <v>0.008088690115849308</v>
      </c>
      <c r="D23" s="91" t="s">
        <v>640</v>
      </c>
      <c r="E23" s="91" t="b">
        <v>0</v>
      </c>
      <c r="F23" s="91" t="b">
        <v>0</v>
      </c>
      <c r="G23" s="91" t="b">
        <v>0</v>
      </c>
    </row>
    <row r="24" spans="1:7" ht="15">
      <c r="A24" s="91" t="s">
        <v>537</v>
      </c>
      <c r="B24" s="91">
        <v>2</v>
      </c>
      <c r="C24" s="133">
        <v>0.008088690115849308</v>
      </c>
      <c r="D24" s="91" t="s">
        <v>640</v>
      </c>
      <c r="E24" s="91" t="b">
        <v>0</v>
      </c>
      <c r="F24" s="91" t="b">
        <v>1</v>
      </c>
      <c r="G24" s="91" t="b">
        <v>0</v>
      </c>
    </row>
    <row r="25" spans="1:7" ht="15">
      <c r="A25" s="91" t="s">
        <v>538</v>
      </c>
      <c r="B25" s="91">
        <v>2</v>
      </c>
      <c r="C25" s="133">
        <v>0.008088690115849308</v>
      </c>
      <c r="D25" s="91" t="s">
        <v>640</v>
      </c>
      <c r="E25" s="91" t="b">
        <v>0</v>
      </c>
      <c r="F25" s="91" t="b">
        <v>0</v>
      </c>
      <c r="G25" s="91" t="b">
        <v>0</v>
      </c>
    </row>
    <row r="26" spans="1:7" ht="15">
      <c r="A26" s="91" t="s">
        <v>539</v>
      </c>
      <c r="B26" s="91">
        <v>2</v>
      </c>
      <c r="C26" s="133">
        <v>0.008088690115849308</v>
      </c>
      <c r="D26" s="91" t="s">
        <v>640</v>
      </c>
      <c r="E26" s="91" t="b">
        <v>0</v>
      </c>
      <c r="F26" s="91" t="b">
        <v>0</v>
      </c>
      <c r="G26" s="91" t="b">
        <v>0</v>
      </c>
    </row>
    <row r="27" spans="1:7" ht="15">
      <c r="A27" s="91" t="s">
        <v>224</v>
      </c>
      <c r="B27" s="91">
        <v>2</v>
      </c>
      <c r="C27" s="133">
        <v>0.008088690115849308</v>
      </c>
      <c r="D27" s="91" t="s">
        <v>640</v>
      </c>
      <c r="E27" s="91" t="b">
        <v>0</v>
      </c>
      <c r="F27" s="91" t="b">
        <v>0</v>
      </c>
      <c r="G27" s="91" t="b">
        <v>0</v>
      </c>
    </row>
    <row r="28" spans="1:7" ht="15">
      <c r="A28" s="91" t="s">
        <v>630</v>
      </c>
      <c r="B28" s="91">
        <v>2</v>
      </c>
      <c r="C28" s="133">
        <v>0.01108401345578942</v>
      </c>
      <c r="D28" s="91" t="s">
        <v>640</v>
      </c>
      <c r="E28" s="91" t="b">
        <v>0</v>
      </c>
      <c r="F28" s="91" t="b">
        <v>0</v>
      </c>
      <c r="G28" s="91" t="b">
        <v>0</v>
      </c>
    </row>
    <row r="29" spans="1:7" ht="15">
      <c r="A29" s="91" t="s">
        <v>631</v>
      </c>
      <c r="B29" s="91">
        <v>2</v>
      </c>
      <c r="C29" s="133">
        <v>0.008088690115849308</v>
      </c>
      <c r="D29" s="91" t="s">
        <v>640</v>
      </c>
      <c r="E29" s="91" t="b">
        <v>0</v>
      </c>
      <c r="F29" s="91" t="b">
        <v>0</v>
      </c>
      <c r="G29" s="91" t="b">
        <v>0</v>
      </c>
    </row>
    <row r="30" spans="1:7" ht="15">
      <c r="A30" s="91" t="s">
        <v>632</v>
      </c>
      <c r="B30" s="91">
        <v>2</v>
      </c>
      <c r="C30" s="133">
        <v>0.008088690115849308</v>
      </c>
      <c r="D30" s="91" t="s">
        <v>640</v>
      </c>
      <c r="E30" s="91" t="b">
        <v>0</v>
      </c>
      <c r="F30" s="91" t="b">
        <v>0</v>
      </c>
      <c r="G30" s="91" t="b">
        <v>0</v>
      </c>
    </row>
    <row r="31" spans="1:7" ht="15">
      <c r="A31" s="91" t="s">
        <v>633</v>
      </c>
      <c r="B31" s="91">
        <v>2</v>
      </c>
      <c r="C31" s="133">
        <v>0.008088690115849308</v>
      </c>
      <c r="D31" s="91" t="s">
        <v>640</v>
      </c>
      <c r="E31" s="91" t="b">
        <v>0</v>
      </c>
      <c r="F31" s="91" t="b">
        <v>0</v>
      </c>
      <c r="G31" s="91" t="b">
        <v>0</v>
      </c>
    </row>
    <row r="32" spans="1:7" ht="15">
      <c r="A32" s="91" t="s">
        <v>634</v>
      </c>
      <c r="B32" s="91">
        <v>2</v>
      </c>
      <c r="C32" s="133">
        <v>0.008088690115849308</v>
      </c>
      <c r="D32" s="91" t="s">
        <v>640</v>
      </c>
      <c r="E32" s="91" t="b">
        <v>0</v>
      </c>
      <c r="F32" s="91" t="b">
        <v>0</v>
      </c>
      <c r="G32" s="91" t="b">
        <v>0</v>
      </c>
    </row>
    <row r="33" spans="1:7" ht="15">
      <c r="A33" s="91" t="s">
        <v>635</v>
      </c>
      <c r="B33" s="91">
        <v>2</v>
      </c>
      <c r="C33" s="133">
        <v>0.008088690115849308</v>
      </c>
      <c r="D33" s="91" t="s">
        <v>640</v>
      </c>
      <c r="E33" s="91" t="b">
        <v>0</v>
      </c>
      <c r="F33" s="91" t="b">
        <v>0</v>
      </c>
      <c r="G33" s="91" t="b">
        <v>0</v>
      </c>
    </row>
    <row r="34" spans="1:7" ht="15">
      <c r="A34" s="91" t="s">
        <v>636</v>
      </c>
      <c r="B34" s="91">
        <v>2</v>
      </c>
      <c r="C34" s="133">
        <v>0.008088690115849308</v>
      </c>
      <c r="D34" s="91" t="s">
        <v>640</v>
      </c>
      <c r="E34" s="91" t="b">
        <v>0</v>
      </c>
      <c r="F34" s="91" t="b">
        <v>0</v>
      </c>
      <c r="G34" s="91" t="b">
        <v>0</v>
      </c>
    </row>
    <row r="35" spans="1:7" ht="15">
      <c r="A35" s="91" t="s">
        <v>637</v>
      </c>
      <c r="B35" s="91">
        <v>2</v>
      </c>
      <c r="C35" s="133">
        <v>0.008088690115849308</v>
      </c>
      <c r="D35" s="91" t="s">
        <v>640</v>
      </c>
      <c r="E35" s="91" t="b">
        <v>0</v>
      </c>
      <c r="F35" s="91" t="b">
        <v>0</v>
      </c>
      <c r="G35" s="91" t="b">
        <v>0</v>
      </c>
    </row>
    <row r="36" spans="1:7" ht="15">
      <c r="A36" s="91" t="s">
        <v>532</v>
      </c>
      <c r="B36" s="91">
        <v>2</v>
      </c>
      <c r="C36" s="133">
        <v>0.01108401345578942</v>
      </c>
      <c r="D36" s="91" t="s">
        <v>640</v>
      </c>
      <c r="E36" s="91" t="b">
        <v>1</v>
      </c>
      <c r="F36" s="91" t="b">
        <v>0</v>
      </c>
      <c r="G36" s="91" t="b">
        <v>0</v>
      </c>
    </row>
    <row r="37" spans="1:7" ht="15">
      <c r="A37" s="91" t="s">
        <v>220</v>
      </c>
      <c r="B37" s="91">
        <v>5</v>
      </c>
      <c r="C37" s="133">
        <v>0</v>
      </c>
      <c r="D37" s="91" t="s">
        <v>465</v>
      </c>
      <c r="E37" s="91" t="b">
        <v>0</v>
      </c>
      <c r="F37" s="91" t="b">
        <v>0</v>
      </c>
      <c r="G37" s="91" t="b">
        <v>0</v>
      </c>
    </row>
    <row r="38" spans="1:7" ht="15">
      <c r="A38" s="91" t="s">
        <v>530</v>
      </c>
      <c r="B38" s="91">
        <v>3</v>
      </c>
      <c r="C38" s="133">
        <v>0.016580833694668232</v>
      </c>
      <c r="D38" s="91" t="s">
        <v>465</v>
      </c>
      <c r="E38" s="91" t="b">
        <v>0</v>
      </c>
      <c r="F38" s="91" t="b">
        <v>0</v>
      </c>
      <c r="G38" s="91" t="b">
        <v>0</v>
      </c>
    </row>
    <row r="39" spans="1:7" ht="15">
      <c r="A39" s="91" t="s">
        <v>531</v>
      </c>
      <c r="B39" s="91">
        <v>2</v>
      </c>
      <c r="C39" s="133">
        <v>0.011053889129778822</v>
      </c>
      <c r="D39" s="91" t="s">
        <v>465</v>
      </c>
      <c r="E39" s="91" t="b">
        <v>0</v>
      </c>
      <c r="F39" s="91" t="b">
        <v>0</v>
      </c>
      <c r="G39" s="91" t="b">
        <v>0</v>
      </c>
    </row>
    <row r="40" spans="1:7" ht="15">
      <c r="A40" s="91" t="s">
        <v>532</v>
      </c>
      <c r="B40" s="91">
        <v>2</v>
      </c>
      <c r="C40" s="133">
        <v>0.0194158334537783</v>
      </c>
      <c r="D40" s="91" t="s">
        <v>465</v>
      </c>
      <c r="E40" s="91" t="b">
        <v>1</v>
      </c>
      <c r="F40" s="91" t="b">
        <v>0</v>
      </c>
      <c r="G40" s="91" t="b">
        <v>0</v>
      </c>
    </row>
    <row r="41" spans="1:7" ht="15">
      <c r="A41" s="91" t="s">
        <v>534</v>
      </c>
      <c r="B41" s="91">
        <v>2</v>
      </c>
      <c r="C41" s="133">
        <v>0</v>
      </c>
      <c r="D41" s="91" t="s">
        <v>466</v>
      </c>
      <c r="E41" s="91" t="b">
        <v>1</v>
      </c>
      <c r="F41" s="91" t="b">
        <v>0</v>
      </c>
      <c r="G41" s="91" t="b">
        <v>0</v>
      </c>
    </row>
    <row r="42" spans="1:7" ht="15">
      <c r="A42" s="91" t="s">
        <v>220</v>
      </c>
      <c r="B42" s="91">
        <v>2</v>
      </c>
      <c r="C42" s="133">
        <v>0</v>
      </c>
      <c r="D42" s="91" t="s">
        <v>466</v>
      </c>
      <c r="E42" s="91" t="b">
        <v>0</v>
      </c>
      <c r="F42" s="91" t="b">
        <v>0</v>
      </c>
      <c r="G42" s="91" t="b">
        <v>0</v>
      </c>
    </row>
    <row r="43" spans="1:7" ht="15">
      <c r="A43" s="91" t="s">
        <v>225</v>
      </c>
      <c r="B43" s="91">
        <v>2</v>
      </c>
      <c r="C43" s="133">
        <v>0</v>
      </c>
      <c r="D43" s="91" t="s">
        <v>466</v>
      </c>
      <c r="E43" s="91" t="b">
        <v>0</v>
      </c>
      <c r="F43" s="91" t="b">
        <v>0</v>
      </c>
      <c r="G43" s="91" t="b">
        <v>0</v>
      </c>
    </row>
    <row r="44" spans="1:7" ht="15">
      <c r="A44" s="91" t="s">
        <v>218</v>
      </c>
      <c r="B44" s="91">
        <v>2</v>
      </c>
      <c r="C44" s="133">
        <v>0</v>
      </c>
      <c r="D44" s="91" t="s">
        <v>466</v>
      </c>
      <c r="E44" s="91" t="b">
        <v>0</v>
      </c>
      <c r="F44" s="91" t="b">
        <v>0</v>
      </c>
      <c r="G44" s="91" t="b">
        <v>0</v>
      </c>
    </row>
    <row r="45" spans="1:7" ht="15">
      <c r="A45" s="91" t="s">
        <v>535</v>
      </c>
      <c r="B45" s="91">
        <v>2</v>
      </c>
      <c r="C45" s="133">
        <v>0</v>
      </c>
      <c r="D45" s="91" t="s">
        <v>466</v>
      </c>
      <c r="E45" s="91" t="b">
        <v>1</v>
      </c>
      <c r="F45" s="91" t="b">
        <v>0</v>
      </c>
      <c r="G45" s="91" t="b">
        <v>0</v>
      </c>
    </row>
    <row r="46" spans="1:7" ht="15">
      <c r="A46" s="91" t="s">
        <v>536</v>
      </c>
      <c r="B46" s="91">
        <v>2</v>
      </c>
      <c r="C46" s="133">
        <v>0</v>
      </c>
      <c r="D46" s="91" t="s">
        <v>466</v>
      </c>
      <c r="E46" s="91" t="b">
        <v>0</v>
      </c>
      <c r="F46" s="91" t="b">
        <v>0</v>
      </c>
      <c r="G46" s="91" t="b">
        <v>0</v>
      </c>
    </row>
    <row r="47" spans="1:7" ht="15">
      <c r="A47" s="91" t="s">
        <v>537</v>
      </c>
      <c r="B47" s="91">
        <v>2</v>
      </c>
      <c r="C47" s="133">
        <v>0</v>
      </c>
      <c r="D47" s="91" t="s">
        <v>466</v>
      </c>
      <c r="E47" s="91" t="b">
        <v>0</v>
      </c>
      <c r="F47" s="91" t="b">
        <v>1</v>
      </c>
      <c r="G47" s="91" t="b">
        <v>0</v>
      </c>
    </row>
    <row r="48" spans="1:7" ht="15">
      <c r="A48" s="91" t="s">
        <v>538</v>
      </c>
      <c r="B48" s="91">
        <v>2</v>
      </c>
      <c r="C48" s="133">
        <v>0</v>
      </c>
      <c r="D48" s="91" t="s">
        <v>466</v>
      </c>
      <c r="E48" s="91" t="b">
        <v>0</v>
      </c>
      <c r="F48" s="91" t="b">
        <v>0</v>
      </c>
      <c r="G48" s="91" t="b">
        <v>0</v>
      </c>
    </row>
    <row r="49" spans="1:7" ht="15">
      <c r="A49" s="91" t="s">
        <v>539</v>
      </c>
      <c r="B49" s="91">
        <v>2</v>
      </c>
      <c r="C49" s="133">
        <v>0</v>
      </c>
      <c r="D49" s="91" t="s">
        <v>466</v>
      </c>
      <c r="E49" s="91" t="b">
        <v>0</v>
      </c>
      <c r="F49" s="91" t="b">
        <v>0</v>
      </c>
      <c r="G49" s="91" t="b">
        <v>0</v>
      </c>
    </row>
    <row r="50" spans="1:7" ht="15">
      <c r="A50" s="91" t="s">
        <v>224</v>
      </c>
      <c r="B50" s="91">
        <v>2</v>
      </c>
      <c r="C50" s="133">
        <v>0</v>
      </c>
      <c r="D50" s="91" t="s">
        <v>466</v>
      </c>
      <c r="E50" s="91" t="b">
        <v>0</v>
      </c>
      <c r="F50" s="91" t="b">
        <v>0</v>
      </c>
      <c r="G50" s="91" t="b">
        <v>0</v>
      </c>
    </row>
    <row r="51" spans="1:7" ht="15">
      <c r="A51" s="91" t="s">
        <v>220</v>
      </c>
      <c r="B51" s="91">
        <v>6</v>
      </c>
      <c r="C51" s="133">
        <v>0</v>
      </c>
      <c r="D51" s="91" t="s">
        <v>467</v>
      </c>
      <c r="E51" s="91" t="b">
        <v>0</v>
      </c>
      <c r="F51" s="91" t="b">
        <v>0</v>
      </c>
      <c r="G51" s="91" t="b">
        <v>0</v>
      </c>
    </row>
    <row r="52" spans="1:7" ht="15">
      <c r="A52" s="91" t="s">
        <v>222</v>
      </c>
      <c r="B52" s="91">
        <v>6</v>
      </c>
      <c r="C52" s="133">
        <v>0</v>
      </c>
      <c r="D52" s="91" t="s">
        <v>467</v>
      </c>
      <c r="E52" s="91" t="b">
        <v>0</v>
      </c>
      <c r="F52" s="91" t="b">
        <v>0</v>
      </c>
      <c r="G52" s="91" t="b">
        <v>0</v>
      </c>
    </row>
    <row r="53" spans="1:7" ht="15">
      <c r="A53" s="91" t="s">
        <v>526</v>
      </c>
      <c r="B53" s="91">
        <v>5</v>
      </c>
      <c r="C53" s="133">
        <v>0.0036657984281307783</v>
      </c>
      <c r="D53" s="91" t="s">
        <v>467</v>
      </c>
      <c r="E53" s="91" t="b">
        <v>0</v>
      </c>
      <c r="F53" s="91" t="b">
        <v>0</v>
      </c>
      <c r="G53" s="91" t="b">
        <v>0</v>
      </c>
    </row>
    <row r="54" spans="1:7" ht="15">
      <c r="A54" s="91" t="s">
        <v>527</v>
      </c>
      <c r="B54" s="91">
        <v>5</v>
      </c>
      <c r="C54" s="133">
        <v>0.0036657984281307783</v>
      </c>
      <c r="D54" s="91" t="s">
        <v>467</v>
      </c>
      <c r="E54" s="91" t="b">
        <v>0</v>
      </c>
      <c r="F54" s="91" t="b">
        <v>0</v>
      </c>
      <c r="G54" s="91" t="b">
        <v>0</v>
      </c>
    </row>
    <row r="55" spans="1:7" ht="15">
      <c r="A55" s="91" t="s">
        <v>528</v>
      </c>
      <c r="B55" s="91">
        <v>5</v>
      </c>
      <c r="C55" s="133">
        <v>0.0036657984281307783</v>
      </c>
      <c r="D55" s="91" t="s">
        <v>467</v>
      </c>
      <c r="E55" s="91" t="b">
        <v>0</v>
      </c>
      <c r="F55" s="91" t="b">
        <v>0</v>
      </c>
      <c r="G55" s="91" t="b">
        <v>0</v>
      </c>
    </row>
    <row r="56" spans="1:7" ht="15">
      <c r="A56" s="91" t="s">
        <v>541</v>
      </c>
      <c r="B56" s="91">
        <v>5</v>
      </c>
      <c r="C56" s="133">
        <v>0.0036657984281307783</v>
      </c>
      <c r="D56" s="91" t="s">
        <v>467</v>
      </c>
      <c r="E56" s="91" t="b">
        <v>0</v>
      </c>
      <c r="F56" s="91" t="b">
        <v>0</v>
      </c>
      <c r="G56" s="91" t="b">
        <v>0</v>
      </c>
    </row>
    <row r="57" spans="1:7" ht="15">
      <c r="A57" s="91" t="s">
        <v>542</v>
      </c>
      <c r="B57" s="91">
        <v>5</v>
      </c>
      <c r="C57" s="133">
        <v>0.0036657984281307783</v>
      </c>
      <c r="D57" s="91" t="s">
        <v>467</v>
      </c>
      <c r="E57" s="91" t="b">
        <v>0</v>
      </c>
      <c r="F57" s="91" t="b">
        <v>0</v>
      </c>
      <c r="G57" s="91" t="b">
        <v>0</v>
      </c>
    </row>
    <row r="58" spans="1:7" ht="15">
      <c r="A58" s="91" t="s">
        <v>543</v>
      </c>
      <c r="B58" s="91">
        <v>5</v>
      </c>
      <c r="C58" s="133">
        <v>0.0036657984281307783</v>
      </c>
      <c r="D58" s="91" t="s">
        <v>467</v>
      </c>
      <c r="E58" s="91" t="b">
        <v>0</v>
      </c>
      <c r="F58" s="91" t="b">
        <v>0</v>
      </c>
      <c r="G58" s="91" t="b">
        <v>0</v>
      </c>
    </row>
    <row r="59" spans="1:7" ht="15">
      <c r="A59" s="91" t="s">
        <v>544</v>
      </c>
      <c r="B59" s="91">
        <v>4</v>
      </c>
      <c r="C59" s="133">
        <v>0.006521898483543749</v>
      </c>
      <c r="D59" s="91" t="s">
        <v>467</v>
      </c>
      <c r="E59" s="91" t="b">
        <v>0</v>
      </c>
      <c r="F59" s="91" t="b">
        <v>0</v>
      </c>
      <c r="G59" s="91" t="b">
        <v>0</v>
      </c>
    </row>
    <row r="60" spans="1:7" ht="15">
      <c r="A60" s="91" t="s">
        <v>545</v>
      </c>
      <c r="B60" s="91">
        <v>3</v>
      </c>
      <c r="C60" s="133">
        <v>0.008361944323999478</v>
      </c>
      <c r="D60" s="91" t="s">
        <v>467</v>
      </c>
      <c r="E60" s="91" t="b">
        <v>0</v>
      </c>
      <c r="F60" s="91" t="b">
        <v>0</v>
      </c>
      <c r="G60" s="91" t="b">
        <v>0</v>
      </c>
    </row>
    <row r="61" spans="1:7" ht="15">
      <c r="A61" s="91" t="s">
        <v>630</v>
      </c>
      <c r="B61" s="91">
        <v>2</v>
      </c>
      <c r="C61" s="133">
        <v>0.014410208340437844</v>
      </c>
      <c r="D61" s="91" t="s">
        <v>467</v>
      </c>
      <c r="E61" s="91" t="b">
        <v>0</v>
      </c>
      <c r="F61" s="91" t="b">
        <v>0</v>
      </c>
      <c r="G61" s="91" t="b">
        <v>0</v>
      </c>
    </row>
    <row r="62" spans="1:7" ht="15">
      <c r="A62" s="91" t="s">
        <v>631</v>
      </c>
      <c r="B62" s="91">
        <v>2</v>
      </c>
      <c r="C62" s="133">
        <v>0.008835578791104859</v>
      </c>
      <c r="D62" s="91" t="s">
        <v>467</v>
      </c>
      <c r="E62" s="91" t="b">
        <v>0</v>
      </c>
      <c r="F62" s="91" t="b">
        <v>0</v>
      </c>
      <c r="G62" s="91" t="b">
        <v>0</v>
      </c>
    </row>
    <row r="63" spans="1:7" ht="15">
      <c r="A63" s="91" t="s">
        <v>632</v>
      </c>
      <c r="B63" s="91">
        <v>2</v>
      </c>
      <c r="C63" s="133">
        <v>0.008835578791104859</v>
      </c>
      <c r="D63" s="91" t="s">
        <v>467</v>
      </c>
      <c r="E63" s="91" t="b">
        <v>0</v>
      </c>
      <c r="F63" s="91" t="b">
        <v>0</v>
      </c>
      <c r="G63" s="91" t="b">
        <v>0</v>
      </c>
    </row>
    <row r="64" spans="1:7" ht="15">
      <c r="A64" s="91" t="s">
        <v>635</v>
      </c>
      <c r="B64" s="91">
        <v>2</v>
      </c>
      <c r="C64" s="133">
        <v>0.008835578791104859</v>
      </c>
      <c r="D64" s="91" t="s">
        <v>467</v>
      </c>
      <c r="E64" s="91" t="b">
        <v>0</v>
      </c>
      <c r="F64" s="91" t="b">
        <v>0</v>
      </c>
      <c r="G64" s="91" t="b">
        <v>0</v>
      </c>
    </row>
    <row r="65" spans="1:7" ht="15">
      <c r="A65" s="91" t="s">
        <v>636</v>
      </c>
      <c r="B65" s="91">
        <v>2</v>
      </c>
      <c r="C65" s="133">
        <v>0.008835578791104859</v>
      </c>
      <c r="D65" s="91" t="s">
        <v>467</v>
      </c>
      <c r="E65" s="91" t="b">
        <v>0</v>
      </c>
      <c r="F65" s="91" t="b">
        <v>0</v>
      </c>
      <c r="G65" s="91" t="b">
        <v>0</v>
      </c>
    </row>
    <row r="66" spans="1:7" ht="15">
      <c r="A66" s="91" t="s">
        <v>637</v>
      </c>
      <c r="B66" s="91">
        <v>2</v>
      </c>
      <c r="C66" s="133">
        <v>0.008835578791104859</v>
      </c>
      <c r="D66" s="91" t="s">
        <v>467</v>
      </c>
      <c r="E66" s="91" t="b">
        <v>0</v>
      </c>
      <c r="F66" s="91" t="b">
        <v>0</v>
      </c>
      <c r="G6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644</v>
      </c>
      <c r="B1" s="13" t="s">
        <v>645</v>
      </c>
      <c r="C1" s="13" t="s">
        <v>638</v>
      </c>
      <c r="D1" s="13" t="s">
        <v>639</v>
      </c>
      <c r="E1" s="13" t="s">
        <v>646</v>
      </c>
      <c r="F1" s="13" t="s">
        <v>144</v>
      </c>
      <c r="G1" s="13" t="s">
        <v>647</v>
      </c>
      <c r="H1" s="13" t="s">
        <v>648</v>
      </c>
      <c r="I1" s="13" t="s">
        <v>649</v>
      </c>
      <c r="J1" s="13" t="s">
        <v>650</v>
      </c>
      <c r="K1" s="13" t="s">
        <v>651</v>
      </c>
      <c r="L1" s="13" t="s">
        <v>652</v>
      </c>
    </row>
    <row r="2" spans="1:12" ht="15">
      <c r="A2" s="91" t="s">
        <v>526</v>
      </c>
      <c r="B2" s="91" t="s">
        <v>527</v>
      </c>
      <c r="C2" s="91">
        <v>5</v>
      </c>
      <c r="D2" s="133">
        <v>0.010322720098776567</v>
      </c>
      <c r="E2" s="133">
        <v>1.575187844927661</v>
      </c>
      <c r="F2" s="91" t="s">
        <v>640</v>
      </c>
      <c r="G2" s="91" t="b">
        <v>0</v>
      </c>
      <c r="H2" s="91" t="b">
        <v>0</v>
      </c>
      <c r="I2" s="91" t="b">
        <v>0</v>
      </c>
      <c r="J2" s="91" t="b">
        <v>0</v>
      </c>
      <c r="K2" s="91" t="b">
        <v>0</v>
      </c>
      <c r="L2" s="91" t="b">
        <v>0</v>
      </c>
    </row>
    <row r="3" spans="1:12" ht="15">
      <c r="A3" s="91" t="s">
        <v>527</v>
      </c>
      <c r="B3" s="91" t="s">
        <v>528</v>
      </c>
      <c r="C3" s="91">
        <v>5</v>
      </c>
      <c r="D3" s="133">
        <v>0.010322720098776567</v>
      </c>
      <c r="E3" s="133">
        <v>1.575187844927661</v>
      </c>
      <c r="F3" s="91" t="s">
        <v>640</v>
      </c>
      <c r="G3" s="91" t="b">
        <v>0</v>
      </c>
      <c r="H3" s="91" t="b">
        <v>0</v>
      </c>
      <c r="I3" s="91" t="b">
        <v>0</v>
      </c>
      <c r="J3" s="91" t="b">
        <v>0</v>
      </c>
      <c r="K3" s="91" t="b">
        <v>0</v>
      </c>
      <c r="L3" s="91" t="b">
        <v>0</v>
      </c>
    </row>
    <row r="4" spans="1:12" ht="15">
      <c r="A4" s="91" t="s">
        <v>528</v>
      </c>
      <c r="B4" s="91" t="s">
        <v>541</v>
      </c>
      <c r="C4" s="91">
        <v>5</v>
      </c>
      <c r="D4" s="133">
        <v>0.010322720098776567</v>
      </c>
      <c r="E4" s="133">
        <v>1.575187844927661</v>
      </c>
      <c r="F4" s="91" t="s">
        <v>640</v>
      </c>
      <c r="G4" s="91" t="b">
        <v>0</v>
      </c>
      <c r="H4" s="91" t="b">
        <v>0</v>
      </c>
      <c r="I4" s="91" t="b">
        <v>0</v>
      </c>
      <c r="J4" s="91" t="b">
        <v>0</v>
      </c>
      <c r="K4" s="91" t="b">
        <v>0</v>
      </c>
      <c r="L4" s="91" t="b">
        <v>0</v>
      </c>
    </row>
    <row r="5" spans="1:12" ht="15">
      <c r="A5" s="91" t="s">
        <v>541</v>
      </c>
      <c r="B5" s="91" t="s">
        <v>542</v>
      </c>
      <c r="C5" s="91">
        <v>5</v>
      </c>
      <c r="D5" s="133">
        <v>0.010322720098776567</v>
      </c>
      <c r="E5" s="133">
        <v>1.575187844927661</v>
      </c>
      <c r="F5" s="91" t="s">
        <v>640</v>
      </c>
      <c r="G5" s="91" t="b">
        <v>0</v>
      </c>
      <c r="H5" s="91" t="b">
        <v>0</v>
      </c>
      <c r="I5" s="91" t="b">
        <v>0</v>
      </c>
      <c r="J5" s="91" t="b">
        <v>0</v>
      </c>
      <c r="K5" s="91" t="b">
        <v>0</v>
      </c>
      <c r="L5" s="91" t="b">
        <v>0</v>
      </c>
    </row>
    <row r="6" spans="1:12" ht="15">
      <c r="A6" s="91" t="s">
        <v>222</v>
      </c>
      <c r="B6" s="91" t="s">
        <v>220</v>
      </c>
      <c r="C6" s="91">
        <v>5</v>
      </c>
      <c r="D6" s="133">
        <v>0.010322720098776567</v>
      </c>
      <c r="E6" s="133">
        <v>1.1157953571684303</v>
      </c>
      <c r="F6" s="91" t="s">
        <v>640</v>
      </c>
      <c r="G6" s="91" t="b">
        <v>0</v>
      </c>
      <c r="H6" s="91" t="b">
        <v>0</v>
      </c>
      <c r="I6" s="91" t="b">
        <v>0</v>
      </c>
      <c r="J6" s="91" t="b">
        <v>0</v>
      </c>
      <c r="K6" s="91" t="b">
        <v>0</v>
      </c>
      <c r="L6" s="91" t="b">
        <v>0</v>
      </c>
    </row>
    <row r="7" spans="1:12" ht="15">
      <c r="A7" s="91" t="s">
        <v>542</v>
      </c>
      <c r="B7" s="91" t="s">
        <v>543</v>
      </c>
      <c r="C7" s="91">
        <v>4</v>
      </c>
      <c r="D7" s="133">
        <v>0.010186733551818395</v>
      </c>
      <c r="E7" s="133">
        <v>1.4782778319196046</v>
      </c>
      <c r="F7" s="91" t="s">
        <v>640</v>
      </c>
      <c r="G7" s="91" t="b">
        <v>0</v>
      </c>
      <c r="H7" s="91" t="b">
        <v>0</v>
      </c>
      <c r="I7" s="91" t="b">
        <v>0</v>
      </c>
      <c r="J7" s="91" t="b">
        <v>0</v>
      </c>
      <c r="K7" s="91" t="b">
        <v>0</v>
      </c>
      <c r="L7" s="91" t="b">
        <v>0</v>
      </c>
    </row>
    <row r="8" spans="1:12" ht="15">
      <c r="A8" s="91" t="s">
        <v>543</v>
      </c>
      <c r="B8" s="91" t="s">
        <v>222</v>
      </c>
      <c r="C8" s="91">
        <v>4</v>
      </c>
      <c r="D8" s="133">
        <v>0.010186733551818395</v>
      </c>
      <c r="E8" s="133">
        <v>1.3990965858719797</v>
      </c>
      <c r="F8" s="91" t="s">
        <v>640</v>
      </c>
      <c r="G8" s="91" t="b">
        <v>0</v>
      </c>
      <c r="H8" s="91" t="b">
        <v>0</v>
      </c>
      <c r="I8" s="91" t="b">
        <v>0</v>
      </c>
      <c r="J8" s="91" t="b">
        <v>0</v>
      </c>
      <c r="K8" s="91" t="b">
        <v>0</v>
      </c>
      <c r="L8" s="91" t="b">
        <v>0</v>
      </c>
    </row>
    <row r="9" spans="1:12" ht="15">
      <c r="A9" s="91" t="s">
        <v>220</v>
      </c>
      <c r="B9" s="91" t="s">
        <v>544</v>
      </c>
      <c r="C9" s="91">
        <v>4</v>
      </c>
      <c r="D9" s="133">
        <v>0.010186733551818395</v>
      </c>
      <c r="E9" s="133">
        <v>1.2741578492636798</v>
      </c>
      <c r="F9" s="91" t="s">
        <v>640</v>
      </c>
      <c r="G9" s="91" t="b">
        <v>0</v>
      </c>
      <c r="H9" s="91" t="b">
        <v>0</v>
      </c>
      <c r="I9" s="91" t="b">
        <v>0</v>
      </c>
      <c r="J9" s="91" t="b">
        <v>0</v>
      </c>
      <c r="K9" s="91" t="b">
        <v>0</v>
      </c>
      <c r="L9" s="91" t="b">
        <v>0</v>
      </c>
    </row>
    <row r="10" spans="1:12" ht="15">
      <c r="A10" s="91" t="s">
        <v>534</v>
      </c>
      <c r="B10" s="91" t="s">
        <v>220</v>
      </c>
      <c r="C10" s="91">
        <v>2</v>
      </c>
      <c r="D10" s="133">
        <v>0.008088690115849308</v>
      </c>
      <c r="E10" s="133">
        <v>1.0188853441603738</v>
      </c>
      <c r="F10" s="91" t="s">
        <v>640</v>
      </c>
      <c r="G10" s="91" t="b">
        <v>1</v>
      </c>
      <c r="H10" s="91" t="b">
        <v>0</v>
      </c>
      <c r="I10" s="91" t="b">
        <v>0</v>
      </c>
      <c r="J10" s="91" t="b">
        <v>0</v>
      </c>
      <c r="K10" s="91" t="b">
        <v>0</v>
      </c>
      <c r="L10" s="91" t="b">
        <v>0</v>
      </c>
    </row>
    <row r="11" spans="1:12" ht="15">
      <c r="A11" s="91" t="s">
        <v>220</v>
      </c>
      <c r="B11" s="91" t="s">
        <v>225</v>
      </c>
      <c r="C11" s="91">
        <v>2</v>
      </c>
      <c r="D11" s="133">
        <v>0.008088690115849308</v>
      </c>
      <c r="E11" s="133">
        <v>1.2741578492636798</v>
      </c>
      <c r="F11" s="91" t="s">
        <v>640</v>
      </c>
      <c r="G11" s="91" t="b">
        <v>0</v>
      </c>
      <c r="H11" s="91" t="b">
        <v>0</v>
      </c>
      <c r="I11" s="91" t="b">
        <v>0</v>
      </c>
      <c r="J11" s="91" t="b">
        <v>0</v>
      </c>
      <c r="K11" s="91" t="b">
        <v>0</v>
      </c>
      <c r="L11" s="91" t="b">
        <v>0</v>
      </c>
    </row>
    <row r="12" spans="1:12" ht="15">
      <c r="A12" s="91" t="s">
        <v>225</v>
      </c>
      <c r="B12" s="91" t="s">
        <v>218</v>
      </c>
      <c r="C12" s="91">
        <v>2</v>
      </c>
      <c r="D12" s="133">
        <v>0.008088690115849308</v>
      </c>
      <c r="E12" s="133">
        <v>1.9731278535996986</v>
      </c>
      <c r="F12" s="91" t="s">
        <v>640</v>
      </c>
      <c r="G12" s="91" t="b">
        <v>0</v>
      </c>
      <c r="H12" s="91" t="b">
        <v>0</v>
      </c>
      <c r="I12" s="91" t="b">
        <v>0</v>
      </c>
      <c r="J12" s="91" t="b">
        <v>0</v>
      </c>
      <c r="K12" s="91" t="b">
        <v>0</v>
      </c>
      <c r="L12" s="91" t="b">
        <v>0</v>
      </c>
    </row>
    <row r="13" spans="1:12" ht="15">
      <c r="A13" s="91" t="s">
        <v>218</v>
      </c>
      <c r="B13" s="91" t="s">
        <v>535</v>
      </c>
      <c r="C13" s="91">
        <v>2</v>
      </c>
      <c r="D13" s="133">
        <v>0.008088690115849308</v>
      </c>
      <c r="E13" s="133">
        <v>1.9731278535996986</v>
      </c>
      <c r="F13" s="91" t="s">
        <v>640</v>
      </c>
      <c r="G13" s="91" t="b">
        <v>0</v>
      </c>
      <c r="H13" s="91" t="b">
        <v>0</v>
      </c>
      <c r="I13" s="91" t="b">
        <v>0</v>
      </c>
      <c r="J13" s="91" t="b">
        <v>1</v>
      </c>
      <c r="K13" s="91" t="b">
        <v>0</v>
      </c>
      <c r="L13" s="91" t="b">
        <v>0</v>
      </c>
    </row>
    <row r="14" spans="1:12" ht="15">
      <c r="A14" s="91" t="s">
        <v>535</v>
      </c>
      <c r="B14" s="91" t="s">
        <v>536</v>
      </c>
      <c r="C14" s="91">
        <v>2</v>
      </c>
      <c r="D14" s="133">
        <v>0.008088690115849308</v>
      </c>
      <c r="E14" s="133">
        <v>1.9731278535996986</v>
      </c>
      <c r="F14" s="91" t="s">
        <v>640</v>
      </c>
      <c r="G14" s="91" t="b">
        <v>1</v>
      </c>
      <c r="H14" s="91" t="b">
        <v>0</v>
      </c>
      <c r="I14" s="91" t="b">
        <v>0</v>
      </c>
      <c r="J14" s="91" t="b">
        <v>0</v>
      </c>
      <c r="K14" s="91" t="b">
        <v>0</v>
      </c>
      <c r="L14" s="91" t="b">
        <v>0</v>
      </c>
    </row>
    <row r="15" spans="1:12" ht="15">
      <c r="A15" s="91" t="s">
        <v>536</v>
      </c>
      <c r="B15" s="91" t="s">
        <v>537</v>
      </c>
      <c r="C15" s="91">
        <v>2</v>
      </c>
      <c r="D15" s="133">
        <v>0.008088690115849308</v>
      </c>
      <c r="E15" s="133">
        <v>1.9731278535996986</v>
      </c>
      <c r="F15" s="91" t="s">
        <v>640</v>
      </c>
      <c r="G15" s="91" t="b">
        <v>0</v>
      </c>
      <c r="H15" s="91" t="b">
        <v>0</v>
      </c>
      <c r="I15" s="91" t="b">
        <v>0</v>
      </c>
      <c r="J15" s="91" t="b">
        <v>0</v>
      </c>
      <c r="K15" s="91" t="b">
        <v>1</v>
      </c>
      <c r="L15" s="91" t="b">
        <v>0</v>
      </c>
    </row>
    <row r="16" spans="1:12" ht="15">
      <c r="A16" s="91" t="s">
        <v>537</v>
      </c>
      <c r="B16" s="91" t="s">
        <v>538</v>
      </c>
      <c r="C16" s="91">
        <v>2</v>
      </c>
      <c r="D16" s="133">
        <v>0.008088690115849308</v>
      </c>
      <c r="E16" s="133">
        <v>1.9731278535996986</v>
      </c>
      <c r="F16" s="91" t="s">
        <v>640</v>
      </c>
      <c r="G16" s="91" t="b">
        <v>0</v>
      </c>
      <c r="H16" s="91" t="b">
        <v>1</v>
      </c>
      <c r="I16" s="91" t="b">
        <v>0</v>
      </c>
      <c r="J16" s="91" t="b">
        <v>0</v>
      </c>
      <c r="K16" s="91" t="b">
        <v>0</v>
      </c>
      <c r="L16" s="91" t="b">
        <v>0</v>
      </c>
    </row>
    <row r="17" spans="1:12" ht="15">
      <c r="A17" s="91" t="s">
        <v>538</v>
      </c>
      <c r="B17" s="91" t="s">
        <v>539</v>
      </c>
      <c r="C17" s="91">
        <v>2</v>
      </c>
      <c r="D17" s="133">
        <v>0.008088690115849308</v>
      </c>
      <c r="E17" s="133">
        <v>1.9731278535996986</v>
      </c>
      <c r="F17" s="91" t="s">
        <v>640</v>
      </c>
      <c r="G17" s="91" t="b">
        <v>0</v>
      </c>
      <c r="H17" s="91" t="b">
        <v>0</v>
      </c>
      <c r="I17" s="91" t="b">
        <v>0</v>
      </c>
      <c r="J17" s="91" t="b">
        <v>0</v>
      </c>
      <c r="K17" s="91" t="b">
        <v>0</v>
      </c>
      <c r="L17" s="91" t="b">
        <v>0</v>
      </c>
    </row>
    <row r="18" spans="1:12" ht="15">
      <c r="A18" s="91" t="s">
        <v>539</v>
      </c>
      <c r="B18" s="91" t="s">
        <v>224</v>
      </c>
      <c r="C18" s="91">
        <v>2</v>
      </c>
      <c r="D18" s="133">
        <v>0.008088690115849308</v>
      </c>
      <c r="E18" s="133">
        <v>1.9731278535996986</v>
      </c>
      <c r="F18" s="91" t="s">
        <v>640</v>
      </c>
      <c r="G18" s="91" t="b">
        <v>0</v>
      </c>
      <c r="H18" s="91" t="b">
        <v>0</v>
      </c>
      <c r="I18" s="91" t="b">
        <v>0</v>
      </c>
      <c r="J18" s="91" t="b">
        <v>0</v>
      </c>
      <c r="K18" s="91" t="b">
        <v>0</v>
      </c>
      <c r="L18" s="91" t="b">
        <v>0</v>
      </c>
    </row>
    <row r="19" spans="1:12" ht="15">
      <c r="A19" s="91" t="s">
        <v>633</v>
      </c>
      <c r="B19" s="91" t="s">
        <v>634</v>
      </c>
      <c r="C19" s="91">
        <v>2</v>
      </c>
      <c r="D19" s="133">
        <v>0.008088690115849308</v>
      </c>
      <c r="E19" s="133">
        <v>1.9731278535996986</v>
      </c>
      <c r="F19" s="91" t="s">
        <v>640</v>
      </c>
      <c r="G19" s="91" t="b">
        <v>0</v>
      </c>
      <c r="H19" s="91" t="b">
        <v>0</v>
      </c>
      <c r="I19" s="91" t="b">
        <v>0</v>
      </c>
      <c r="J19" s="91" t="b">
        <v>0</v>
      </c>
      <c r="K19" s="91" t="b">
        <v>0</v>
      </c>
      <c r="L19" s="91" t="b">
        <v>0</v>
      </c>
    </row>
    <row r="20" spans="1:12" ht="15">
      <c r="A20" s="91" t="s">
        <v>635</v>
      </c>
      <c r="B20" s="91" t="s">
        <v>636</v>
      </c>
      <c r="C20" s="91">
        <v>2</v>
      </c>
      <c r="D20" s="133">
        <v>0.008088690115849308</v>
      </c>
      <c r="E20" s="133">
        <v>1.9731278535996986</v>
      </c>
      <c r="F20" s="91" t="s">
        <v>640</v>
      </c>
      <c r="G20" s="91" t="b">
        <v>0</v>
      </c>
      <c r="H20" s="91" t="b">
        <v>0</v>
      </c>
      <c r="I20" s="91" t="b">
        <v>0</v>
      </c>
      <c r="J20" s="91" t="b">
        <v>0</v>
      </c>
      <c r="K20" s="91" t="b">
        <v>0</v>
      </c>
      <c r="L20" s="91" t="b">
        <v>0</v>
      </c>
    </row>
    <row r="21" spans="1:12" ht="15">
      <c r="A21" s="91" t="s">
        <v>534</v>
      </c>
      <c r="B21" s="91" t="s">
        <v>220</v>
      </c>
      <c r="C21" s="91">
        <v>2</v>
      </c>
      <c r="D21" s="133">
        <v>0</v>
      </c>
      <c r="E21" s="133">
        <v>0.9777236052888478</v>
      </c>
      <c r="F21" s="91" t="s">
        <v>466</v>
      </c>
      <c r="G21" s="91" t="b">
        <v>1</v>
      </c>
      <c r="H21" s="91" t="b">
        <v>0</v>
      </c>
      <c r="I21" s="91" t="b">
        <v>0</v>
      </c>
      <c r="J21" s="91" t="b">
        <v>0</v>
      </c>
      <c r="K21" s="91" t="b">
        <v>0</v>
      </c>
      <c r="L21" s="91" t="b">
        <v>0</v>
      </c>
    </row>
    <row r="22" spans="1:12" ht="15">
      <c r="A22" s="91" t="s">
        <v>220</v>
      </c>
      <c r="B22" s="91" t="s">
        <v>225</v>
      </c>
      <c r="C22" s="91">
        <v>2</v>
      </c>
      <c r="D22" s="133">
        <v>0</v>
      </c>
      <c r="E22" s="133">
        <v>0.9777236052888478</v>
      </c>
      <c r="F22" s="91" t="s">
        <v>466</v>
      </c>
      <c r="G22" s="91" t="b">
        <v>0</v>
      </c>
      <c r="H22" s="91" t="b">
        <v>0</v>
      </c>
      <c r="I22" s="91" t="b">
        <v>0</v>
      </c>
      <c r="J22" s="91" t="b">
        <v>0</v>
      </c>
      <c r="K22" s="91" t="b">
        <v>0</v>
      </c>
      <c r="L22" s="91" t="b">
        <v>0</v>
      </c>
    </row>
    <row r="23" spans="1:12" ht="15">
      <c r="A23" s="91" t="s">
        <v>225</v>
      </c>
      <c r="B23" s="91" t="s">
        <v>218</v>
      </c>
      <c r="C23" s="91">
        <v>2</v>
      </c>
      <c r="D23" s="133">
        <v>0</v>
      </c>
      <c r="E23" s="133">
        <v>0.9777236052888478</v>
      </c>
      <c r="F23" s="91" t="s">
        <v>466</v>
      </c>
      <c r="G23" s="91" t="b">
        <v>0</v>
      </c>
      <c r="H23" s="91" t="b">
        <v>0</v>
      </c>
      <c r="I23" s="91" t="b">
        <v>0</v>
      </c>
      <c r="J23" s="91" t="b">
        <v>0</v>
      </c>
      <c r="K23" s="91" t="b">
        <v>0</v>
      </c>
      <c r="L23" s="91" t="b">
        <v>0</v>
      </c>
    </row>
    <row r="24" spans="1:12" ht="15">
      <c r="A24" s="91" t="s">
        <v>218</v>
      </c>
      <c r="B24" s="91" t="s">
        <v>535</v>
      </c>
      <c r="C24" s="91">
        <v>2</v>
      </c>
      <c r="D24" s="133">
        <v>0</v>
      </c>
      <c r="E24" s="133">
        <v>0.9777236052888478</v>
      </c>
      <c r="F24" s="91" t="s">
        <v>466</v>
      </c>
      <c r="G24" s="91" t="b">
        <v>0</v>
      </c>
      <c r="H24" s="91" t="b">
        <v>0</v>
      </c>
      <c r="I24" s="91" t="b">
        <v>0</v>
      </c>
      <c r="J24" s="91" t="b">
        <v>1</v>
      </c>
      <c r="K24" s="91" t="b">
        <v>0</v>
      </c>
      <c r="L24" s="91" t="b">
        <v>0</v>
      </c>
    </row>
    <row r="25" spans="1:12" ht="15">
      <c r="A25" s="91" t="s">
        <v>535</v>
      </c>
      <c r="B25" s="91" t="s">
        <v>536</v>
      </c>
      <c r="C25" s="91">
        <v>2</v>
      </c>
      <c r="D25" s="133">
        <v>0</v>
      </c>
      <c r="E25" s="133">
        <v>0.9777236052888478</v>
      </c>
      <c r="F25" s="91" t="s">
        <v>466</v>
      </c>
      <c r="G25" s="91" t="b">
        <v>1</v>
      </c>
      <c r="H25" s="91" t="b">
        <v>0</v>
      </c>
      <c r="I25" s="91" t="b">
        <v>0</v>
      </c>
      <c r="J25" s="91" t="b">
        <v>0</v>
      </c>
      <c r="K25" s="91" t="b">
        <v>0</v>
      </c>
      <c r="L25" s="91" t="b">
        <v>0</v>
      </c>
    </row>
    <row r="26" spans="1:12" ht="15">
      <c r="A26" s="91" t="s">
        <v>536</v>
      </c>
      <c r="B26" s="91" t="s">
        <v>537</v>
      </c>
      <c r="C26" s="91">
        <v>2</v>
      </c>
      <c r="D26" s="133">
        <v>0</v>
      </c>
      <c r="E26" s="133">
        <v>0.9777236052888478</v>
      </c>
      <c r="F26" s="91" t="s">
        <v>466</v>
      </c>
      <c r="G26" s="91" t="b">
        <v>0</v>
      </c>
      <c r="H26" s="91" t="b">
        <v>0</v>
      </c>
      <c r="I26" s="91" t="b">
        <v>0</v>
      </c>
      <c r="J26" s="91" t="b">
        <v>0</v>
      </c>
      <c r="K26" s="91" t="b">
        <v>1</v>
      </c>
      <c r="L26" s="91" t="b">
        <v>0</v>
      </c>
    </row>
    <row r="27" spans="1:12" ht="15">
      <c r="A27" s="91" t="s">
        <v>537</v>
      </c>
      <c r="B27" s="91" t="s">
        <v>538</v>
      </c>
      <c r="C27" s="91">
        <v>2</v>
      </c>
      <c r="D27" s="133">
        <v>0</v>
      </c>
      <c r="E27" s="133">
        <v>0.9777236052888478</v>
      </c>
      <c r="F27" s="91" t="s">
        <v>466</v>
      </c>
      <c r="G27" s="91" t="b">
        <v>0</v>
      </c>
      <c r="H27" s="91" t="b">
        <v>1</v>
      </c>
      <c r="I27" s="91" t="b">
        <v>0</v>
      </c>
      <c r="J27" s="91" t="b">
        <v>0</v>
      </c>
      <c r="K27" s="91" t="b">
        <v>0</v>
      </c>
      <c r="L27" s="91" t="b">
        <v>0</v>
      </c>
    </row>
    <row r="28" spans="1:12" ht="15">
      <c r="A28" s="91" t="s">
        <v>538</v>
      </c>
      <c r="B28" s="91" t="s">
        <v>539</v>
      </c>
      <c r="C28" s="91">
        <v>2</v>
      </c>
      <c r="D28" s="133">
        <v>0</v>
      </c>
      <c r="E28" s="133">
        <v>0.9777236052888478</v>
      </c>
      <c r="F28" s="91" t="s">
        <v>466</v>
      </c>
      <c r="G28" s="91" t="b">
        <v>0</v>
      </c>
      <c r="H28" s="91" t="b">
        <v>0</v>
      </c>
      <c r="I28" s="91" t="b">
        <v>0</v>
      </c>
      <c r="J28" s="91" t="b">
        <v>0</v>
      </c>
      <c r="K28" s="91" t="b">
        <v>0</v>
      </c>
      <c r="L28" s="91" t="b">
        <v>0</v>
      </c>
    </row>
    <row r="29" spans="1:12" ht="15">
      <c r="A29" s="91" t="s">
        <v>539</v>
      </c>
      <c r="B29" s="91" t="s">
        <v>224</v>
      </c>
      <c r="C29" s="91">
        <v>2</v>
      </c>
      <c r="D29" s="133">
        <v>0</v>
      </c>
      <c r="E29" s="133">
        <v>0.9777236052888478</v>
      </c>
      <c r="F29" s="91" t="s">
        <v>466</v>
      </c>
      <c r="G29" s="91" t="b">
        <v>0</v>
      </c>
      <c r="H29" s="91" t="b">
        <v>0</v>
      </c>
      <c r="I29" s="91" t="b">
        <v>0</v>
      </c>
      <c r="J29" s="91" t="b">
        <v>0</v>
      </c>
      <c r="K29" s="91" t="b">
        <v>0</v>
      </c>
      <c r="L29" s="91" t="b">
        <v>0</v>
      </c>
    </row>
    <row r="30" spans="1:12" ht="15">
      <c r="A30" s="91" t="s">
        <v>526</v>
      </c>
      <c r="B30" s="91" t="s">
        <v>527</v>
      </c>
      <c r="C30" s="91">
        <v>5</v>
      </c>
      <c r="D30" s="133">
        <v>0.0036657984281307783</v>
      </c>
      <c r="E30" s="133">
        <v>1.3096301674258988</v>
      </c>
      <c r="F30" s="91" t="s">
        <v>467</v>
      </c>
      <c r="G30" s="91" t="b">
        <v>0</v>
      </c>
      <c r="H30" s="91" t="b">
        <v>0</v>
      </c>
      <c r="I30" s="91" t="b">
        <v>0</v>
      </c>
      <c r="J30" s="91" t="b">
        <v>0</v>
      </c>
      <c r="K30" s="91" t="b">
        <v>0</v>
      </c>
      <c r="L30" s="91" t="b">
        <v>0</v>
      </c>
    </row>
    <row r="31" spans="1:12" ht="15">
      <c r="A31" s="91" t="s">
        <v>527</v>
      </c>
      <c r="B31" s="91" t="s">
        <v>528</v>
      </c>
      <c r="C31" s="91">
        <v>5</v>
      </c>
      <c r="D31" s="133">
        <v>0.0036657984281307783</v>
      </c>
      <c r="E31" s="133">
        <v>1.3096301674258988</v>
      </c>
      <c r="F31" s="91" t="s">
        <v>467</v>
      </c>
      <c r="G31" s="91" t="b">
        <v>0</v>
      </c>
      <c r="H31" s="91" t="b">
        <v>0</v>
      </c>
      <c r="I31" s="91" t="b">
        <v>0</v>
      </c>
      <c r="J31" s="91" t="b">
        <v>0</v>
      </c>
      <c r="K31" s="91" t="b">
        <v>0</v>
      </c>
      <c r="L31" s="91" t="b">
        <v>0</v>
      </c>
    </row>
    <row r="32" spans="1:12" ht="15">
      <c r="A32" s="91" t="s">
        <v>528</v>
      </c>
      <c r="B32" s="91" t="s">
        <v>541</v>
      </c>
      <c r="C32" s="91">
        <v>5</v>
      </c>
      <c r="D32" s="133">
        <v>0.0036657984281307783</v>
      </c>
      <c r="E32" s="133">
        <v>1.3096301674258988</v>
      </c>
      <c r="F32" s="91" t="s">
        <v>467</v>
      </c>
      <c r="G32" s="91" t="b">
        <v>0</v>
      </c>
      <c r="H32" s="91" t="b">
        <v>0</v>
      </c>
      <c r="I32" s="91" t="b">
        <v>0</v>
      </c>
      <c r="J32" s="91" t="b">
        <v>0</v>
      </c>
      <c r="K32" s="91" t="b">
        <v>0</v>
      </c>
      <c r="L32" s="91" t="b">
        <v>0</v>
      </c>
    </row>
    <row r="33" spans="1:12" ht="15">
      <c r="A33" s="91" t="s">
        <v>541</v>
      </c>
      <c r="B33" s="91" t="s">
        <v>542</v>
      </c>
      <c r="C33" s="91">
        <v>5</v>
      </c>
      <c r="D33" s="133">
        <v>0.0036657984281307783</v>
      </c>
      <c r="E33" s="133">
        <v>1.3096301674258988</v>
      </c>
      <c r="F33" s="91" t="s">
        <v>467</v>
      </c>
      <c r="G33" s="91" t="b">
        <v>0</v>
      </c>
      <c r="H33" s="91" t="b">
        <v>0</v>
      </c>
      <c r="I33" s="91" t="b">
        <v>0</v>
      </c>
      <c r="J33" s="91" t="b">
        <v>0</v>
      </c>
      <c r="K33" s="91" t="b">
        <v>0</v>
      </c>
      <c r="L33" s="91" t="b">
        <v>0</v>
      </c>
    </row>
    <row r="34" spans="1:12" ht="15">
      <c r="A34" s="91" t="s">
        <v>222</v>
      </c>
      <c r="B34" s="91" t="s">
        <v>220</v>
      </c>
      <c r="C34" s="91">
        <v>5</v>
      </c>
      <c r="D34" s="133">
        <v>0.0036657984281307783</v>
      </c>
      <c r="E34" s="133">
        <v>1.151267675330649</v>
      </c>
      <c r="F34" s="91" t="s">
        <v>467</v>
      </c>
      <c r="G34" s="91" t="b">
        <v>0</v>
      </c>
      <c r="H34" s="91" t="b">
        <v>0</v>
      </c>
      <c r="I34" s="91" t="b">
        <v>0</v>
      </c>
      <c r="J34" s="91" t="b">
        <v>0</v>
      </c>
      <c r="K34" s="91" t="b">
        <v>0</v>
      </c>
      <c r="L34" s="91" t="b">
        <v>0</v>
      </c>
    </row>
    <row r="35" spans="1:12" ht="15">
      <c r="A35" s="91" t="s">
        <v>542</v>
      </c>
      <c r="B35" s="91" t="s">
        <v>543</v>
      </c>
      <c r="C35" s="91">
        <v>4</v>
      </c>
      <c r="D35" s="133">
        <v>0.006521898483543749</v>
      </c>
      <c r="E35" s="133">
        <v>1.2127201544178423</v>
      </c>
      <c r="F35" s="91" t="s">
        <v>467</v>
      </c>
      <c r="G35" s="91" t="b">
        <v>0</v>
      </c>
      <c r="H35" s="91" t="b">
        <v>0</v>
      </c>
      <c r="I35" s="91" t="b">
        <v>0</v>
      </c>
      <c r="J35" s="91" t="b">
        <v>0</v>
      </c>
      <c r="K35" s="91" t="b">
        <v>0</v>
      </c>
      <c r="L35" s="91" t="b">
        <v>0</v>
      </c>
    </row>
    <row r="36" spans="1:12" ht="15">
      <c r="A36" s="91" t="s">
        <v>543</v>
      </c>
      <c r="B36" s="91" t="s">
        <v>222</v>
      </c>
      <c r="C36" s="91">
        <v>4</v>
      </c>
      <c r="D36" s="133">
        <v>0.006521898483543749</v>
      </c>
      <c r="E36" s="133">
        <v>1.1335389083702174</v>
      </c>
      <c r="F36" s="91" t="s">
        <v>467</v>
      </c>
      <c r="G36" s="91" t="b">
        <v>0</v>
      </c>
      <c r="H36" s="91" t="b">
        <v>0</v>
      </c>
      <c r="I36" s="91" t="b">
        <v>0</v>
      </c>
      <c r="J36" s="91" t="b">
        <v>0</v>
      </c>
      <c r="K36" s="91" t="b">
        <v>0</v>
      </c>
      <c r="L36" s="91" t="b">
        <v>0</v>
      </c>
    </row>
    <row r="37" spans="1:12" ht="15">
      <c r="A37" s="91" t="s">
        <v>220</v>
      </c>
      <c r="B37" s="91" t="s">
        <v>544</v>
      </c>
      <c r="C37" s="91">
        <v>4</v>
      </c>
      <c r="D37" s="133">
        <v>0.006521898483543749</v>
      </c>
      <c r="E37" s="133">
        <v>1.3096301674258988</v>
      </c>
      <c r="F37" s="91" t="s">
        <v>467</v>
      </c>
      <c r="G37" s="91" t="b">
        <v>0</v>
      </c>
      <c r="H37" s="91" t="b">
        <v>0</v>
      </c>
      <c r="I37" s="91" t="b">
        <v>0</v>
      </c>
      <c r="J37" s="91" t="b">
        <v>0</v>
      </c>
      <c r="K37" s="91" t="b">
        <v>0</v>
      </c>
      <c r="L37" s="91" t="b">
        <v>0</v>
      </c>
    </row>
    <row r="38" spans="1:12" ht="15">
      <c r="A38" s="91" t="s">
        <v>635</v>
      </c>
      <c r="B38" s="91" t="s">
        <v>636</v>
      </c>
      <c r="C38" s="91">
        <v>2</v>
      </c>
      <c r="D38" s="133">
        <v>0.008835578791104859</v>
      </c>
      <c r="E38" s="133">
        <v>1.7075701760979363</v>
      </c>
      <c r="F38" s="91" t="s">
        <v>467</v>
      </c>
      <c r="G38" s="91" t="b">
        <v>0</v>
      </c>
      <c r="H38" s="91" t="b">
        <v>0</v>
      </c>
      <c r="I38" s="91" t="b">
        <v>0</v>
      </c>
      <c r="J38" s="91" t="b">
        <v>0</v>
      </c>
      <c r="K38" s="91" t="b">
        <v>0</v>
      </c>
      <c r="L38"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464</v>
      </c>
      <c r="BB2" s="13" t="s">
        <v>472</v>
      </c>
      <c r="BC2" s="13" t="s">
        <v>473</v>
      </c>
      <c r="BD2" s="67" t="s">
        <v>653</v>
      </c>
      <c r="BE2" s="67" t="s">
        <v>654</v>
      </c>
      <c r="BF2" s="67" t="s">
        <v>655</v>
      </c>
      <c r="BG2" s="67" t="s">
        <v>656</v>
      </c>
      <c r="BH2" s="67" t="s">
        <v>657</v>
      </c>
      <c r="BI2" s="67" t="s">
        <v>658</v>
      </c>
      <c r="BJ2" s="67" t="s">
        <v>659</v>
      </c>
      <c r="BK2" s="67" t="s">
        <v>660</v>
      </c>
      <c r="BL2" s="67" t="s">
        <v>661</v>
      </c>
    </row>
    <row r="3" spans="1:64" ht="15" customHeight="1">
      <c r="A3" s="84" t="s">
        <v>212</v>
      </c>
      <c r="B3" s="84" t="s">
        <v>220</v>
      </c>
      <c r="C3" s="53"/>
      <c r="D3" s="54"/>
      <c r="E3" s="65"/>
      <c r="F3" s="55"/>
      <c r="G3" s="53"/>
      <c r="H3" s="57"/>
      <c r="I3" s="56"/>
      <c r="J3" s="56"/>
      <c r="K3" s="36" t="s">
        <v>65</v>
      </c>
      <c r="L3" s="62">
        <v>3</v>
      </c>
      <c r="M3" s="62"/>
      <c r="N3" s="63"/>
      <c r="O3" s="85" t="s">
        <v>226</v>
      </c>
      <c r="P3" s="87">
        <v>43627.921805555554</v>
      </c>
      <c r="Q3" s="85" t="s">
        <v>228</v>
      </c>
      <c r="R3" s="89" t="s">
        <v>241</v>
      </c>
      <c r="S3" s="85" t="s">
        <v>253</v>
      </c>
      <c r="T3" s="85"/>
      <c r="U3" s="85"/>
      <c r="V3" s="89" t="s">
        <v>263</v>
      </c>
      <c r="W3" s="87">
        <v>43627.921805555554</v>
      </c>
      <c r="X3" s="89" t="s">
        <v>271</v>
      </c>
      <c r="Y3" s="85"/>
      <c r="Z3" s="85"/>
      <c r="AA3" s="91" t="s">
        <v>284</v>
      </c>
      <c r="AB3" s="85"/>
      <c r="AC3" s="85" t="b">
        <v>0</v>
      </c>
      <c r="AD3" s="85">
        <v>0</v>
      </c>
      <c r="AE3" s="91" t="s">
        <v>297</v>
      </c>
      <c r="AF3" s="85" t="b">
        <v>0</v>
      </c>
      <c r="AG3" s="85" t="s">
        <v>299</v>
      </c>
      <c r="AH3" s="85"/>
      <c r="AI3" s="91" t="s">
        <v>298</v>
      </c>
      <c r="AJ3" s="85" t="b">
        <v>0</v>
      </c>
      <c r="AK3" s="85">
        <v>0</v>
      </c>
      <c r="AL3" s="91" t="s">
        <v>298</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5</v>
      </c>
      <c r="BE3" s="52">
        <v>13.88888888888889</v>
      </c>
      <c r="BF3" s="51">
        <v>1</v>
      </c>
      <c r="BG3" s="52">
        <v>2.7777777777777777</v>
      </c>
      <c r="BH3" s="51">
        <v>0</v>
      </c>
      <c r="BI3" s="52">
        <v>0</v>
      </c>
      <c r="BJ3" s="51">
        <v>30</v>
      </c>
      <c r="BK3" s="52">
        <v>83.33333333333333</v>
      </c>
      <c r="BL3" s="51">
        <v>36</v>
      </c>
    </row>
    <row r="4" spans="1:64" ht="15" customHeight="1">
      <c r="A4" s="84" t="s">
        <v>213</v>
      </c>
      <c r="B4" s="84" t="s">
        <v>221</v>
      </c>
      <c r="C4" s="53"/>
      <c r="D4" s="54"/>
      <c r="E4" s="65"/>
      <c r="F4" s="55"/>
      <c r="G4" s="53"/>
      <c r="H4" s="57"/>
      <c r="I4" s="56"/>
      <c r="J4" s="56"/>
      <c r="K4" s="36" t="s">
        <v>65</v>
      </c>
      <c r="L4" s="83">
        <v>4</v>
      </c>
      <c r="M4" s="83"/>
      <c r="N4" s="63"/>
      <c r="O4" s="86" t="s">
        <v>227</v>
      </c>
      <c r="P4" s="88">
        <v>43632.875451388885</v>
      </c>
      <c r="Q4" s="86" t="s">
        <v>229</v>
      </c>
      <c r="R4" s="90" t="s">
        <v>242</v>
      </c>
      <c r="S4" s="86" t="s">
        <v>253</v>
      </c>
      <c r="T4" s="86" t="s">
        <v>255</v>
      </c>
      <c r="U4" s="86"/>
      <c r="V4" s="90" t="s">
        <v>264</v>
      </c>
      <c r="W4" s="88">
        <v>43632.875451388885</v>
      </c>
      <c r="X4" s="90" t="s">
        <v>272</v>
      </c>
      <c r="Y4" s="86"/>
      <c r="Z4" s="86"/>
      <c r="AA4" s="92" t="s">
        <v>285</v>
      </c>
      <c r="AB4" s="86"/>
      <c r="AC4" s="86" t="b">
        <v>0</v>
      </c>
      <c r="AD4" s="86">
        <v>0</v>
      </c>
      <c r="AE4" s="92" t="s">
        <v>298</v>
      </c>
      <c r="AF4" s="86" t="b">
        <v>0</v>
      </c>
      <c r="AG4" s="86" t="s">
        <v>299</v>
      </c>
      <c r="AH4" s="86"/>
      <c r="AI4" s="92" t="s">
        <v>298</v>
      </c>
      <c r="AJ4" s="86" t="b">
        <v>0</v>
      </c>
      <c r="AK4" s="86">
        <v>0</v>
      </c>
      <c r="AL4" s="92" t="s">
        <v>298</v>
      </c>
      <c r="AM4" s="86" t="s">
        <v>300</v>
      </c>
      <c r="AN4" s="86" t="b">
        <v>0</v>
      </c>
      <c r="AO4" s="92" t="s">
        <v>285</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17</v>
      </c>
      <c r="BK4" s="52">
        <v>100</v>
      </c>
      <c r="BL4" s="51">
        <v>17</v>
      </c>
    </row>
    <row r="5" spans="1:64" ht="15">
      <c r="A5" s="84" t="s">
        <v>214</v>
      </c>
      <c r="B5" s="84" t="s">
        <v>220</v>
      </c>
      <c r="C5" s="53"/>
      <c r="D5" s="54"/>
      <c r="E5" s="65"/>
      <c r="F5" s="55"/>
      <c r="G5" s="53"/>
      <c r="H5" s="57"/>
      <c r="I5" s="56"/>
      <c r="J5" s="56"/>
      <c r="K5" s="36" t="s">
        <v>65</v>
      </c>
      <c r="L5" s="83">
        <v>6</v>
      </c>
      <c r="M5" s="83"/>
      <c r="N5" s="63"/>
      <c r="O5" s="86" t="s">
        <v>227</v>
      </c>
      <c r="P5" s="88">
        <v>43633.782430555555</v>
      </c>
      <c r="Q5" s="86" t="s">
        <v>230</v>
      </c>
      <c r="R5" s="90" t="s">
        <v>243</v>
      </c>
      <c r="S5" s="86" t="s">
        <v>254</v>
      </c>
      <c r="T5" s="86"/>
      <c r="U5" s="86"/>
      <c r="V5" s="90" t="s">
        <v>265</v>
      </c>
      <c r="W5" s="88">
        <v>43633.782430555555</v>
      </c>
      <c r="X5" s="90" t="s">
        <v>273</v>
      </c>
      <c r="Y5" s="86"/>
      <c r="Z5" s="86"/>
      <c r="AA5" s="92" t="s">
        <v>286</v>
      </c>
      <c r="AB5" s="86"/>
      <c r="AC5" s="86" t="b">
        <v>0</v>
      </c>
      <c r="AD5" s="86">
        <v>0</v>
      </c>
      <c r="AE5" s="92" t="s">
        <v>298</v>
      </c>
      <c r="AF5" s="86" t="b">
        <v>0</v>
      </c>
      <c r="AG5" s="86" t="s">
        <v>299</v>
      </c>
      <c r="AH5" s="86"/>
      <c r="AI5" s="92" t="s">
        <v>298</v>
      </c>
      <c r="AJ5" s="86" t="b">
        <v>0</v>
      </c>
      <c r="AK5" s="86">
        <v>0</v>
      </c>
      <c r="AL5" s="92" t="s">
        <v>298</v>
      </c>
      <c r="AM5" s="86" t="s">
        <v>301</v>
      </c>
      <c r="AN5" s="86" t="b">
        <v>0</v>
      </c>
      <c r="AO5" s="92" t="s">
        <v>286</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1</v>
      </c>
      <c r="BE5" s="52">
        <v>11.11111111111111</v>
      </c>
      <c r="BF5" s="51">
        <v>0</v>
      </c>
      <c r="BG5" s="52">
        <v>0</v>
      </c>
      <c r="BH5" s="51">
        <v>0</v>
      </c>
      <c r="BI5" s="52">
        <v>0</v>
      </c>
      <c r="BJ5" s="51">
        <v>8</v>
      </c>
      <c r="BK5" s="52">
        <v>88.88888888888889</v>
      </c>
      <c r="BL5" s="51">
        <v>9</v>
      </c>
    </row>
    <row r="6" spans="1:64" ht="15">
      <c r="A6" s="84" t="s">
        <v>215</v>
      </c>
      <c r="B6" s="84" t="s">
        <v>220</v>
      </c>
      <c r="C6" s="53"/>
      <c r="D6" s="54"/>
      <c r="E6" s="65"/>
      <c r="F6" s="55"/>
      <c r="G6" s="53"/>
      <c r="H6" s="57"/>
      <c r="I6" s="56"/>
      <c r="J6" s="56"/>
      <c r="K6" s="36" t="s">
        <v>65</v>
      </c>
      <c r="L6" s="83">
        <v>7</v>
      </c>
      <c r="M6" s="83"/>
      <c r="N6" s="63"/>
      <c r="O6" s="86" t="s">
        <v>227</v>
      </c>
      <c r="P6" s="88">
        <v>43624.621157407404</v>
      </c>
      <c r="Q6" s="86" t="s">
        <v>231</v>
      </c>
      <c r="R6" s="90" t="s">
        <v>244</v>
      </c>
      <c r="S6" s="86" t="s">
        <v>253</v>
      </c>
      <c r="T6" s="86" t="s">
        <v>256</v>
      </c>
      <c r="U6" s="86"/>
      <c r="V6" s="90" t="s">
        <v>266</v>
      </c>
      <c r="W6" s="88">
        <v>43624.621157407404</v>
      </c>
      <c r="X6" s="90" t="s">
        <v>274</v>
      </c>
      <c r="Y6" s="86"/>
      <c r="Z6" s="86"/>
      <c r="AA6" s="92" t="s">
        <v>287</v>
      </c>
      <c r="AB6" s="86"/>
      <c r="AC6" s="86" t="b">
        <v>0</v>
      </c>
      <c r="AD6" s="86">
        <v>0</v>
      </c>
      <c r="AE6" s="92" t="s">
        <v>298</v>
      </c>
      <c r="AF6" s="86" t="b">
        <v>0</v>
      </c>
      <c r="AG6" s="86" t="s">
        <v>299</v>
      </c>
      <c r="AH6" s="86"/>
      <c r="AI6" s="92" t="s">
        <v>298</v>
      </c>
      <c r="AJ6" s="86" t="b">
        <v>0</v>
      </c>
      <c r="AK6" s="86">
        <v>0</v>
      </c>
      <c r="AL6" s="92" t="s">
        <v>298</v>
      </c>
      <c r="AM6" s="86" t="s">
        <v>300</v>
      </c>
      <c r="AN6" s="86" t="b">
        <v>0</v>
      </c>
      <c r="AO6" s="92" t="s">
        <v>287</v>
      </c>
      <c r="AP6" s="86" t="s">
        <v>176</v>
      </c>
      <c r="AQ6" s="86">
        <v>0</v>
      </c>
      <c r="AR6" s="86">
        <v>0</v>
      </c>
      <c r="AS6" s="86"/>
      <c r="AT6" s="86"/>
      <c r="AU6" s="86"/>
      <c r="AV6" s="86"/>
      <c r="AW6" s="86"/>
      <c r="AX6" s="86"/>
      <c r="AY6" s="86"/>
      <c r="AZ6" s="86"/>
      <c r="BA6">
        <v>5</v>
      </c>
      <c r="BB6" s="85" t="str">
        <f>REPLACE(INDEX(GroupVertices[Group],MATCH(Edges24[[#This Row],[Vertex 1]],GroupVertices[Vertex],0)),1,1,"")</f>
        <v>3</v>
      </c>
      <c r="BC6" s="85" t="str">
        <f>REPLACE(INDEX(GroupVertices[Group],MATCH(Edges24[[#This Row],[Vertex 2]],GroupVertices[Vertex],0)),1,1,"")</f>
        <v>1</v>
      </c>
      <c r="BD6" s="51"/>
      <c r="BE6" s="52"/>
      <c r="BF6" s="51"/>
      <c r="BG6" s="52"/>
      <c r="BH6" s="51"/>
      <c r="BI6" s="52"/>
      <c r="BJ6" s="51"/>
      <c r="BK6" s="52"/>
      <c r="BL6" s="51"/>
    </row>
    <row r="7" spans="1:64" ht="15">
      <c r="A7" s="84" t="s">
        <v>215</v>
      </c>
      <c r="B7" s="84" t="s">
        <v>220</v>
      </c>
      <c r="C7" s="53"/>
      <c r="D7" s="54"/>
      <c r="E7" s="65"/>
      <c r="F7" s="55"/>
      <c r="G7" s="53"/>
      <c r="H7" s="57"/>
      <c r="I7" s="56"/>
      <c r="J7" s="56"/>
      <c r="K7" s="36" t="s">
        <v>65</v>
      </c>
      <c r="L7" s="83">
        <v>9</v>
      </c>
      <c r="M7" s="83"/>
      <c r="N7" s="63"/>
      <c r="O7" s="86" t="s">
        <v>227</v>
      </c>
      <c r="P7" s="88">
        <v>43624.62226851852</v>
      </c>
      <c r="Q7" s="86" t="s">
        <v>232</v>
      </c>
      <c r="R7" s="90" t="s">
        <v>245</v>
      </c>
      <c r="S7" s="86" t="s">
        <v>253</v>
      </c>
      <c r="T7" s="86" t="s">
        <v>257</v>
      </c>
      <c r="U7" s="86"/>
      <c r="V7" s="90" t="s">
        <v>266</v>
      </c>
      <c r="W7" s="88">
        <v>43624.62226851852</v>
      </c>
      <c r="X7" s="90" t="s">
        <v>275</v>
      </c>
      <c r="Y7" s="86"/>
      <c r="Z7" s="86"/>
      <c r="AA7" s="92" t="s">
        <v>288</v>
      </c>
      <c r="AB7" s="86"/>
      <c r="AC7" s="86" t="b">
        <v>0</v>
      </c>
      <c r="AD7" s="86">
        <v>0</v>
      </c>
      <c r="AE7" s="92" t="s">
        <v>298</v>
      </c>
      <c r="AF7" s="86" t="b">
        <v>0</v>
      </c>
      <c r="AG7" s="86" t="s">
        <v>299</v>
      </c>
      <c r="AH7" s="86"/>
      <c r="AI7" s="92" t="s">
        <v>298</v>
      </c>
      <c r="AJ7" s="86" t="b">
        <v>0</v>
      </c>
      <c r="AK7" s="86">
        <v>0</v>
      </c>
      <c r="AL7" s="92" t="s">
        <v>298</v>
      </c>
      <c r="AM7" s="86" t="s">
        <v>300</v>
      </c>
      <c r="AN7" s="86" t="b">
        <v>0</v>
      </c>
      <c r="AO7" s="92" t="s">
        <v>288</v>
      </c>
      <c r="AP7" s="86" t="s">
        <v>176</v>
      </c>
      <c r="AQ7" s="86">
        <v>0</v>
      </c>
      <c r="AR7" s="86">
        <v>0</v>
      </c>
      <c r="AS7" s="86"/>
      <c r="AT7" s="86"/>
      <c r="AU7" s="86"/>
      <c r="AV7" s="86"/>
      <c r="AW7" s="86"/>
      <c r="AX7" s="86"/>
      <c r="AY7" s="86"/>
      <c r="AZ7" s="86"/>
      <c r="BA7">
        <v>5</v>
      </c>
      <c r="BB7" s="85" t="str">
        <f>REPLACE(INDEX(GroupVertices[Group],MATCH(Edges24[[#This Row],[Vertex 1]],GroupVertices[Vertex],0)),1,1,"")</f>
        <v>3</v>
      </c>
      <c r="BC7" s="85" t="str">
        <f>REPLACE(INDEX(GroupVertices[Group],MATCH(Edges24[[#This Row],[Vertex 2]],GroupVertices[Vertex],0)),1,1,"")</f>
        <v>1</v>
      </c>
      <c r="BD7" s="51"/>
      <c r="BE7" s="52"/>
      <c r="BF7" s="51"/>
      <c r="BG7" s="52"/>
      <c r="BH7" s="51"/>
      <c r="BI7" s="52"/>
      <c r="BJ7" s="51"/>
      <c r="BK7" s="52"/>
      <c r="BL7" s="51"/>
    </row>
    <row r="8" spans="1:64" ht="15">
      <c r="A8" s="84" t="s">
        <v>215</v>
      </c>
      <c r="B8" s="84" t="s">
        <v>220</v>
      </c>
      <c r="C8" s="53"/>
      <c r="D8" s="54"/>
      <c r="E8" s="65"/>
      <c r="F8" s="55"/>
      <c r="G8" s="53"/>
      <c r="H8" s="57"/>
      <c r="I8" s="56"/>
      <c r="J8" s="56"/>
      <c r="K8" s="36" t="s">
        <v>65</v>
      </c>
      <c r="L8" s="83">
        <v>11</v>
      </c>
      <c r="M8" s="83"/>
      <c r="N8" s="63"/>
      <c r="O8" s="86" t="s">
        <v>227</v>
      </c>
      <c r="P8" s="88">
        <v>43625.18268518519</v>
      </c>
      <c r="Q8" s="86" t="s">
        <v>233</v>
      </c>
      <c r="R8" s="90" t="s">
        <v>246</v>
      </c>
      <c r="S8" s="86" t="s">
        <v>253</v>
      </c>
      <c r="T8" s="86" t="s">
        <v>258</v>
      </c>
      <c r="U8" s="86"/>
      <c r="V8" s="90" t="s">
        <v>266</v>
      </c>
      <c r="W8" s="88">
        <v>43625.18268518519</v>
      </c>
      <c r="X8" s="90" t="s">
        <v>276</v>
      </c>
      <c r="Y8" s="86"/>
      <c r="Z8" s="86"/>
      <c r="AA8" s="92" t="s">
        <v>289</v>
      </c>
      <c r="AB8" s="86"/>
      <c r="AC8" s="86" t="b">
        <v>0</v>
      </c>
      <c r="AD8" s="86">
        <v>0</v>
      </c>
      <c r="AE8" s="92" t="s">
        <v>298</v>
      </c>
      <c r="AF8" s="86" t="b">
        <v>0</v>
      </c>
      <c r="AG8" s="86" t="s">
        <v>299</v>
      </c>
      <c r="AH8" s="86"/>
      <c r="AI8" s="92" t="s">
        <v>298</v>
      </c>
      <c r="AJ8" s="86" t="b">
        <v>0</v>
      </c>
      <c r="AK8" s="86">
        <v>0</v>
      </c>
      <c r="AL8" s="92" t="s">
        <v>298</v>
      </c>
      <c r="AM8" s="86" t="s">
        <v>300</v>
      </c>
      <c r="AN8" s="86" t="b">
        <v>0</v>
      </c>
      <c r="AO8" s="92" t="s">
        <v>289</v>
      </c>
      <c r="AP8" s="86" t="s">
        <v>176</v>
      </c>
      <c r="AQ8" s="86">
        <v>0</v>
      </c>
      <c r="AR8" s="86">
        <v>0</v>
      </c>
      <c r="AS8" s="86"/>
      <c r="AT8" s="86"/>
      <c r="AU8" s="86"/>
      <c r="AV8" s="86"/>
      <c r="AW8" s="86"/>
      <c r="AX8" s="86"/>
      <c r="AY8" s="86"/>
      <c r="AZ8" s="86"/>
      <c r="BA8">
        <v>5</v>
      </c>
      <c r="BB8" s="85" t="str">
        <f>REPLACE(INDEX(GroupVertices[Group],MATCH(Edges24[[#This Row],[Vertex 1]],GroupVertices[Vertex],0)),1,1,"")</f>
        <v>3</v>
      </c>
      <c r="BC8" s="85" t="str">
        <f>REPLACE(INDEX(GroupVertices[Group],MATCH(Edges24[[#This Row],[Vertex 2]],GroupVertices[Vertex],0)),1,1,"")</f>
        <v>1</v>
      </c>
      <c r="BD8" s="51"/>
      <c r="BE8" s="52"/>
      <c r="BF8" s="51"/>
      <c r="BG8" s="52"/>
      <c r="BH8" s="51"/>
      <c r="BI8" s="52"/>
      <c r="BJ8" s="51"/>
      <c r="BK8" s="52"/>
      <c r="BL8" s="51"/>
    </row>
    <row r="9" spans="1:64" ht="15">
      <c r="A9" s="84" t="s">
        <v>215</v>
      </c>
      <c r="B9" s="84" t="s">
        <v>220</v>
      </c>
      <c r="C9" s="53"/>
      <c r="D9" s="54"/>
      <c r="E9" s="65"/>
      <c r="F9" s="55"/>
      <c r="G9" s="53"/>
      <c r="H9" s="57"/>
      <c r="I9" s="56"/>
      <c r="J9" s="56"/>
      <c r="K9" s="36" t="s">
        <v>65</v>
      </c>
      <c r="L9" s="83">
        <v>13</v>
      </c>
      <c r="M9" s="83"/>
      <c r="N9" s="63"/>
      <c r="O9" s="86" t="s">
        <v>227</v>
      </c>
      <c r="P9" s="88">
        <v>43626.131585648145</v>
      </c>
      <c r="Q9" s="86" t="s">
        <v>234</v>
      </c>
      <c r="R9" s="90" t="s">
        <v>247</v>
      </c>
      <c r="S9" s="86" t="s">
        <v>253</v>
      </c>
      <c r="T9" s="86" t="s">
        <v>259</v>
      </c>
      <c r="U9" s="86"/>
      <c r="V9" s="90" t="s">
        <v>266</v>
      </c>
      <c r="W9" s="88">
        <v>43626.131585648145</v>
      </c>
      <c r="X9" s="90" t="s">
        <v>277</v>
      </c>
      <c r="Y9" s="86"/>
      <c r="Z9" s="86"/>
      <c r="AA9" s="92" t="s">
        <v>290</v>
      </c>
      <c r="AB9" s="86"/>
      <c r="AC9" s="86" t="b">
        <v>0</v>
      </c>
      <c r="AD9" s="86">
        <v>0</v>
      </c>
      <c r="AE9" s="92" t="s">
        <v>298</v>
      </c>
      <c r="AF9" s="86" t="b">
        <v>0</v>
      </c>
      <c r="AG9" s="86" t="s">
        <v>299</v>
      </c>
      <c r="AH9" s="86"/>
      <c r="AI9" s="92" t="s">
        <v>298</v>
      </c>
      <c r="AJ9" s="86" t="b">
        <v>0</v>
      </c>
      <c r="AK9" s="86">
        <v>0</v>
      </c>
      <c r="AL9" s="92" t="s">
        <v>298</v>
      </c>
      <c r="AM9" s="86" t="s">
        <v>300</v>
      </c>
      <c r="AN9" s="86" t="b">
        <v>0</v>
      </c>
      <c r="AO9" s="92" t="s">
        <v>290</v>
      </c>
      <c r="AP9" s="86" t="s">
        <v>176</v>
      </c>
      <c r="AQ9" s="86">
        <v>0</v>
      </c>
      <c r="AR9" s="86">
        <v>0</v>
      </c>
      <c r="AS9" s="86"/>
      <c r="AT9" s="86"/>
      <c r="AU9" s="86"/>
      <c r="AV9" s="86"/>
      <c r="AW9" s="86"/>
      <c r="AX9" s="86"/>
      <c r="AY9" s="86"/>
      <c r="AZ9" s="86"/>
      <c r="BA9">
        <v>5</v>
      </c>
      <c r="BB9" s="85" t="str">
        <f>REPLACE(INDEX(GroupVertices[Group],MATCH(Edges24[[#This Row],[Vertex 1]],GroupVertices[Vertex],0)),1,1,"")</f>
        <v>3</v>
      </c>
      <c r="BC9" s="85" t="str">
        <f>REPLACE(INDEX(GroupVertices[Group],MATCH(Edges24[[#This Row],[Vertex 2]],GroupVertices[Vertex],0)),1,1,"")</f>
        <v>1</v>
      </c>
      <c r="BD9" s="51"/>
      <c r="BE9" s="52"/>
      <c r="BF9" s="51"/>
      <c r="BG9" s="52"/>
      <c r="BH9" s="51"/>
      <c r="BI9" s="52"/>
      <c r="BJ9" s="51"/>
      <c r="BK9" s="52"/>
      <c r="BL9" s="51"/>
    </row>
    <row r="10" spans="1:64" ht="15">
      <c r="A10" s="84" t="s">
        <v>215</v>
      </c>
      <c r="B10" s="84" t="s">
        <v>220</v>
      </c>
      <c r="C10" s="53"/>
      <c r="D10" s="54"/>
      <c r="E10" s="65"/>
      <c r="F10" s="55"/>
      <c r="G10" s="53"/>
      <c r="H10" s="57"/>
      <c r="I10" s="56"/>
      <c r="J10" s="56"/>
      <c r="K10" s="36" t="s">
        <v>65</v>
      </c>
      <c r="L10" s="83">
        <v>15</v>
      </c>
      <c r="M10" s="83"/>
      <c r="N10" s="63"/>
      <c r="O10" s="86" t="s">
        <v>227</v>
      </c>
      <c r="P10" s="88">
        <v>43633.843622685185</v>
      </c>
      <c r="Q10" s="86" t="s">
        <v>235</v>
      </c>
      <c r="R10" s="90" t="s">
        <v>248</v>
      </c>
      <c r="S10" s="86" t="s">
        <v>253</v>
      </c>
      <c r="T10" s="86" t="s">
        <v>260</v>
      </c>
      <c r="U10" s="86"/>
      <c r="V10" s="90" t="s">
        <v>266</v>
      </c>
      <c r="W10" s="88">
        <v>43633.843622685185</v>
      </c>
      <c r="X10" s="90" t="s">
        <v>278</v>
      </c>
      <c r="Y10" s="86"/>
      <c r="Z10" s="86"/>
      <c r="AA10" s="92" t="s">
        <v>291</v>
      </c>
      <c r="AB10" s="86"/>
      <c r="AC10" s="86" t="b">
        <v>0</v>
      </c>
      <c r="AD10" s="86">
        <v>0</v>
      </c>
      <c r="AE10" s="92" t="s">
        <v>298</v>
      </c>
      <c r="AF10" s="86" t="b">
        <v>0</v>
      </c>
      <c r="AG10" s="86" t="s">
        <v>299</v>
      </c>
      <c r="AH10" s="86"/>
      <c r="AI10" s="92" t="s">
        <v>298</v>
      </c>
      <c r="AJ10" s="86" t="b">
        <v>0</v>
      </c>
      <c r="AK10" s="86">
        <v>0</v>
      </c>
      <c r="AL10" s="92" t="s">
        <v>298</v>
      </c>
      <c r="AM10" s="86" t="s">
        <v>300</v>
      </c>
      <c r="AN10" s="86" t="b">
        <v>0</v>
      </c>
      <c r="AO10" s="92" t="s">
        <v>291</v>
      </c>
      <c r="AP10" s="86" t="s">
        <v>176</v>
      </c>
      <c r="AQ10" s="86">
        <v>0</v>
      </c>
      <c r="AR10" s="86">
        <v>0</v>
      </c>
      <c r="AS10" s="86"/>
      <c r="AT10" s="86"/>
      <c r="AU10" s="86"/>
      <c r="AV10" s="86"/>
      <c r="AW10" s="86"/>
      <c r="AX10" s="86"/>
      <c r="AY10" s="86"/>
      <c r="AZ10" s="86"/>
      <c r="BA10">
        <v>5</v>
      </c>
      <c r="BB10" s="85" t="str">
        <f>REPLACE(INDEX(GroupVertices[Group],MATCH(Edges24[[#This Row],[Vertex 1]],GroupVertices[Vertex],0)),1,1,"")</f>
        <v>3</v>
      </c>
      <c r="BC10" s="85" t="str">
        <f>REPLACE(INDEX(GroupVertices[Group],MATCH(Edges24[[#This Row],[Vertex 2]],GroupVertices[Vertex],0)),1,1,"")</f>
        <v>1</v>
      </c>
      <c r="BD10" s="51"/>
      <c r="BE10" s="52"/>
      <c r="BF10" s="51"/>
      <c r="BG10" s="52"/>
      <c r="BH10" s="51"/>
      <c r="BI10" s="52"/>
      <c r="BJ10" s="51"/>
      <c r="BK10" s="52"/>
      <c r="BL10" s="51"/>
    </row>
    <row r="11" spans="1:64" ht="15">
      <c r="A11" s="84" t="s">
        <v>216</v>
      </c>
      <c r="B11" s="84" t="s">
        <v>222</v>
      </c>
      <c r="C11" s="53"/>
      <c r="D11" s="54"/>
      <c r="E11" s="65"/>
      <c r="F11" s="55"/>
      <c r="G11" s="53"/>
      <c r="H11" s="57"/>
      <c r="I11" s="56"/>
      <c r="J11" s="56"/>
      <c r="K11" s="36" t="s">
        <v>65</v>
      </c>
      <c r="L11" s="83">
        <v>17</v>
      </c>
      <c r="M11" s="83"/>
      <c r="N11" s="63"/>
      <c r="O11" s="86" t="s">
        <v>227</v>
      </c>
      <c r="P11" s="88">
        <v>43634.595983796295</v>
      </c>
      <c r="Q11" s="86" t="s">
        <v>236</v>
      </c>
      <c r="R11" s="90" t="s">
        <v>249</v>
      </c>
      <c r="S11" s="86" t="s">
        <v>253</v>
      </c>
      <c r="T11" s="86"/>
      <c r="U11" s="86"/>
      <c r="V11" s="90" t="s">
        <v>267</v>
      </c>
      <c r="W11" s="88">
        <v>43634.595983796295</v>
      </c>
      <c r="X11" s="90" t="s">
        <v>279</v>
      </c>
      <c r="Y11" s="86">
        <v>33.824273</v>
      </c>
      <c r="Z11" s="86">
        <v>-116.546645</v>
      </c>
      <c r="AA11" s="92" t="s">
        <v>292</v>
      </c>
      <c r="AB11" s="86"/>
      <c r="AC11" s="86" t="b">
        <v>0</v>
      </c>
      <c r="AD11" s="86">
        <v>0</v>
      </c>
      <c r="AE11" s="92" t="s">
        <v>298</v>
      </c>
      <c r="AF11" s="86" t="b">
        <v>0</v>
      </c>
      <c r="AG11" s="86" t="s">
        <v>299</v>
      </c>
      <c r="AH11" s="86"/>
      <c r="AI11" s="92" t="s">
        <v>298</v>
      </c>
      <c r="AJ11" s="86" t="b">
        <v>0</v>
      </c>
      <c r="AK11" s="86">
        <v>0</v>
      </c>
      <c r="AL11" s="92" t="s">
        <v>298</v>
      </c>
      <c r="AM11" s="86" t="s">
        <v>300</v>
      </c>
      <c r="AN11" s="86" t="b">
        <v>0</v>
      </c>
      <c r="AO11" s="92" t="s">
        <v>292</v>
      </c>
      <c r="AP11" s="86" t="s">
        <v>176</v>
      </c>
      <c r="AQ11" s="86">
        <v>0</v>
      </c>
      <c r="AR11" s="86">
        <v>0</v>
      </c>
      <c r="AS11" s="86" t="s">
        <v>303</v>
      </c>
      <c r="AT11" s="86" t="s">
        <v>304</v>
      </c>
      <c r="AU11" s="86" t="s">
        <v>305</v>
      </c>
      <c r="AV11" s="86" t="s">
        <v>306</v>
      </c>
      <c r="AW11" s="86" t="s">
        <v>307</v>
      </c>
      <c r="AX11" s="86" t="s">
        <v>308</v>
      </c>
      <c r="AY11" s="86" t="s">
        <v>309</v>
      </c>
      <c r="AZ11" s="90" t="s">
        <v>310</v>
      </c>
      <c r="BA11">
        <v>1</v>
      </c>
      <c r="BB11" s="85" t="str">
        <f>REPLACE(INDEX(GroupVertices[Group],MATCH(Edges24[[#This Row],[Vertex 1]],GroupVertices[Vertex],0)),1,1,"")</f>
        <v>3</v>
      </c>
      <c r="BC11" s="85" t="str">
        <f>REPLACE(INDEX(GroupVertices[Group],MATCH(Edges24[[#This Row],[Vertex 2]],GroupVertices[Vertex],0)),1,1,"")</f>
        <v>3</v>
      </c>
      <c r="BD11" s="51"/>
      <c r="BE11" s="52"/>
      <c r="BF11" s="51"/>
      <c r="BG11" s="52"/>
      <c r="BH11" s="51"/>
      <c r="BI11" s="52"/>
      <c r="BJ11" s="51"/>
      <c r="BK11" s="52"/>
      <c r="BL11" s="51"/>
    </row>
    <row r="12" spans="1:64" ht="15">
      <c r="A12" s="84" t="s">
        <v>217</v>
      </c>
      <c r="B12" s="84" t="s">
        <v>224</v>
      </c>
      <c r="C12" s="53"/>
      <c r="D12" s="54"/>
      <c r="E12" s="65"/>
      <c r="F12" s="55"/>
      <c r="G12" s="53"/>
      <c r="H12" s="57"/>
      <c r="I12" s="56"/>
      <c r="J12" s="56"/>
      <c r="K12" s="36" t="s">
        <v>65</v>
      </c>
      <c r="L12" s="83">
        <v>20</v>
      </c>
      <c r="M12" s="83"/>
      <c r="N12" s="63"/>
      <c r="O12" s="86" t="s">
        <v>227</v>
      </c>
      <c r="P12" s="88">
        <v>43631.81700231481</v>
      </c>
      <c r="Q12" s="86" t="s">
        <v>237</v>
      </c>
      <c r="R12" s="90" t="s">
        <v>250</v>
      </c>
      <c r="S12" s="86" t="s">
        <v>253</v>
      </c>
      <c r="T12" s="86"/>
      <c r="U12" s="86"/>
      <c r="V12" s="90" t="s">
        <v>268</v>
      </c>
      <c r="W12" s="88">
        <v>43631.81700231481</v>
      </c>
      <c r="X12" s="90" t="s">
        <v>280</v>
      </c>
      <c r="Y12" s="86"/>
      <c r="Z12" s="86"/>
      <c r="AA12" s="92" t="s">
        <v>293</v>
      </c>
      <c r="AB12" s="86"/>
      <c r="AC12" s="86" t="b">
        <v>0</v>
      </c>
      <c r="AD12" s="86">
        <v>2</v>
      </c>
      <c r="AE12" s="92" t="s">
        <v>298</v>
      </c>
      <c r="AF12" s="86" t="b">
        <v>0</v>
      </c>
      <c r="AG12" s="86" t="s">
        <v>299</v>
      </c>
      <c r="AH12" s="86"/>
      <c r="AI12" s="92" t="s">
        <v>298</v>
      </c>
      <c r="AJ12" s="86" t="b">
        <v>0</v>
      </c>
      <c r="AK12" s="86">
        <v>0</v>
      </c>
      <c r="AL12" s="92" t="s">
        <v>298</v>
      </c>
      <c r="AM12" s="86" t="s">
        <v>300</v>
      </c>
      <c r="AN12" s="86" t="b">
        <v>0</v>
      </c>
      <c r="AO12" s="92" t="s">
        <v>293</v>
      </c>
      <c r="AP12" s="86" t="s">
        <v>176</v>
      </c>
      <c r="AQ12" s="86">
        <v>0</v>
      </c>
      <c r="AR12" s="86">
        <v>0</v>
      </c>
      <c r="AS12" s="86"/>
      <c r="AT12" s="86"/>
      <c r="AU12" s="86"/>
      <c r="AV12" s="86"/>
      <c r="AW12" s="86"/>
      <c r="AX12" s="86"/>
      <c r="AY12" s="86"/>
      <c r="AZ12" s="86"/>
      <c r="BA12">
        <v>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218</v>
      </c>
      <c r="B13" s="84" t="s">
        <v>224</v>
      </c>
      <c r="C13" s="53"/>
      <c r="D13" s="54"/>
      <c r="E13" s="65"/>
      <c r="F13" s="55"/>
      <c r="G13" s="53"/>
      <c r="H13" s="57"/>
      <c r="I13" s="56"/>
      <c r="J13" s="56"/>
      <c r="K13" s="36" t="s">
        <v>65</v>
      </c>
      <c r="L13" s="83">
        <v>21</v>
      </c>
      <c r="M13" s="83"/>
      <c r="N13" s="63"/>
      <c r="O13" s="86" t="s">
        <v>227</v>
      </c>
      <c r="P13" s="88">
        <v>43634.76050925926</v>
      </c>
      <c r="Q13" s="86" t="s">
        <v>238</v>
      </c>
      <c r="R13" s="90" t="s">
        <v>250</v>
      </c>
      <c r="S13" s="86" t="s">
        <v>253</v>
      </c>
      <c r="T13" s="86"/>
      <c r="U13" s="86"/>
      <c r="V13" s="90" t="s">
        <v>269</v>
      </c>
      <c r="W13" s="88">
        <v>43634.76050925926</v>
      </c>
      <c r="X13" s="90" t="s">
        <v>281</v>
      </c>
      <c r="Y13" s="86"/>
      <c r="Z13" s="86"/>
      <c r="AA13" s="92" t="s">
        <v>294</v>
      </c>
      <c r="AB13" s="86"/>
      <c r="AC13" s="86" t="b">
        <v>0</v>
      </c>
      <c r="AD13" s="86">
        <v>0</v>
      </c>
      <c r="AE13" s="92" t="s">
        <v>298</v>
      </c>
      <c r="AF13" s="86" t="b">
        <v>0</v>
      </c>
      <c r="AG13" s="86" t="s">
        <v>299</v>
      </c>
      <c r="AH13" s="86"/>
      <c r="AI13" s="92" t="s">
        <v>298</v>
      </c>
      <c r="AJ13" s="86" t="b">
        <v>0</v>
      </c>
      <c r="AK13" s="86">
        <v>0</v>
      </c>
      <c r="AL13" s="92" t="s">
        <v>298</v>
      </c>
      <c r="AM13" s="86" t="s">
        <v>302</v>
      </c>
      <c r="AN13" s="86" t="b">
        <v>0</v>
      </c>
      <c r="AO13" s="92" t="s">
        <v>294</v>
      </c>
      <c r="AP13" s="86" t="s">
        <v>176</v>
      </c>
      <c r="AQ13" s="86">
        <v>0</v>
      </c>
      <c r="AR13" s="86">
        <v>0</v>
      </c>
      <c r="AS13" s="86"/>
      <c r="AT13" s="86"/>
      <c r="AU13" s="86"/>
      <c r="AV13" s="86"/>
      <c r="AW13" s="86"/>
      <c r="AX13" s="86"/>
      <c r="AY13" s="86"/>
      <c r="AZ13" s="86"/>
      <c r="BA13">
        <v>1</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219</v>
      </c>
      <c r="B14" s="84" t="s">
        <v>220</v>
      </c>
      <c r="C14" s="53"/>
      <c r="D14" s="54"/>
      <c r="E14" s="65"/>
      <c r="F14" s="55"/>
      <c r="G14" s="53"/>
      <c r="H14" s="57"/>
      <c r="I14" s="56"/>
      <c r="J14" s="56"/>
      <c r="K14" s="36" t="s">
        <v>65</v>
      </c>
      <c r="L14" s="83">
        <v>28</v>
      </c>
      <c r="M14" s="83"/>
      <c r="N14" s="63"/>
      <c r="O14" s="86" t="s">
        <v>227</v>
      </c>
      <c r="P14" s="88">
        <v>43634.098344907405</v>
      </c>
      <c r="Q14" s="86" t="s">
        <v>239</v>
      </c>
      <c r="R14" s="90" t="s">
        <v>251</v>
      </c>
      <c r="S14" s="86" t="s">
        <v>253</v>
      </c>
      <c r="T14" s="86" t="s">
        <v>261</v>
      </c>
      <c r="U14" s="86"/>
      <c r="V14" s="90" t="s">
        <v>270</v>
      </c>
      <c r="W14" s="88">
        <v>43634.098344907405</v>
      </c>
      <c r="X14" s="90" t="s">
        <v>282</v>
      </c>
      <c r="Y14" s="86"/>
      <c r="Z14" s="86"/>
      <c r="AA14" s="92" t="s">
        <v>295</v>
      </c>
      <c r="AB14" s="86"/>
      <c r="AC14" s="86" t="b">
        <v>0</v>
      </c>
      <c r="AD14" s="86">
        <v>0</v>
      </c>
      <c r="AE14" s="92" t="s">
        <v>298</v>
      </c>
      <c r="AF14" s="86" t="b">
        <v>0</v>
      </c>
      <c r="AG14" s="86" t="s">
        <v>299</v>
      </c>
      <c r="AH14" s="86"/>
      <c r="AI14" s="92" t="s">
        <v>298</v>
      </c>
      <c r="AJ14" s="86" t="b">
        <v>0</v>
      </c>
      <c r="AK14" s="86">
        <v>0</v>
      </c>
      <c r="AL14" s="92" t="s">
        <v>298</v>
      </c>
      <c r="AM14" s="86" t="s">
        <v>300</v>
      </c>
      <c r="AN14" s="86" t="b">
        <v>0</v>
      </c>
      <c r="AO14" s="92" t="s">
        <v>295</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1</v>
      </c>
      <c r="BD14" s="51">
        <v>1</v>
      </c>
      <c r="BE14" s="52">
        <v>4.166666666666667</v>
      </c>
      <c r="BF14" s="51">
        <v>1</v>
      </c>
      <c r="BG14" s="52">
        <v>4.166666666666667</v>
      </c>
      <c r="BH14" s="51">
        <v>0</v>
      </c>
      <c r="BI14" s="52">
        <v>0</v>
      </c>
      <c r="BJ14" s="51">
        <v>22</v>
      </c>
      <c r="BK14" s="52">
        <v>91.66666666666667</v>
      </c>
      <c r="BL14" s="51">
        <v>24</v>
      </c>
    </row>
    <row r="15" spans="1:64" ht="15">
      <c r="A15" s="84" t="s">
        <v>219</v>
      </c>
      <c r="B15" s="84" t="s">
        <v>220</v>
      </c>
      <c r="C15" s="53"/>
      <c r="D15" s="54"/>
      <c r="E15" s="65"/>
      <c r="F15" s="55"/>
      <c r="G15" s="53"/>
      <c r="H15" s="57"/>
      <c r="I15" s="56"/>
      <c r="J15" s="56"/>
      <c r="K15" s="36" t="s">
        <v>65</v>
      </c>
      <c r="L15" s="83">
        <v>29</v>
      </c>
      <c r="M15" s="83"/>
      <c r="N15" s="63"/>
      <c r="O15" s="86" t="s">
        <v>227</v>
      </c>
      <c r="P15" s="88">
        <v>43635.13967592592</v>
      </c>
      <c r="Q15" s="86" t="s">
        <v>240</v>
      </c>
      <c r="R15" s="90" t="s">
        <v>252</v>
      </c>
      <c r="S15" s="86" t="s">
        <v>253</v>
      </c>
      <c r="T15" s="86" t="s">
        <v>262</v>
      </c>
      <c r="U15" s="86"/>
      <c r="V15" s="90" t="s">
        <v>270</v>
      </c>
      <c r="W15" s="88">
        <v>43635.13967592592</v>
      </c>
      <c r="X15" s="90" t="s">
        <v>283</v>
      </c>
      <c r="Y15" s="86"/>
      <c r="Z15" s="86"/>
      <c r="AA15" s="92" t="s">
        <v>296</v>
      </c>
      <c r="AB15" s="86"/>
      <c r="AC15" s="86" t="b">
        <v>0</v>
      </c>
      <c r="AD15" s="86">
        <v>0</v>
      </c>
      <c r="AE15" s="92" t="s">
        <v>298</v>
      </c>
      <c r="AF15" s="86" t="b">
        <v>0</v>
      </c>
      <c r="AG15" s="86" t="s">
        <v>299</v>
      </c>
      <c r="AH15" s="86"/>
      <c r="AI15" s="92" t="s">
        <v>298</v>
      </c>
      <c r="AJ15" s="86" t="b">
        <v>0</v>
      </c>
      <c r="AK15" s="86">
        <v>0</v>
      </c>
      <c r="AL15" s="92" t="s">
        <v>298</v>
      </c>
      <c r="AM15" s="86" t="s">
        <v>300</v>
      </c>
      <c r="AN15" s="86" t="b">
        <v>0</v>
      </c>
      <c r="AO15" s="92" t="s">
        <v>296</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21</v>
      </c>
      <c r="BK15" s="52">
        <v>100</v>
      </c>
      <c r="BL15" s="51">
        <v>21</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3" r:id="rId1" display="https://www.instagram.com/p/Byle1pcHnEd/?igshid=1919rnzm1917b"/>
    <hyperlink ref="R4" r:id="rId2" display="https://www.instagram.com/p/ByyO45RHy2g/?igshid=tj7n21xhhcao"/>
    <hyperlink ref="R5" r:id="rId3" display="https://travmedia.com/showPRPreview/100061192"/>
    <hyperlink ref="R6" r:id="rId4" display="https://www.instagram.com/p/Byc-6G8nHsR/?igshid=bmn3r5yvs99t"/>
    <hyperlink ref="R7" r:id="rId5" display="https://www.instagram.com/p/Byc_Faonngo/?igshid=1p9eyiy3f1mt5"/>
    <hyperlink ref="R8" r:id="rId6" display="https://www.instagram.com/p/ByebcGGnRGE/?igshid=ke9uuhjidwcx"/>
    <hyperlink ref="R9" r:id="rId7" display="https://www.instagram.com/p/Byg30fPnvS3/?igshid=1u9tidk2jfkjr"/>
    <hyperlink ref="R10" r:id="rId8" display="https://www.instagram.com/p/By0uubdHkgI/?igshid=1t3fgi3yark3p"/>
    <hyperlink ref="R11" r:id="rId9" display="https://www.instagram.com/destinationpsp/p/By2qtgrnnVk/?igshid=qmiipjmldvy0"/>
    <hyperlink ref="R12" r:id="rId10" display="https://www.instagram.com/p/ByvgwH7lt2k/?igshid=1v71qp4c7b5l0"/>
    <hyperlink ref="R13" r:id="rId11" display="https://www.instagram.com/p/ByvgwH7lt2k/?igshid=1v71qp4c7b5l0"/>
    <hyperlink ref="R14" r:id="rId12" display="https://www.instagram.com/jodi_spivak/p/By1YtJHAhbX/?igshid=o83ansivn5qh"/>
    <hyperlink ref="R15" r:id="rId13" display="https://www.instagram.com/jodi_spivak/p/By4EUASASna/?igshid=cp86wu542289"/>
    <hyperlink ref="V3" r:id="rId14" display="http://pbs.twimg.com/profile_images/1069088654801305600/0VevEEvF_normal.jpg"/>
    <hyperlink ref="V4" r:id="rId15" display="http://pbs.twimg.com/profile_images/968996467263205377/kaOivNQg_normal.jpg"/>
    <hyperlink ref="V5" r:id="rId16" display="http://pbs.twimg.com/profile_images/949042905863225345/9RHexnuG_normal.jpg"/>
    <hyperlink ref="V6" r:id="rId17" display="http://pbs.twimg.com/profile_images/619293774192074752/yBUiyWE-_normal.jpg"/>
    <hyperlink ref="V7" r:id="rId18" display="http://pbs.twimg.com/profile_images/619293774192074752/yBUiyWE-_normal.jpg"/>
    <hyperlink ref="V8" r:id="rId19" display="http://pbs.twimg.com/profile_images/619293774192074752/yBUiyWE-_normal.jpg"/>
    <hyperlink ref="V9" r:id="rId20" display="http://pbs.twimg.com/profile_images/619293774192074752/yBUiyWE-_normal.jpg"/>
    <hyperlink ref="V10" r:id="rId21" display="http://pbs.twimg.com/profile_images/619293774192074752/yBUiyWE-_normal.jpg"/>
    <hyperlink ref="V11" r:id="rId22" display="http://pbs.twimg.com/profile_images/987540395142725632/xt34UigV_normal.jpg"/>
    <hyperlink ref="V12" r:id="rId23" display="http://pbs.twimg.com/profile_images/943710610264485888/KKxl3D8-_normal.jpg"/>
    <hyperlink ref="V13" r:id="rId24" display="http://pbs.twimg.com/profile_images/1049044894541475840/t9jiKAX6_normal.jpg"/>
    <hyperlink ref="V14" r:id="rId25" display="http://pbs.twimg.com/profile_images/425330367382310912/KbZQpy4r_normal.jpeg"/>
    <hyperlink ref="V15" r:id="rId26" display="http://pbs.twimg.com/profile_images/425330367382310912/KbZQpy4r_normal.jpeg"/>
    <hyperlink ref="X3" r:id="rId27" display="https://twitter.com/#!/rebeccasrizzo/status/1138568440736878592"/>
    <hyperlink ref="X4" r:id="rId28" display="https://twitter.com/#!/sandshotelspa/status/1140363581516591104"/>
    <hyperlink ref="X5" r:id="rId29" display="https://twitter.com/#!/travmediausa/status/1140692259584782336"/>
    <hyperlink ref="X6" r:id="rId30" display="https://twitter.com/#!/psmodsquad/status/1137372326738055168"/>
    <hyperlink ref="X7" r:id="rId31" display="https://twitter.com/#!/psmodsquad/status/1137372729252990977"/>
    <hyperlink ref="X8" r:id="rId32" display="https://twitter.com/#!/psmodsquad/status/1137575817779847170"/>
    <hyperlink ref="X9" r:id="rId33" display="https://twitter.com/#!/psmodsquad/status/1137919686790848512"/>
    <hyperlink ref="X10" r:id="rId34" display="https://twitter.com/#!/psmodsquad/status/1140714436593946626"/>
    <hyperlink ref="X11" r:id="rId35" display="https://twitter.com/#!/destination_psp/status/1140987082820575232"/>
    <hyperlink ref="X12" r:id="rId36" display="https://twitter.com/#!/joanjetsetter/status/1139980013984518145"/>
    <hyperlink ref="X13" r:id="rId37" display="https://twitter.com/#!/satw/status/1141046702784356352"/>
    <hyperlink ref="X14" r:id="rId38" display="https://twitter.com/#!/jodispivak/status/1140806744182013952"/>
    <hyperlink ref="X15" r:id="rId39" display="https://twitter.com/#!/jodispivak/status/1141184110423138304"/>
    <hyperlink ref="AZ11" r:id="rId40" display="https://api.twitter.com/1.1/geo/id/4265ece9285a2872.json"/>
  </hyperlinks>
  <printOptions/>
  <pageMargins left="0.7" right="0.7" top="0.75" bottom="0.75" header="0.3" footer="0.3"/>
  <pageSetup horizontalDpi="600" verticalDpi="600" orientation="portrait" r:id="rId44"/>
  <legacyDrawing r:id="rId42"/>
  <tableParts>
    <tablePart r:id="rId4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664</v>
      </c>
      <c r="B1" s="13" t="s">
        <v>34</v>
      </c>
    </row>
    <row r="2" spans="1:2" ht="15">
      <c r="A2" s="124" t="s">
        <v>220</v>
      </c>
      <c r="B2" s="85">
        <v>132</v>
      </c>
    </row>
    <row r="3" spans="1:2" ht="15">
      <c r="A3" s="124" t="s">
        <v>216</v>
      </c>
      <c r="B3" s="85">
        <v>34</v>
      </c>
    </row>
    <row r="4" spans="1:2" ht="15">
      <c r="A4" s="124" t="s">
        <v>213</v>
      </c>
      <c r="B4" s="85">
        <v>24</v>
      </c>
    </row>
    <row r="5" spans="1:2" ht="15">
      <c r="A5" s="124" t="s">
        <v>218</v>
      </c>
      <c r="B5" s="85">
        <v>21</v>
      </c>
    </row>
    <row r="6" spans="1:2" ht="15">
      <c r="A6" s="124" t="s">
        <v>217</v>
      </c>
      <c r="B6" s="85">
        <v>21</v>
      </c>
    </row>
    <row r="7" spans="1:2" ht="15">
      <c r="A7" s="124" t="s">
        <v>215</v>
      </c>
      <c r="B7" s="85">
        <v>10</v>
      </c>
    </row>
    <row r="8" spans="1:2" ht="15">
      <c r="A8" s="124" t="s">
        <v>222</v>
      </c>
      <c r="B8" s="85">
        <v>2</v>
      </c>
    </row>
    <row r="9" spans="1:2" ht="15">
      <c r="A9" s="124" t="s">
        <v>225</v>
      </c>
      <c r="B9" s="85">
        <v>0</v>
      </c>
    </row>
    <row r="10" spans="1:2" ht="15">
      <c r="A10" s="124" t="s">
        <v>224</v>
      </c>
      <c r="B10" s="85">
        <v>0</v>
      </c>
    </row>
    <row r="11" spans="1:2" ht="15">
      <c r="A11" s="124" t="s">
        <v>219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666</v>
      </c>
      <c r="B25" t="s">
        <v>665</v>
      </c>
    </row>
    <row r="26" spans="1:2" ht="15">
      <c r="A26" s="136">
        <v>43624.621157407404</v>
      </c>
      <c r="B26" s="3">
        <v>1</v>
      </c>
    </row>
    <row r="27" spans="1:2" ht="15">
      <c r="A27" s="136">
        <v>43624.62226851852</v>
      </c>
      <c r="B27" s="3">
        <v>1</v>
      </c>
    </row>
    <row r="28" spans="1:2" ht="15">
      <c r="A28" s="136">
        <v>43625.18268518519</v>
      </c>
      <c r="B28" s="3">
        <v>1</v>
      </c>
    </row>
    <row r="29" spans="1:2" ht="15">
      <c r="A29" s="136">
        <v>43626.131585648145</v>
      </c>
      <c r="B29" s="3">
        <v>1</v>
      </c>
    </row>
    <row r="30" spans="1:2" ht="15">
      <c r="A30" s="136">
        <v>43627.921805555554</v>
      </c>
      <c r="B30" s="3">
        <v>1</v>
      </c>
    </row>
    <row r="31" spans="1:2" ht="15">
      <c r="A31" s="136">
        <v>43631.81700231481</v>
      </c>
      <c r="B31" s="3">
        <v>1</v>
      </c>
    </row>
    <row r="32" spans="1:2" ht="15">
      <c r="A32" s="136">
        <v>43632.875451388885</v>
      </c>
      <c r="B32" s="3">
        <v>1</v>
      </c>
    </row>
    <row r="33" spans="1:2" ht="15">
      <c r="A33" s="136">
        <v>43633.782430555555</v>
      </c>
      <c r="B33" s="3">
        <v>1</v>
      </c>
    </row>
    <row r="34" spans="1:2" ht="15">
      <c r="A34" s="136">
        <v>43633.843622685185</v>
      </c>
      <c r="B34" s="3">
        <v>1</v>
      </c>
    </row>
    <row r="35" spans="1:2" ht="15">
      <c r="A35" s="136">
        <v>43634.098344907405</v>
      </c>
      <c r="B35" s="3">
        <v>1</v>
      </c>
    </row>
    <row r="36" spans="1:2" ht="15">
      <c r="A36" s="136">
        <v>43634.595983796295</v>
      </c>
      <c r="B36" s="3">
        <v>1</v>
      </c>
    </row>
    <row r="37" spans="1:2" ht="15">
      <c r="A37" s="136">
        <v>43634.76050925926</v>
      </c>
      <c r="B37" s="3">
        <v>1</v>
      </c>
    </row>
    <row r="38" spans="1:2" ht="15">
      <c r="A38" s="136">
        <v>43635.13967592592</v>
      </c>
      <c r="B38" s="3">
        <v>1</v>
      </c>
    </row>
    <row r="39" spans="1:2" ht="15">
      <c r="A39" s="136" t="s">
        <v>667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192</v>
      </c>
      <c r="AT2" s="13" t="s">
        <v>326</v>
      </c>
      <c r="AU2" s="13" t="s">
        <v>327</v>
      </c>
      <c r="AV2" s="13" t="s">
        <v>328</v>
      </c>
      <c r="AW2" s="13" t="s">
        <v>329</v>
      </c>
      <c r="AX2" s="13" t="s">
        <v>330</v>
      </c>
      <c r="AY2" s="13" t="s">
        <v>331</v>
      </c>
      <c r="AZ2" s="13" t="s">
        <v>471</v>
      </c>
      <c r="BA2" s="130" t="s">
        <v>596</v>
      </c>
      <c r="BB2" s="130" t="s">
        <v>599</v>
      </c>
      <c r="BC2" s="130" t="s">
        <v>600</v>
      </c>
      <c r="BD2" s="130" t="s">
        <v>601</v>
      </c>
      <c r="BE2" s="130" t="s">
        <v>602</v>
      </c>
      <c r="BF2" s="130" t="s">
        <v>604</v>
      </c>
      <c r="BG2" s="130" t="s">
        <v>607</v>
      </c>
      <c r="BH2" s="130" t="s">
        <v>616</v>
      </c>
      <c r="BI2" s="130" t="s">
        <v>619</v>
      </c>
      <c r="BJ2" s="130" t="s">
        <v>627</v>
      </c>
      <c r="BK2" s="130" t="s">
        <v>653</v>
      </c>
      <c r="BL2" s="130" t="s">
        <v>654</v>
      </c>
      <c r="BM2" s="130" t="s">
        <v>655</v>
      </c>
      <c r="BN2" s="130" t="s">
        <v>656</v>
      </c>
      <c r="BO2" s="130" t="s">
        <v>657</v>
      </c>
      <c r="BP2" s="130" t="s">
        <v>658</v>
      </c>
      <c r="BQ2" s="130" t="s">
        <v>659</v>
      </c>
      <c r="BR2" s="130" t="s">
        <v>660</v>
      </c>
      <c r="BS2" s="130" t="s">
        <v>662</v>
      </c>
      <c r="BT2" s="3"/>
      <c r="BU2" s="3"/>
    </row>
    <row r="3" spans="1:73" ht="15" customHeight="1">
      <c r="A3" s="50" t="s">
        <v>212</v>
      </c>
      <c r="B3" s="53"/>
      <c r="C3" s="53" t="s">
        <v>64</v>
      </c>
      <c r="D3" s="54">
        <v>172.8069270449521</v>
      </c>
      <c r="E3" s="55"/>
      <c r="F3" s="112" t="s">
        <v>263</v>
      </c>
      <c r="G3" s="53"/>
      <c r="H3" s="57" t="s">
        <v>212</v>
      </c>
      <c r="I3" s="56"/>
      <c r="J3" s="56"/>
      <c r="K3" s="114" t="s">
        <v>412</v>
      </c>
      <c r="L3" s="59">
        <v>1</v>
      </c>
      <c r="M3" s="60">
        <v>4203.6083984375</v>
      </c>
      <c r="N3" s="60">
        <v>6234.47802734375</v>
      </c>
      <c r="O3" s="58"/>
      <c r="P3" s="61"/>
      <c r="Q3" s="61"/>
      <c r="R3" s="51"/>
      <c r="S3" s="51">
        <v>0</v>
      </c>
      <c r="T3" s="51">
        <v>1</v>
      </c>
      <c r="U3" s="52">
        <v>0</v>
      </c>
      <c r="V3" s="52">
        <v>0.033333</v>
      </c>
      <c r="W3" s="52">
        <v>0.050215</v>
      </c>
      <c r="X3" s="52">
        <v>0.481719</v>
      </c>
      <c r="Y3" s="52">
        <v>0</v>
      </c>
      <c r="Z3" s="52">
        <v>0</v>
      </c>
      <c r="AA3" s="62">
        <v>3</v>
      </c>
      <c r="AB3" s="62"/>
      <c r="AC3" s="63"/>
      <c r="AD3" s="85" t="s">
        <v>332</v>
      </c>
      <c r="AE3" s="85">
        <v>138</v>
      </c>
      <c r="AF3" s="85">
        <v>105</v>
      </c>
      <c r="AG3" s="85">
        <v>1295</v>
      </c>
      <c r="AH3" s="85">
        <v>64</v>
      </c>
      <c r="AI3" s="85"/>
      <c r="AJ3" s="85" t="s">
        <v>345</v>
      </c>
      <c r="AK3" s="85" t="s">
        <v>357</v>
      </c>
      <c r="AL3" s="89" t="s">
        <v>363</v>
      </c>
      <c r="AM3" s="85"/>
      <c r="AN3" s="87">
        <v>39980.65636574074</v>
      </c>
      <c r="AO3" s="89" t="s">
        <v>375</v>
      </c>
      <c r="AP3" s="85" t="b">
        <v>0</v>
      </c>
      <c r="AQ3" s="85" t="b">
        <v>0</v>
      </c>
      <c r="AR3" s="85" t="b">
        <v>0</v>
      </c>
      <c r="AS3" s="85" t="s">
        <v>299</v>
      </c>
      <c r="AT3" s="85">
        <v>4</v>
      </c>
      <c r="AU3" s="89" t="s">
        <v>386</v>
      </c>
      <c r="AV3" s="85" t="b">
        <v>0</v>
      </c>
      <c r="AW3" s="85" t="s">
        <v>397</v>
      </c>
      <c r="AX3" s="89" t="s">
        <v>398</v>
      </c>
      <c r="AY3" s="85" t="s">
        <v>66</v>
      </c>
      <c r="AZ3" s="85" t="str">
        <f>REPLACE(INDEX(GroupVertices[Group],MATCH(Vertices[[#This Row],[Vertex]],GroupVertices[Vertex],0)),1,1,"")</f>
        <v>1</v>
      </c>
      <c r="BA3" s="51" t="s">
        <v>241</v>
      </c>
      <c r="BB3" s="51" t="s">
        <v>241</v>
      </c>
      <c r="BC3" s="51" t="s">
        <v>253</v>
      </c>
      <c r="BD3" s="51" t="s">
        <v>253</v>
      </c>
      <c r="BE3" s="51"/>
      <c r="BF3" s="51"/>
      <c r="BG3" s="131" t="s">
        <v>608</v>
      </c>
      <c r="BH3" s="131" t="s">
        <v>608</v>
      </c>
      <c r="BI3" s="131" t="s">
        <v>620</v>
      </c>
      <c r="BJ3" s="131" t="s">
        <v>620</v>
      </c>
      <c r="BK3" s="131">
        <v>5</v>
      </c>
      <c r="BL3" s="134">
        <v>13.88888888888889</v>
      </c>
      <c r="BM3" s="131">
        <v>1</v>
      </c>
      <c r="BN3" s="134">
        <v>2.7777777777777777</v>
      </c>
      <c r="BO3" s="131">
        <v>0</v>
      </c>
      <c r="BP3" s="134">
        <v>0</v>
      </c>
      <c r="BQ3" s="131">
        <v>30</v>
      </c>
      <c r="BR3" s="134">
        <v>83.33333333333333</v>
      </c>
      <c r="BS3" s="131">
        <v>36</v>
      </c>
      <c r="BT3" s="3"/>
      <c r="BU3" s="3"/>
    </row>
    <row r="4" spans="1:76" ht="15">
      <c r="A4" s="14" t="s">
        <v>220</v>
      </c>
      <c r="B4" s="15"/>
      <c r="C4" s="15" t="s">
        <v>64</v>
      </c>
      <c r="D4" s="93">
        <v>162</v>
      </c>
      <c r="E4" s="81"/>
      <c r="F4" s="112" t="s">
        <v>391</v>
      </c>
      <c r="G4" s="15"/>
      <c r="H4" s="16" t="s">
        <v>220</v>
      </c>
      <c r="I4" s="66"/>
      <c r="J4" s="66"/>
      <c r="K4" s="114" t="s">
        <v>413</v>
      </c>
      <c r="L4" s="94">
        <v>9999</v>
      </c>
      <c r="M4" s="95">
        <v>2593.925537109375</v>
      </c>
      <c r="N4" s="95">
        <v>3878.333251953125</v>
      </c>
      <c r="O4" s="77"/>
      <c r="P4" s="96"/>
      <c r="Q4" s="96"/>
      <c r="R4" s="97"/>
      <c r="S4" s="51">
        <v>8</v>
      </c>
      <c r="T4" s="51">
        <v>0</v>
      </c>
      <c r="U4" s="52">
        <v>132</v>
      </c>
      <c r="V4" s="52">
        <v>0.055556</v>
      </c>
      <c r="W4" s="52">
        <v>0.173567</v>
      </c>
      <c r="X4" s="52">
        <v>3.122086</v>
      </c>
      <c r="Y4" s="52">
        <v>0.03571428571428571</v>
      </c>
      <c r="Z4" s="52">
        <v>0</v>
      </c>
      <c r="AA4" s="82">
        <v>4</v>
      </c>
      <c r="AB4" s="82"/>
      <c r="AC4" s="98"/>
      <c r="AD4" s="85" t="s">
        <v>220</v>
      </c>
      <c r="AE4" s="85">
        <v>0</v>
      </c>
      <c r="AF4" s="85">
        <v>0</v>
      </c>
      <c r="AG4" s="85">
        <v>1</v>
      </c>
      <c r="AH4" s="85">
        <v>0</v>
      </c>
      <c r="AI4" s="85"/>
      <c r="AJ4" s="85" t="s">
        <v>346</v>
      </c>
      <c r="AK4" s="85" t="s">
        <v>306</v>
      </c>
      <c r="AL4" s="89" t="s">
        <v>364</v>
      </c>
      <c r="AM4" s="85"/>
      <c r="AN4" s="87">
        <v>43214.69582175926</v>
      </c>
      <c r="AO4" s="85"/>
      <c r="AP4" s="85" t="b">
        <v>1</v>
      </c>
      <c r="AQ4" s="85" t="b">
        <v>0</v>
      </c>
      <c r="AR4" s="85" t="b">
        <v>0</v>
      </c>
      <c r="AS4" s="85" t="s">
        <v>299</v>
      </c>
      <c r="AT4" s="85">
        <v>0</v>
      </c>
      <c r="AU4" s="85"/>
      <c r="AV4" s="85" t="b">
        <v>0</v>
      </c>
      <c r="AW4" s="85" t="s">
        <v>397</v>
      </c>
      <c r="AX4" s="89" t="s">
        <v>399</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165.0876934414149</v>
      </c>
      <c r="E5" s="81"/>
      <c r="F5" s="112" t="s">
        <v>264</v>
      </c>
      <c r="G5" s="15"/>
      <c r="H5" s="16" t="s">
        <v>213</v>
      </c>
      <c r="I5" s="66"/>
      <c r="J5" s="66"/>
      <c r="K5" s="114" t="s">
        <v>414</v>
      </c>
      <c r="L5" s="94">
        <v>1818.8181818181818</v>
      </c>
      <c r="M5" s="95">
        <v>1359.0457763671875</v>
      </c>
      <c r="N5" s="95">
        <v>6847.26220703125</v>
      </c>
      <c r="O5" s="77"/>
      <c r="P5" s="96"/>
      <c r="Q5" s="96"/>
      <c r="R5" s="97"/>
      <c r="S5" s="51">
        <v>0</v>
      </c>
      <c r="T5" s="51">
        <v>2</v>
      </c>
      <c r="U5" s="52">
        <v>24</v>
      </c>
      <c r="V5" s="52">
        <v>0.035714</v>
      </c>
      <c r="W5" s="52">
        <v>0.054802</v>
      </c>
      <c r="X5" s="52">
        <v>0.953761</v>
      </c>
      <c r="Y5" s="52">
        <v>0</v>
      </c>
      <c r="Z5" s="52">
        <v>0</v>
      </c>
      <c r="AA5" s="82">
        <v>5</v>
      </c>
      <c r="AB5" s="82"/>
      <c r="AC5" s="98"/>
      <c r="AD5" s="85" t="s">
        <v>333</v>
      </c>
      <c r="AE5" s="85">
        <v>0</v>
      </c>
      <c r="AF5" s="85">
        <v>30</v>
      </c>
      <c r="AG5" s="85">
        <v>97</v>
      </c>
      <c r="AH5" s="85">
        <v>0</v>
      </c>
      <c r="AI5" s="85"/>
      <c r="AJ5" s="85"/>
      <c r="AK5" s="85"/>
      <c r="AL5" s="85"/>
      <c r="AM5" s="85"/>
      <c r="AN5" s="87">
        <v>43157.901712962965</v>
      </c>
      <c r="AO5" s="85"/>
      <c r="AP5" s="85" t="b">
        <v>1</v>
      </c>
      <c r="AQ5" s="85" t="b">
        <v>0</v>
      </c>
      <c r="AR5" s="85" t="b">
        <v>0</v>
      </c>
      <c r="AS5" s="85" t="s">
        <v>299</v>
      </c>
      <c r="AT5" s="85">
        <v>0</v>
      </c>
      <c r="AU5" s="85"/>
      <c r="AV5" s="85" t="b">
        <v>0</v>
      </c>
      <c r="AW5" s="85" t="s">
        <v>397</v>
      </c>
      <c r="AX5" s="89" t="s">
        <v>400</v>
      </c>
      <c r="AY5" s="85" t="s">
        <v>66</v>
      </c>
      <c r="AZ5" s="85" t="str">
        <f>REPLACE(INDEX(GroupVertices[Group],MATCH(Vertices[[#This Row],[Vertex]],GroupVertices[Vertex],0)),1,1,"")</f>
        <v>1</v>
      </c>
      <c r="BA5" s="51" t="s">
        <v>242</v>
      </c>
      <c r="BB5" s="51" t="s">
        <v>242</v>
      </c>
      <c r="BC5" s="51" t="s">
        <v>253</v>
      </c>
      <c r="BD5" s="51" t="s">
        <v>253</v>
      </c>
      <c r="BE5" s="51" t="s">
        <v>255</v>
      </c>
      <c r="BF5" s="51" t="s">
        <v>255</v>
      </c>
      <c r="BG5" s="131" t="s">
        <v>609</v>
      </c>
      <c r="BH5" s="131" t="s">
        <v>609</v>
      </c>
      <c r="BI5" s="131" t="s">
        <v>621</v>
      </c>
      <c r="BJ5" s="131" t="s">
        <v>621</v>
      </c>
      <c r="BK5" s="131">
        <v>0</v>
      </c>
      <c r="BL5" s="134">
        <v>0</v>
      </c>
      <c r="BM5" s="131">
        <v>0</v>
      </c>
      <c r="BN5" s="134">
        <v>0</v>
      </c>
      <c r="BO5" s="131">
        <v>0</v>
      </c>
      <c r="BP5" s="134">
        <v>0</v>
      </c>
      <c r="BQ5" s="131">
        <v>17</v>
      </c>
      <c r="BR5" s="134">
        <v>100</v>
      </c>
      <c r="BS5" s="131">
        <v>17</v>
      </c>
      <c r="BT5" s="2"/>
      <c r="BU5" s="3"/>
      <c r="BV5" s="3"/>
      <c r="BW5" s="3"/>
      <c r="BX5" s="3"/>
    </row>
    <row r="6" spans="1:76" ht="15">
      <c r="A6" s="14" t="s">
        <v>221</v>
      </c>
      <c r="B6" s="15"/>
      <c r="C6" s="15" t="s">
        <v>64</v>
      </c>
      <c r="D6" s="93">
        <v>270.069270449521</v>
      </c>
      <c r="E6" s="81"/>
      <c r="F6" s="112" t="s">
        <v>392</v>
      </c>
      <c r="G6" s="15"/>
      <c r="H6" s="16" t="s">
        <v>221</v>
      </c>
      <c r="I6" s="66"/>
      <c r="J6" s="66"/>
      <c r="K6" s="114" t="s">
        <v>415</v>
      </c>
      <c r="L6" s="94">
        <v>1</v>
      </c>
      <c r="M6" s="95">
        <v>281.2584228515625</v>
      </c>
      <c r="N6" s="95">
        <v>9489.7568359375</v>
      </c>
      <c r="O6" s="77"/>
      <c r="P6" s="96"/>
      <c r="Q6" s="96"/>
      <c r="R6" s="97"/>
      <c r="S6" s="51">
        <v>1</v>
      </c>
      <c r="T6" s="51">
        <v>0</v>
      </c>
      <c r="U6" s="52">
        <v>0</v>
      </c>
      <c r="V6" s="52">
        <v>0.025</v>
      </c>
      <c r="W6" s="52">
        <v>0.015855</v>
      </c>
      <c r="X6" s="52">
        <v>0.555346</v>
      </c>
      <c r="Y6" s="52">
        <v>0</v>
      </c>
      <c r="Z6" s="52">
        <v>0</v>
      </c>
      <c r="AA6" s="82">
        <v>6</v>
      </c>
      <c r="AB6" s="82"/>
      <c r="AC6" s="98"/>
      <c r="AD6" s="85" t="s">
        <v>334</v>
      </c>
      <c r="AE6" s="85">
        <v>335</v>
      </c>
      <c r="AF6" s="85">
        <v>1050</v>
      </c>
      <c r="AG6" s="85">
        <v>810</v>
      </c>
      <c r="AH6" s="85">
        <v>269</v>
      </c>
      <c r="AI6" s="85"/>
      <c r="AJ6" s="85" t="s">
        <v>347</v>
      </c>
      <c r="AK6" s="85" t="s">
        <v>306</v>
      </c>
      <c r="AL6" s="89" t="s">
        <v>365</v>
      </c>
      <c r="AM6" s="85"/>
      <c r="AN6" s="87">
        <v>41402.28010416667</v>
      </c>
      <c r="AO6" s="89" t="s">
        <v>376</v>
      </c>
      <c r="AP6" s="85" t="b">
        <v>0</v>
      </c>
      <c r="AQ6" s="85" t="b">
        <v>0</v>
      </c>
      <c r="AR6" s="85" t="b">
        <v>0</v>
      </c>
      <c r="AS6" s="85" t="s">
        <v>299</v>
      </c>
      <c r="AT6" s="85">
        <v>21</v>
      </c>
      <c r="AU6" s="89" t="s">
        <v>387</v>
      </c>
      <c r="AV6" s="85" t="b">
        <v>0</v>
      </c>
      <c r="AW6" s="85" t="s">
        <v>397</v>
      </c>
      <c r="AX6" s="89" t="s">
        <v>401</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1000</v>
      </c>
      <c r="E7" s="81"/>
      <c r="F7" s="112" t="s">
        <v>265</v>
      </c>
      <c r="G7" s="15"/>
      <c r="H7" s="16" t="s">
        <v>214</v>
      </c>
      <c r="I7" s="66"/>
      <c r="J7" s="66"/>
      <c r="K7" s="114" t="s">
        <v>416</v>
      </c>
      <c r="L7" s="94">
        <v>1</v>
      </c>
      <c r="M7" s="95">
        <v>3840.2119140625</v>
      </c>
      <c r="N7" s="95">
        <v>881.9832153320312</v>
      </c>
      <c r="O7" s="77"/>
      <c r="P7" s="96"/>
      <c r="Q7" s="96"/>
      <c r="R7" s="97"/>
      <c r="S7" s="51">
        <v>0</v>
      </c>
      <c r="T7" s="51">
        <v>1</v>
      </c>
      <c r="U7" s="52">
        <v>0</v>
      </c>
      <c r="V7" s="52">
        <v>0.033333</v>
      </c>
      <c r="W7" s="52">
        <v>0.050215</v>
      </c>
      <c r="X7" s="52">
        <v>0.481719</v>
      </c>
      <c r="Y7" s="52">
        <v>0</v>
      </c>
      <c r="Z7" s="52">
        <v>0</v>
      </c>
      <c r="AA7" s="82">
        <v>7</v>
      </c>
      <c r="AB7" s="82"/>
      <c r="AC7" s="98"/>
      <c r="AD7" s="85" t="s">
        <v>335</v>
      </c>
      <c r="AE7" s="85">
        <v>10340</v>
      </c>
      <c r="AF7" s="85">
        <v>19007</v>
      </c>
      <c r="AG7" s="85">
        <v>23971</v>
      </c>
      <c r="AH7" s="85">
        <v>1277</v>
      </c>
      <c r="AI7" s="85"/>
      <c r="AJ7" s="85" t="s">
        <v>348</v>
      </c>
      <c r="AK7" s="85" t="s">
        <v>358</v>
      </c>
      <c r="AL7" s="89" t="s">
        <v>366</v>
      </c>
      <c r="AM7" s="85"/>
      <c r="AN7" s="87">
        <v>39766.78202546296</v>
      </c>
      <c r="AO7" s="89" t="s">
        <v>377</v>
      </c>
      <c r="AP7" s="85" t="b">
        <v>0</v>
      </c>
      <c r="AQ7" s="85" t="b">
        <v>0</v>
      </c>
      <c r="AR7" s="85" t="b">
        <v>1</v>
      </c>
      <c r="AS7" s="85" t="s">
        <v>299</v>
      </c>
      <c r="AT7" s="85">
        <v>841</v>
      </c>
      <c r="AU7" s="89" t="s">
        <v>388</v>
      </c>
      <c r="AV7" s="85" t="b">
        <v>0</v>
      </c>
      <c r="AW7" s="85" t="s">
        <v>397</v>
      </c>
      <c r="AX7" s="89" t="s">
        <v>402</v>
      </c>
      <c r="AY7" s="85" t="s">
        <v>66</v>
      </c>
      <c r="AZ7" s="85" t="str">
        <f>REPLACE(INDEX(GroupVertices[Group],MATCH(Vertices[[#This Row],[Vertex]],GroupVertices[Vertex],0)),1,1,"")</f>
        <v>1</v>
      </c>
      <c r="BA7" s="51" t="s">
        <v>243</v>
      </c>
      <c r="BB7" s="51" t="s">
        <v>243</v>
      </c>
      <c r="BC7" s="51" t="s">
        <v>254</v>
      </c>
      <c r="BD7" s="51" t="s">
        <v>254</v>
      </c>
      <c r="BE7" s="51"/>
      <c r="BF7" s="51"/>
      <c r="BG7" s="131" t="s">
        <v>610</v>
      </c>
      <c r="BH7" s="131" t="s">
        <v>610</v>
      </c>
      <c r="BI7" s="131" t="s">
        <v>622</v>
      </c>
      <c r="BJ7" s="131" t="s">
        <v>622</v>
      </c>
      <c r="BK7" s="131">
        <v>1</v>
      </c>
      <c r="BL7" s="134">
        <v>11.11111111111111</v>
      </c>
      <c r="BM7" s="131">
        <v>0</v>
      </c>
      <c r="BN7" s="134">
        <v>0</v>
      </c>
      <c r="BO7" s="131">
        <v>0</v>
      </c>
      <c r="BP7" s="134">
        <v>0</v>
      </c>
      <c r="BQ7" s="131">
        <v>8</v>
      </c>
      <c r="BR7" s="134">
        <v>88.88888888888889</v>
      </c>
      <c r="BS7" s="131">
        <v>9</v>
      </c>
      <c r="BT7" s="2"/>
      <c r="BU7" s="3"/>
      <c r="BV7" s="3"/>
      <c r="BW7" s="3"/>
      <c r="BX7" s="3"/>
    </row>
    <row r="8" spans="1:76" ht="15">
      <c r="A8" s="14" t="s">
        <v>215</v>
      </c>
      <c r="B8" s="15"/>
      <c r="C8" s="15" t="s">
        <v>64</v>
      </c>
      <c r="D8" s="93">
        <v>223.44509948415623</v>
      </c>
      <c r="E8" s="81"/>
      <c r="F8" s="112" t="s">
        <v>266</v>
      </c>
      <c r="G8" s="15"/>
      <c r="H8" s="16" t="s">
        <v>215</v>
      </c>
      <c r="I8" s="66"/>
      <c r="J8" s="66"/>
      <c r="K8" s="114" t="s">
        <v>417</v>
      </c>
      <c r="L8" s="94">
        <v>758.4242424242424</v>
      </c>
      <c r="M8" s="95">
        <v>7003.84814453125</v>
      </c>
      <c r="N8" s="95">
        <v>9522.2236328125</v>
      </c>
      <c r="O8" s="77"/>
      <c r="P8" s="96"/>
      <c r="Q8" s="96"/>
      <c r="R8" s="97"/>
      <c r="S8" s="51">
        <v>0</v>
      </c>
      <c r="T8" s="51">
        <v>2</v>
      </c>
      <c r="U8" s="52">
        <v>10</v>
      </c>
      <c r="V8" s="52">
        <v>0.035714</v>
      </c>
      <c r="W8" s="52">
        <v>0.06087</v>
      </c>
      <c r="X8" s="52">
        <v>0.856119</v>
      </c>
      <c r="Y8" s="52">
        <v>0</v>
      </c>
      <c r="Z8" s="52">
        <v>0</v>
      </c>
      <c r="AA8" s="82">
        <v>8</v>
      </c>
      <c r="AB8" s="82"/>
      <c r="AC8" s="98"/>
      <c r="AD8" s="85" t="s">
        <v>336</v>
      </c>
      <c r="AE8" s="85">
        <v>646</v>
      </c>
      <c r="AF8" s="85">
        <v>597</v>
      </c>
      <c r="AG8" s="85">
        <v>2707</v>
      </c>
      <c r="AH8" s="85">
        <v>102</v>
      </c>
      <c r="AI8" s="85"/>
      <c r="AJ8" s="85" t="s">
        <v>349</v>
      </c>
      <c r="AK8" s="85" t="s">
        <v>306</v>
      </c>
      <c r="AL8" s="89" t="s">
        <v>367</v>
      </c>
      <c r="AM8" s="85"/>
      <c r="AN8" s="87">
        <v>42194.98909722222</v>
      </c>
      <c r="AO8" s="89" t="s">
        <v>378</v>
      </c>
      <c r="AP8" s="85" t="b">
        <v>1</v>
      </c>
      <c r="AQ8" s="85" t="b">
        <v>0</v>
      </c>
      <c r="AR8" s="85" t="b">
        <v>0</v>
      </c>
      <c r="AS8" s="85" t="s">
        <v>299</v>
      </c>
      <c r="AT8" s="85">
        <v>73</v>
      </c>
      <c r="AU8" s="89" t="s">
        <v>389</v>
      </c>
      <c r="AV8" s="85" t="b">
        <v>0</v>
      </c>
      <c r="AW8" s="85" t="s">
        <v>397</v>
      </c>
      <c r="AX8" s="89" t="s">
        <v>403</v>
      </c>
      <c r="AY8" s="85" t="s">
        <v>66</v>
      </c>
      <c r="AZ8" s="85" t="str">
        <f>REPLACE(INDEX(GroupVertices[Group],MATCH(Vertices[[#This Row],[Vertex]],GroupVertices[Vertex],0)),1,1,"")</f>
        <v>3</v>
      </c>
      <c r="BA8" s="51" t="s">
        <v>597</v>
      </c>
      <c r="BB8" s="51" t="s">
        <v>597</v>
      </c>
      <c r="BC8" s="51" t="s">
        <v>253</v>
      </c>
      <c r="BD8" s="51" t="s">
        <v>253</v>
      </c>
      <c r="BE8" s="51" t="s">
        <v>519</v>
      </c>
      <c r="BF8" s="51" t="s">
        <v>605</v>
      </c>
      <c r="BG8" s="131" t="s">
        <v>611</v>
      </c>
      <c r="BH8" s="131" t="s">
        <v>617</v>
      </c>
      <c r="BI8" s="131" t="s">
        <v>623</v>
      </c>
      <c r="BJ8" s="131" t="s">
        <v>628</v>
      </c>
      <c r="BK8" s="131">
        <v>1</v>
      </c>
      <c r="BL8" s="134">
        <v>0.8928571428571429</v>
      </c>
      <c r="BM8" s="131">
        <v>0</v>
      </c>
      <c r="BN8" s="134">
        <v>0</v>
      </c>
      <c r="BO8" s="131">
        <v>0</v>
      </c>
      <c r="BP8" s="134">
        <v>0</v>
      </c>
      <c r="BQ8" s="131">
        <v>111</v>
      </c>
      <c r="BR8" s="134">
        <v>99.10714285714286</v>
      </c>
      <c r="BS8" s="131">
        <v>112</v>
      </c>
      <c r="BT8" s="2"/>
      <c r="BU8" s="3"/>
      <c r="BV8" s="3"/>
      <c r="BW8" s="3"/>
      <c r="BX8" s="3"/>
    </row>
    <row r="9" spans="1:76" ht="15">
      <c r="A9" s="14" t="s">
        <v>222</v>
      </c>
      <c r="B9" s="15"/>
      <c r="C9" s="15" t="s">
        <v>64</v>
      </c>
      <c r="D9" s="93">
        <v>1000</v>
      </c>
      <c r="E9" s="81"/>
      <c r="F9" s="112" t="s">
        <v>393</v>
      </c>
      <c r="G9" s="15"/>
      <c r="H9" s="16" t="s">
        <v>222</v>
      </c>
      <c r="I9" s="66"/>
      <c r="J9" s="66"/>
      <c r="K9" s="114" t="s">
        <v>418</v>
      </c>
      <c r="L9" s="94">
        <v>152.4848484848485</v>
      </c>
      <c r="M9" s="95">
        <v>6178.1689453125</v>
      </c>
      <c r="N9" s="95">
        <v>6547.81005859375</v>
      </c>
      <c r="O9" s="77"/>
      <c r="P9" s="96"/>
      <c r="Q9" s="96"/>
      <c r="R9" s="97"/>
      <c r="S9" s="51">
        <v>2</v>
      </c>
      <c r="T9" s="51">
        <v>0</v>
      </c>
      <c r="U9" s="52">
        <v>2</v>
      </c>
      <c r="V9" s="52">
        <v>0.027778</v>
      </c>
      <c r="W9" s="52">
        <v>0.03683</v>
      </c>
      <c r="X9" s="52">
        <v>0.880947</v>
      </c>
      <c r="Y9" s="52">
        <v>0</v>
      </c>
      <c r="Z9" s="52">
        <v>0</v>
      </c>
      <c r="AA9" s="82">
        <v>9</v>
      </c>
      <c r="AB9" s="82"/>
      <c r="AC9" s="98"/>
      <c r="AD9" s="85" t="s">
        <v>337</v>
      </c>
      <c r="AE9" s="85">
        <v>1765</v>
      </c>
      <c r="AF9" s="85">
        <v>27819</v>
      </c>
      <c r="AG9" s="85">
        <v>8666</v>
      </c>
      <c r="AH9" s="85">
        <v>1562</v>
      </c>
      <c r="AI9" s="85"/>
      <c r="AJ9" s="85" t="s">
        <v>350</v>
      </c>
      <c r="AK9" s="85" t="s">
        <v>306</v>
      </c>
      <c r="AL9" s="89" t="s">
        <v>368</v>
      </c>
      <c r="AM9" s="85"/>
      <c r="AN9" s="87">
        <v>39841.76027777778</v>
      </c>
      <c r="AO9" s="89" t="s">
        <v>379</v>
      </c>
      <c r="AP9" s="85" t="b">
        <v>0</v>
      </c>
      <c r="AQ9" s="85" t="b">
        <v>0</v>
      </c>
      <c r="AR9" s="85" t="b">
        <v>0</v>
      </c>
      <c r="AS9" s="85" t="s">
        <v>299</v>
      </c>
      <c r="AT9" s="85">
        <v>488</v>
      </c>
      <c r="AU9" s="89" t="s">
        <v>389</v>
      </c>
      <c r="AV9" s="85" t="b">
        <v>0</v>
      </c>
      <c r="AW9" s="85" t="s">
        <v>397</v>
      </c>
      <c r="AX9" s="89" t="s">
        <v>404</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216</v>
      </c>
      <c r="B10" s="15"/>
      <c r="C10" s="15" t="s">
        <v>64</v>
      </c>
      <c r="D10" s="93">
        <v>340.0569884549251</v>
      </c>
      <c r="E10" s="81"/>
      <c r="F10" s="112" t="s">
        <v>267</v>
      </c>
      <c r="G10" s="15"/>
      <c r="H10" s="16" t="s">
        <v>216</v>
      </c>
      <c r="I10" s="66"/>
      <c r="J10" s="66"/>
      <c r="K10" s="114" t="s">
        <v>419</v>
      </c>
      <c r="L10" s="94">
        <v>2576.242424242424</v>
      </c>
      <c r="M10" s="95">
        <v>5303.70947265625</v>
      </c>
      <c r="N10" s="95">
        <v>3450.149169921875</v>
      </c>
      <c r="O10" s="77"/>
      <c r="P10" s="96"/>
      <c r="Q10" s="96"/>
      <c r="R10" s="97"/>
      <c r="S10" s="51">
        <v>0</v>
      </c>
      <c r="T10" s="51">
        <v>3</v>
      </c>
      <c r="U10" s="52">
        <v>34</v>
      </c>
      <c r="V10" s="52">
        <v>0.038462</v>
      </c>
      <c r="W10" s="52">
        <v>0.06643</v>
      </c>
      <c r="X10" s="52">
        <v>1.295651</v>
      </c>
      <c r="Y10" s="52">
        <v>0</v>
      </c>
      <c r="Z10" s="52">
        <v>0</v>
      </c>
      <c r="AA10" s="82">
        <v>10</v>
      </c>
      <c r="AB10" s="82"/>
      <c r="AC10" s="98"/>
      <c r="AD10" s="85" t="s">
        <v>338</v>
      </c>
      <c r="AE10" s="85">
        <v>1300</v>
      </c>
      <c r="AF10" s="85">
        <v>1730</v>
      </c>
      <c r="AG10" s="85">
        <v>1327</v>
      </c>
      <c r="AH10" s="85">
        <v>573</v>
      </c>
      <c r="AI10" s="85"/>
      <c r="AJ10" s="85" t="s">
        <v>351</v>
      </c>
      <c r="AK10" s="85" t="s">
        <v>308</v>
      </c>
      <c r="AL10" s="89" t="s">
        <v>369</v>
      </c>
      <c r="AM10" s="85"/>
      <c r="AN10" s="87">
        <v>41821.836851851855</v>
      </c>
      <c r="AO10" s="89" t="s">
        <v>380</v>
      </c>
      <c r="AP10" s="85" t="b">
        <v>1</v>
      </c>
      <c r="AQ10" s="85" t="b">
        <v>0</v>
      </c>
      <c r="AR10" s="85" t="b">
        <v>1</v>
      </c>
      <c r="AS10" s="85" t="s">
        <v>299</v>
      </c>
      <c r="AT10" s="85">
        <v>33</v>
      </c>
      <c r="AU10" s="89" t="s">
        <v>389</v>
      </c>
      <c r="AV10" s="85" t="b">
        <v>0</v>
      </c>
      <c r="AW10" s="85" t="s">
        <v>397</v>
      </c>
      <c r="AX10" s="89" t="s">
        <v>405</v>
      </c>
      <c r="AY10" s="85" t="s">
        <v>66</v>
      </c>
      <c r="AZ10" s="85" t="str">
        <f>REPLACE(INDEX(GroupVertices[Group],MATCH(Vertices[[#This Row],[Vertex]],GroupVertices[Vertex],0)),1,1,"")</f>
        <v>3</v>
      </c>
      <c r="BA10" s="51" t="s">
        <v>249</v>
      </c>
      <c r="BB10" s="51" t="s">
        <v>249</v>
      </c>
      <c r="BC10" s="51" t="s">
        <v>253</v>
      </c>
      <c r="BD10" s="51" t="s">
        <v>253</v>
      </c>
      <c r="BE10" s="51"/>
      <c r="BF10" s="51"/>
      <c r="BG10" s="131" t="s">
        <v>612</v>
      </c>
      <c r="BH10" s="131" t="s">
        <v>612</v>
      </c>
      <c r="BI10" s="131" t="s">
        <v>624</v>
      </c>
      <c r="BJ10" s="131" t="s">
        <v>624</v>
      </c>
      <c r="BK10" s="131">
        <v>1</v>
      </c>
      <c r="BL10" s="134">
        <v>3.7037037037037037</v>
      </c>
      <c r="BM10" s="131">
        <v>0</v>
      </c>
      <c r="BN10" s="134">
        <v>0</v>
      </c>
      <c r="BO10" s="131">
        <v>0</v>
      </c>
      <c r="BP10" s="134">
        <v>0</v>
      </c>
      <c r="BQ10" s="131">
        <v>26</v>
      </c>
      <c r="BR10" s="134">
        <v>96.29629629629629</v>
      </c>
      <c r="BS10" s="131">
        <v>27</v>
      </c>
      <c r="BT10" s="2"/>
      <c r="BU10" s="3"/>
      <c r="BV10" s="3"/>
      <c r="BW10" s="3"/>
      <c r="BX10" s="3"/>
    </row>
    <row r="11" spans="1:76" ht="15">
      <c r="A11" s="14" t="s">
        <v>223</v>
      </c>
      <c r="B11" s="15"/>
      <c r="C11" s="15" t="s">
        <v>64</v>
      </c>
      <c r="D11" s="93">
        <v>175.17415868337017</v>
      </c>
      <c r="E11" s="81"/>
      <c r="F11" s="112" t="s">
        <v>394</v>
      </c>
      <c r="G11" s="15"/>
      <c r="H11" s="16" t="s">
        <v>223</v>
      </c>
      <c r="I11" s="66"/>
      <c r="J11" s="66"/>
      <c r="K11" s="114" t="s">
        <v>420</v>
      </c>
      <c r="L11" s="94">
        <v>1</v>
      </c>
      <c r="M11" s="95">
        <v>4398.5205078125</v>
      </c>
      <c r="N11" s="95">
        <v>444.3087463378906</v>
      </c>
      <c r="O11" s="77"/>
      <c r="P11" s="96"/>
      <c r="Q11" s="96"/>
      <c r="R11" s="97"/>
      <c r="S11" s="51">
        <v>1</v>
      </c>
      <c r="T11" s="51">
        <v>0</v>
      </c>
      <c r="U11" s="52">
        <v>0</v>
      </c>
      <c r="V11" s="52">
        <v>0.026316</v>
      </c>
      <c r="W11" s="52">
        <v>0.019219</v>
      </c>
      <c r="X11" s="52">
        <v>0.517099</v>
      </c>
      <c r="Y11" s="52">
        <v>0</v>
      </c>
      <c r="Z11" s="52">
        <v>0</v>
      </c>
      <c r="AA11" s="82">
        <v>11</v>
      </c>
      <c r="AB11" s="82"/>
      <c r="AC11" s="98"/>
      <c r="AD11" s="85" t="s">
        <v>339</v>
      </c>
      <c r="AE11" s="85">
        <v>112</v>
      </c>
      <c r="AF11" s="85">
        <v>128</v>
      </c>
      <c r="AG11" s="85">
        <v>188</v>
      </c>
      <c r="AH11" s="85">
        <v>1</v>
      </c>
      <c r="AI11" s="85">
        <v>-25200</v>
      </c>
      <c r="AJ11" s="85"/>
      <c r="AK11" s="85"/>
      <c r="AL11" s="85"/>
      <c r="AM11" s="85" t="s">
        <v>374</v>
      </c>
      <c r="AN11" s="87">
        <v>41992.76878472222</v>
      </c>
      <c r="AO11" s="89" t="s">
        <v>381</v>
      </c>
      <c r="AP11" s="85" t="b">
        <v>1</v>
      </c>
      <c r="AQ11" s="85" t="b">
        <v>0</v>
      </c>
      <c r="AR11" s="85" t="b">
        <v>0</v>
      </c>
      <c r="AS11" s="85" t="s">
        <v>299</v>
      </c>
      <c r="AT11" s="85">
        <v>0</v>
      </c>
      <c r="AU11" s="89" t="s">
        <v>389</v>
      </c>
      <c r="AV11" s="85" t="b">
        <v>0</v>
      </c>
      <c r="AW11" s="85" t="s">
        <v>397</v>
      </c>
      <c r="AX11" s="89" t="s">
        <v>406</v>
      </c>
      <c r="AY11" s="85" t="s">
        <v>65</v>
      </c>
      <c r="AZ11" s="85" t="str">
        <f>REPLACE(INDEX(GroupVertices[Group],MATCH(Vertices[[#This Row],[Vertex]],GroupVertices[Vertex],0)),1,1,"")</f>
        <v>3</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217</v>
      </c>
      <c r="B12" s="15"/>
      <c r="C12" s="15" t="s">
        <v>64</v>
      </c>
      <c r="D12" s="93">
        <v>1000</v>
      </c>
      <c r="E12" s="81"/>
      <c r="F12" s="112" t="s">
        <v>268</v>
      </c>
      <c r="G12" s="15"/>
      <c r="H12" s="16" t="s">
        <v>217</v>
      </c>
      <c r="I12" s="66"/>
      <c r="J12" s="66"/>
      <c r="K12" s="114" t="s">
        <v>421</v>
      </c>
      <c r="L12" s="94">
        <v>1591.590909090909</v>
      </c>
      <c r="M12" s="95">
        <v>8981.3525390625</v>
      </c>
      <c r="N12" s="95">
        <v>6711.40283203125</v>
      </c>
      <c r="O12" s="77"/>
      <c r="P12" s="96"/>
      <c r="Q12" s="96"/>
      <c r="R12" s="97"/>
      <c r="S12" s="51">
        <v>1</v>
      </c>
      <c r="T12" s="51">
        <v>4</v>
      </c>
      <c r="U12" s="52">
        <v>21</v>
      </c>
      <c r="V12" s="52">
        <v>0.04</v>
      </c>
      <c r="W12" s="52">
        <v>0.133592</v>
      </c>
      <c r="X12" s="52">
        <v>1.429227</v>
      </c>
      <c r="Y12" s="52">
        <v>0.25</v>
      </c>
      <c r="Z12" s="52">
        <v>0.25</v>
      </c>
      <c r="AA12" s="82">
        <v>12</v>
      </c>
      <c r="AB12" s="82"/>
      <c r="AC12" s="98"/>
      <c r="AD12" s="85" t="s">
        <v>340</v>
      </c>
      <c r="AE12" s="85">
        <v>28445</v>
      </c>
      <c r="AF12" s="85">
        <v>36991</v>
      </c>
      <c r="AG12" s="85">
        <v>8979</v>
      </c>
      <c r="AH12" s="85">
        <v>2003</v>
      </c>
      <c r="AI12" s="85"/>
      <c r="AJ12" s="85" t="s">
        <v>352</v>
      </c>
      <c r="AK12" s="85" t="s">
        <v>359</v>
      </c>
      <c r="AL12" s="89" t="s">
        <v>370</v>
      </c>
      <c r="AM12" s="85"/>
      <c r="AN12" s="87">
        <v>40759.95479166666</v>
      </c>
      <c r="AO12" s="89" t="s">
        <v>382</v>
      </c>
      <c r="AP12" s="85" t="b">
        <v>0</v>
      </c>
      <c r="AQ12" s="85" t="b">
        <v>0</v>
      </c>
      <c r="AR12" s="85" t="b">
        <v>1</v>
      </c>
      <c r="AS12" s="85" t="s">
        <v>299</v>
      </c>
      <c r="AT12" s="85">
        <v>451</v>
      </c>
      <c r="AU12" s="89" t="s">
        <v>389</v>
      </c>
      <c r="AV12" s="85" t="b">
        <v>0</v>
      </c>
      <c r="AW12" s="85" t="s">
        <v>397</v>
      </c>
      <c r="AX12" s="89" t="s">
        <v>407</v>
      </c>
      <c r="AY12" s="85" t="s">
        <v>66</v>
      </c>
      <c r="AZ12" s="85" t="str">
        <f>REPLACE(INDEX(GroupVertices[Group],MATCH(Vertices[[#This Row],[Vertex]],GroupVertices[Vertex],0)),1,1,"")</f>
        <v>2</v>
      </c>
      <c r="BA12" s="51" t="s">
        <v>250</v>
      </c>
      <c r="BB12" s="51" t="s">
        <v>250</v>
      </c>
      <c r="BC12" s="51" t="s">
        <v>253</v>
      </c>
      <c r="BD12" s="51" t="s">
        <v>253</v>
      </c>
      <c r="BE12" s="51"/>
      <c r="BF12" s="51"/>
      <c r="BG12" s="131" t="s">
        <v>613</v>
      </c>
      <c r="BH12" s="131" t="s">
        <v>613</v>
      </c>
      <c r="BI12" s="131" t="s">
        <v>573</v>
      </c>
      <c r="BJ12" s="131" t="s">
        <v>573</v>
      </c>
      <c r="BK12" s="131">
        <v>2</v>
      </c>
      <c r="BL12" s="134">
        <v>12.5</v>
      </c>
      <c r="BM12" s="131">
        <v>1</v>
      </c>
      <c r="BN12" s="134">
        <v>6.25</v>
      </c>
      <c r="BO12" s="131">
        <v>0</v>
      </c>
      <c r="BP12" s="134">
        <v>0</v>
      </c>
      <c r="BQ12" s="131">
        <v>13</v>
      </c>
      <c r="BR12" s="134">
        <v>81.25</v>
      </c>
      <c r="BS12" s="131">
        <v>16</v>
      </c>
      <c r="BT12" s="2"/>
      <c r="BU12" s="3"/>
      <c r="BV12" s="3"/>
      <c r="BW12" s="3"/>
      <c r="BX12" s="3"/>
    </row>
    <row r="13" spans="1:76" ht="15">
      <c r="A13" s="14" t="s">
        <v>224</v>
      </c>
      <c r="B13" s="15"/>
      <c r="C13" s="15" t="s">
        <v>64</v>
      </c>
      <c r="D13" s="93">
        <v>553.1078359125522</v>
      </c>
      <c r="E13" s="81"/>
      <c r="F13" s="112" t="s">
        <v>395</v>
      </c>
      <c r="G13" s="15"/>
      <c r="H13" s="16" t="s">
        <v>224</v>
      </c>
      <c r="I13" s="66"/>
      <c r="J13" s="66"/>
      <c r="K13" s="114" t="s">
        <v>422</v>
      </c>
      <c r="L13" s="94">
        <v>1</v>
      </c>
      <c r="M13" s="95">
        <v>7198.76025390625</v>
      </c>
      <c r="N13" s="95">
        <v>651.2877197265625</v>
      </c>
      <c r="O13" s="77"/>
      <c r="P13" s="96"/>
      <c r="Q13" s="96"/>
      <c r="R13" s="97"/>
      <c r="S13" s="51">
        <v>2</v>
      </c>
      <c r="T13" s="51">
        <v>0</v>
      </c>
      <c r="U13" s="52">
        <v>0</v>
      </c>
      <c r="V13" s="52">
        <v>0.027778</v>
      </c>
      <c r="W13" s="52">
        <v>0.077299</v>
      </c>
      <c r="X13" s="52">
        <v>0.757417</v>
      </c>
      <c r="Y13" s="52">
        <v>1</v>
      </c>
      <c r="Z13" s="52">
        <v>0</v>
      </c>
      <c r="AA13" s="82">
        <v>13</v>
      </c>
      <c r="AB13" s="82"/>
      <c r="AC13" s="98"/>
      <c r="AD13" s="85" t="s">
        <v>341</v>
      </c>
      <c r="AE13" s="85">
        <v>3202</v>
      </c>
      <c r="AF13" s="85">
        <v>3800</v>
      </c>
      <c r="AG13" s="85">
        <v>19995</v>
      </c>
      <c r="AH13" s="85">
        <v>31145</v>
      </c>
      <c r="AI13" s="85"/>
      <c r="AJ13" s="85" t="s">
        <v>353</v>
      </c>
      <c r="AK13" s="85" t="s">
        <v>360</v>
      </c>
      <c r="AL13" s="89" t="s">
        <v>371</v>
      </c>
      <c r="AM13" s="85"/>
      <c r="AN13" s="87">
        <v>39869.67826388889</v>
      </c>
      <c r="AO13" s="89" t="s">
        <v>383</v>
      </c>
      <c r="AP13" s="85" t="b">
        <v>0</v>
      </c>
      <c r="AQ13" s="85" t="b">
        <v>0</v>
      </c>
      <c r="AR13" s="85" t="b">
        <v>1</v>
      </c>
      <c r="AS13" s="85" t="s">
        <v>299</v>
      </c>
      <c r="AT13" s="85">
        <v>237</v>
      </c>
      <c r="AU13" s="89" t="s">
        <v>390</v>
      </c>
      <c r="AV13" s="85" t="b">
        <v>0</v>
      </c>
      <c r="AW13" s="85" t="s">
        <v>397</v>
      </c>
      <c r="AX13" s="89" t="s">
        <v>408</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1000</v>
      </c>
      <c r="E14" s="81"/>
      <c r="F14" s="112" t="s">
        <v>269</v>
      </c>
      <c r="G14" s="15"/>
      <c r="H14" s="16" t="s">
        <v>218</v>
      </c>
      <c r="I14" s="66"/>
      <c r="J14" s="66"/>
      <c r="K14" s="114" t="s">
        <v>423</v>
      </c>
      <c r="L14" s="94">
        <v>1591.590909090909</v>
      </c>
      <c r="M14" s="95">
        <v>9547.3876953125</v>
      </c>
      <c r="N14" s="95">
        <v>9181.3173828125</v>
      </c>
      <c r="O14" s="77"/>
      <c r="P14" s="96"/>
      <c r="Q14" s="96"/>
      <c r="R14" s="97"/>
      <c r="S14" s="51">
        <v>1</v>
      </c>
      <c r="T14" s="51">
        <v>4</v>
      </c>
      <c r="U14" s="52">
        <v>21</v>
      </c>
      <c r="V14" s="52">
        <v>0.04</v>
      </c>
      <c r="W14" s="52">
        <v>0.133592</v>
      </c>
      <c r="X14" s="52">
        <v>1.429227</v>
      </c>
      <c r="Y14" s="52">
        <v>0.25</v>
      </c>
      <c r="Z14" s="52">
        <v>0.25</v>
      </c>
      <c r="AA14" s="82">
        <v>14</v>
      </c>
      <c r="AB14" s="82"/>
      <c r="AC14" s="98"/>
      <c r="AD14" s="85" t="s">
        <v>342</v>
      </c>
      <c r="AE14" s="85">
        <v>2031</v>
      </c>
      <c r="AF14" s="85">
        <v>8142</v>
      </c>
      <c r="AG14" s="85">
        <v>7552</v>
      </c>
      <c r="AH14" s="85">
        <v>2943</v>
      </c>
      <c r="AI14" s="85"/>
      <c r="AJ14" s="85" t="s">
        <v>354</v>
      </c>
      <c r="AK14" s="85"/>
      <c r="AL14" s="89" t="s">
        <v>372</v>
      </c>
      <c r="AM14" s="85"/>
      <c r="AN14" s="87">
        <v>39821.24427083333</v>
      </c>
      <c r="AO14" s="89" t="s">
        <v>384</v>
      </c>
      <c r="AP14" s="85" t="b">
        <v>0</v>
      </c>
      <c r="AQ14" s="85" t="b">
        <v>0</v>
      </c>
      <c r="AR14" s="85" t="b">
        <v>1</v>
      </c>
      <c r="AS14" s="85" t="s">
        <v>299</v>
      </c>
      <c r="AT14" s="85">
        <v>441</v>
      </c>
      <c r="AU14" s="89" t="s">
        <v>389</v>
      </c>
      <c r="AV14" s="85" t="b">
        <v>0</v>
      </c>
      <c r="AW14" s="85" t="s">
        <v>397</v>
      </c>
      <c r="AX14" s="89" t="s">
        <v>409</v>
      </c>
      <c r="AY14" s="85" t="s">
        <v>66</v>
      </c>
      <c r="AZ14" s="85" t="str">
        <f>REPLACE(INDEX(GroupVertices[Group],MATCH(Vertices[[#This Row],[Vertex]],GroupVertices[Vertex],0)),1,1,"")</f>
        <v>2</v>
      </c>
      <c r="BA14" s="51" t="s">
        <v>250</v>
      </c>
      <c r="BB14" s="51" t="s">
        <v>250</v>
      </c>
      <c r="BC14" s="51" t="s">
        <v>253</v>
      </c>
      <c r="BD14" s="51" t="s">
        <v>253</v>
      </c>
      <c r="BE14" s="51"/>
      <c r="BF14" s="51"/>
      <c r="BG14" s="131" t="s">
        <v>614</v>
      </c>
      <c r="BH14" s="131" t="s">
        <v>614</v>
      </c>
      <c r="BI14" s="131" t="s">
        <v>625</v>
      </c>
      <c r="BJ14" s="131" t="s">
        <v>625</v>
      </c>
      <c r="BK14" s="131">
        <v>2</v>
      </c>
      <c r="BL14" s="134">
        <v>11.11111111111111</v>
      </c>
      <c r="BM14" s="131">
        <v>1</v>
      </c>
      <c r="BN14" s="134">
        <v>5.555555555555555</v>
      </c>
      <c r="BO14" s="131">
        <v>0</v>
      </c>
      <c r="BP14" s="134">
        <v>0</v>
      </c>
      <c r="BQ14" s="131">
        <v>15</v>
      </c>
      <c r="BR14" s="134">
        <v>83.33333333333333</v>
      </c>
      <c r="BS14" s="131">
        <v>18</v>
      </c>
      <c r="BT14" s="2"/>
      <c r="BU14" s="3"/>
      <c r="BV14" s="3"/>
      <c r="BW14" s="3"/>
      <c r="BX14" s="3"/>
    </row>
    <row r="15" spans="1:76" ht="15">
      <c r="A15" s="14" t="s">
        <v>225</v>
      </c>
      <c r="B15" s="15"/>
      <c r="C15" s="15" t="s">
        <v>64</v>
      </c>
      <c r="D15" s="93">
        <v>186.70154753131908</v>
      </c>
      <c r="E15" s="81"/>
      <c r="F15" s="112" t="s">
        <v>396</v>
      </c>
      <c r="G15" s="15"/>
      <c r="H15" s="16" t="s">
        <v>225</v>
      </c>
      <c r="I15" s="66"/>
      <c r="J15" s="66"/>
      <c r="K15" s="114" t="s">
        <v>424</v>
      </c>
      <c r="L15" s="94">
        <v>1</v>
      </c>
      <c r="M15" s="95">
        <v>8295.740234375</v>
      </c>
      <c r="N15" s="95">
        <v>4265.8271484375</v>
      </c>
      <c r="O15" s="77"/>
      <c r="P15" s="96"/>
      <c r="Q15" s="96"/>
      <c r="R15" s="97"/>
      <c r="S15" s="51">
        <v>2</v>
      </c>
      <c r="T15" s="51">
        <v>0</v>
      </c>
      <c r="U15" s="52">
        <v>0</v>
      </c>
      <c r="V15" s="52">
        <v>0.027778</v>
      </c>
      <c r="W15" s="52">
        <v>0.077299</v>
      </c>
      <c r="X15" s="52">
        <v>0.757417</v>
      </c>
      <c r="Y15" s="52">
        <v>1</v>
      </c>
      <c r="Z15" s="52">
        <v>0</v>
      </c>
      <c r="AA15" s="82">
        <v>15</v>
      </c>
      <c r="AB15" s="82"/>
      <c r="AC15" s="98"/>
      <c r="AD15" s="85" t="s">
        <v>343</v>
      </c>
      <c r="AE15" s="85">
        <v>27</v>
      </c>
      <c r="AF15" s="85">
        <v>240</v>
      </c>
      <c r="AG15" s="85">
        <v>263</v>
      </c>
      <c r="AH15" s="85">
        <v>146</v>
      </c>
      <c r="AI15" s="85"/>
      <c r="AJ15" s="85" t="s">
        <v>355</v>
      </c>
      <c r="AK15" s="85" t="s">
        <v>361</v>
      </c>
      <c r="AL15" s="89" t="s">
        <v>373</v>
      </c>
      <c r="AM15" s="85"/>
      <c r="AN15" s="87">
        <v>43045.20104166667</v>
      </c>
      <c r="AO15" s="89" t="s">
        <v>385</v>
      </c>
      <c r="AP15" s="85" t="b">
        <v>1</v>
      </c>
      <c r="AQ15" s="85" t="b">
        <v>0</v>
      </c>
      <c r="AR15" s="85" t="b">
        <v>1</v>
      </c>
      <c r="AS15" s="85" t="s">
        <v>299</v>
      </c>
      <c r="AT15" s="85">
        <v>8</v>
      </c>
      <c r="AU15" s="85"/>
      <c r="AV15" s="85" t="b">
        <v>0</v>
      </c>
      <c r="AW15" s="85" t="s">
        <v>397</v>
      </c>
      <c r="AX15" s="89" t="s">
        <v>410</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99" t="s">
        <v>219</v>
      </c>
      <c r="B16" s="100"/>
      <c r="C16" s="100" t="s">
        <v>64</v>
      </c>
      <c r="D16" s="101">
        <v>284.37558339474333</v>
      </c>
      <c r="E16" s="102"/>
      <c r="F16" s="113" t="s">
        <v>270</v>
      </c>
      <c r="G16" s="100"/>
      <c r="H16" s="103" t="s">
        <v>219</v>
      </c>
      <c r="I16" s="104"/>
      <c r="J16" s="104"/>
      <c r="K16" s="115" t="s">
        <v>425</v>
      </c>
      <c r="L16" s="105">
        <v>1</v>
      </c>
      <c r="M16" s="106">
        <v>1470.5885009765625</v>
      </c>
      <c r="N16" s="106">
        <v>517.3598022460938</v>
      </c>
      <c r="O16" s="107"/>
      <c r="P16" s="108"/>
      <c r="Q16" s="108"/>
      <c r="R16" s="109"/>
      <c r="S16" s="51">
        <v>0</v>
      </c>
      <c r="T16" s="51">
        <v>1</v>
      </c>
      <c r="U16" s="52">
        <v>0</v>
      </c>
      <c r="V16" s="52">
        <v>0.033333</v>
      </c>
      <c r="W16" s="52">
        <v>0.050215</v>
      </c>
      <c r="X16" s="52">
        <v>0.481719</v>
      </c>
      <c r="Y16" s="52">
        <v>0</v>
      </c>
      <c r="Z16" s="52">
        <v>0</v>
      </c>
      <c r="AA16" s="110">
        <v>16</v>
      </c>
      <c r="AB16" s="110"/>
      <c r="AC16" s="111"/>
      <c r="AD16" s="85" t="s">
        <v>344</v>
      </c>
      <c r="AE16" s="85">
        <v>440</v>
      </c>
      <c r="AF16" s="85">
        <v>1189</v>
      </c>
      <c r="AG16" s="85">
        <v>2200</v>
      </c>
      <c r="AH16" s="85">
        <v>24</v>
      </c>
      <c r="AI16" s="85"/>
      <c r="AJ16" s="85" t="s">
        <v>356</v>
      </c>
      <c r="AK16" s="85" t="s">
        <v>362</v>
      </c>
      <c r="AL16" s="85"/>
      <c r="AM16" s="85"/>
      <c r="AN16" s="87">
        <v>39652.68493055556</v>
      </c>
      <c r="AO16" s="85"/>
      <c r="AP16" s="85" t="b">
        <v>0</v>
      </c>
      <c r="AQ16" s="85" t="b">
        <v>0</v>
      </c>
      <c r="AR16" s="85" t="b">
        <v>0</v>
      </c>
      <c r="AS16" s="85" t="s">
        <v>299</v>
      </c>
      <c r="AT16" s="85">
        <v>64</v>
      </c>
      <c r="AU16" s="89" t="s">
        <v>386</v>
      </c>
      <c r="AV16" s="85" t="b">
        <v>0</v>
      </c>
      <c r="AW16" s="85" t="s">
        <v>397</v>
      </c>
      <c r="AX16" s="89" t="s">
        <v>411</v>
      </c>
      <c r="AY16" s="85" t="s">
        <v>66</v>
      </c>
      <c r="AZ16" s="85" t="str">
        <f>REPLACE(INDEX(GroupVertices[Group],MATCH(Vertices[[#This Row],[Vertex]],GroupVertices[Vertex],0)),1,1,"")</f>
        <v>1</v>
      </c>
      <c r="BA16" s="51" t="s">
        <v>598</v>
      </c>
      <c r="BB16" s="51" t="s">
        <v>598</v>
      </c>
      <c r="BC16" s="51" t="s">
        <v>253</v>
      </c>
      <c r="BD16" s="51" t="s">
        <v>253</v>
      </c>
      <c r="BE16" s="51" t="s">
        <v>603</v>
      </c>
      <c r="BF16" s="51" t="s">
        <v>606</v>
      </c>
      <c r="BG16" s="131" t="s">
        <v>615</v>
      </c>
      <c r="BH16" s="131" t="s">
        <v>618</v>
      </c>
      <c r="BI16" s="131" t="s">
        <v>626</v>
      </c>
      <c r="BJ16" s="131" t="s">
        <v>626</v>
      </c>
      <c r="BK16" s="131">
        <v>1</v>
      </c>
      <c r="BL16" s="134">
        <v>2.2222222222222223</v>
      </c>
      <c r="BM16" s="131">
        <v>1</v>
      </c>
      <c r="BN16" s="134">
        <v>2.2222222222222223</v>
      </c>
      <c r="BO16" s="131">
        <v>0</v>
      </c>
      <c r="BP16" s="134">
        <v>0</v>
      </c>
      <c r="BQ16" s="131">
        <v>43</v>
      </c>
      <c r="BR16" s="134">
        <v>95.55555555555556</v>
      </c>
      <c r="BS16" s="131">
        <v>45</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3" r:id="rId1" display="https://t.co/2YoGrrLitc"/>
    <hyperlink ref="AL4" r:id="rId2" display="https://t.co/PS2Gr8IxsA"/>
    <hyperlink ref="AL6" r:id="rId3" display="http://t.co/aaSTdkcS0A"/>
    <hyperlink ref="AL7" r:id="rId4" display="http://t.co/U2T72ovnRR"/>
    <hyperlink ref="AL8" r:id="rId5" display="http://t.co/RDFQ3PZci8"/>
    <hyperlink ref="AL9" r:id="rId6" display="http://www.visitpalmsprings.com/"/>
    <hyperlink ref="AL10" r:id="rId7" display="https://t.co/wPgfvyDR6k"/>
    <hyperlink ref="AL12" r:id="rId8" display="https://t.co/Bfn2gbXQlJ"/>
    <hyperlink ref="AL13" r:id="rId9" display="https://t.co/DfRxoPxgs8"/>
    <hyperlink ref="AL14" r:id="rId10" display="http://t.co/2QaFBGPTEf"/>
    <hyperlink ref="AL15" r:id="rId11" display="https://t.co/EPgWyATy12"/>
    <hyperlink ref="AO3" r:id="rId12" display="https://pbs.twimg.com/profile_banners/47655631/1543725575"/>
    <hyperlink ref="AO6" r:id="rId13" display="https://pbs.twimg.com/profile_banners/1412154553/1372755282"/>
    <hyperlink ref="AO7" r:id="rId14" display="https://pbs.twimg.com/profile_banners/17392949/1398610308"/>
    <hyperlink ref="AO8" r:id="rId15" display="https://pbs.twimg.com/profile_banners/3273518276/1436543921"/>
    <hyperlink ref="AO9" r:id="rId16" display="https://pbs.twimg.com/profile_banners/19666000/1518049009"/>
    <hyperlink ref="AO10" r:id="rId17" display="https://pbs.twimg.com/profile_banners/2598505699/1546847472"/>
    <hyperlink ref="AO11" r:id="rId18" display="https://pbs.twimg.com/profile_banners/2936346650/1429916092"/>
    <hyperlink ref="AO12" r:id="rId19" display="https://pbs.twimg.com/profile_banners/348743758/1487314628"/>
    <hyperlink ref="AO13" r:id="rId20" display="https://pbs.twimg.com/profile_banners/21881763/1554300592"/>
    <hyperlink ref="AO14" r:id="rId21" display="https://pbs.twimg.com/profile_banners/18755597/1415249896"/>
    <hyperlink ref="AO15" r:id="rId22" display="https://pbs.twimg.com/profile_banners/927397506853437440/1522803493"/>
    <hyperlink ref="AU3" r:id="rId23" display="http://abs.twimg.com/images/themes/theme5/bg.gif"/>
    <hyperlink ref="AU6" r:id="rId24" display="http://pbs.twimg.com/profile_background_images/558653648306061312/xz4sJkfx.jpeg"/>
    <hyperlink ref="AU7" r:id="rId25" display="http://abs.twimg.com/images/themes/theme10/bg.gif"/>
    <hyperlink ref="AU8" r:id="rId26" display="http://abs.twimg.com/images/themes/theme1/bg.png"/>
    <hyperlink ref="AU9" r:id="rId27" display="http://abs.twimg.com/images/themes/theme1/bg.png"/>
    <hyperlink ref="AU10" r:id="rId28" display="http://abs.twimg.com/images/themes/theme1/bg.png"/>
    <hyperlink ref="AU11" r:id="rId29" display="http://abs.twimg.com/images/themes/theme1/bg.png"/>
    <hyperlink ref="AU12" r:id="rId30" display="http://abs.twimg.com/images/themes/theme1/bg.png"/>
    <hyperlink ref="AU13" r:id="rId31" display="http://abs.twimg.com/images/themes/theme11/bg.gif"/>
    <hyperlink ref="AU14" r:id="rId32" display="http://abs.twimg.com/images/themes/theme1/bg.png"/>
    <hyperlink ref="AU16" r:id="rId33" display="http://abs.twimg.com/images/themes/theme5/bg.gif"/>
    <hyperlink ref="F3" r:id="rId34" display="http://pbs.twimg.com/profile_images/1069088654801305600/0VevEEvF_normal.jpg"/>
    <hyperlink ref="F4" r:id="rId35" display="http://pbs.twimg.com/profile_images/988822827829612545/O4PdqvX__normal.jpg"/>
    <hyperlink ref="F5" r:id="rId36" display="http://pbs.twimg.com/profile_images/968996467263205377/kaOivNQg_normal.jpg"/>
    <hyperlink ref="F6" r:id="rId37" display="http://pbs.twimg.com/profile_images/558652804797956096/JjjA7hK5_normal.jpeg"/>
    <hyperlink ref="F7" r:id="rId38" display="http://pbs.twimg.com/profile_images/949042905863225345/9RHexnuG_normal.jpg"/>
    <hyperlink ref="F8" r:id="rId39" display="http://pbs.twimg.com/profile_images/619293774192074752/yBUiyWE-_normal.jpg"/>
    <hyperlink ref="F9" r:id="rId40" display="http://pbs.twimg.com/profile_images/988845766830510080/qUCxqEQI_normal.jpg"/>
    <hyperlink ref="F10" r:id="rId41" display="http://pbs.twimg.com/profile_images/987540395142725632/xt34UigV_normal.jpg"/>
    <hyperlink ref="F11" r:id="rId42" display="http://pbs.twimg.com/profile_images/546009200166330369/z7oGJg86_normal.jpeg"/>
    <hyperlink ref="F12" r:id="rId43" display="http://pbs.twimg.com/profile_images/943710610264485888/KKxl3D8-_normal.jpg"/>
    <hyperlink ref="F13" r:id="rId44" display="http://pbs.twimg.com/profile_images/1113443655518437377/btwMYoFK_normal.png"/>
    <hyperlink ref="F14" r:id="rId45" display="http://pbs.twimg.com/profile_images/1049044894541475840/t9jiKAX6_normal.jpg"/>
    <hyperlink ref="F15" r:id="rId46" display="http://pbs.twimg.com/profile_images/927398209135067138/M0xcXIL-_normal.jpg"/>
    <hyperlink ref="F16" r:id="rId47" display="http://pbs.twimg.com/profile_images/425330367382310912/KbZQpy4r_normal.jpeg"/>
    <hyperlink ref="AX3" r:id="rId48" display="https://twitter.com/rebeccasrizzo"/>
    <hyperlink ref="AX4" r:id="rId49" display="https://twitter.com/thegpsoasis"/>
    <hyperlink ref="AX5" r:id="rId50" display="https://twitter.com/sandshotelspa"/>
    <hyperlink ref="AX6" r:id="rId51" display="https://twitter.com/palmspringstyle"/>
    <hyperlink ref="AX7" r:id="rId52" display="https://twitter.com/travmediausa"/>
    <hyperlink ref="AX8" r:id="rId53" display="https://twitter.com/psmodsquad"/>
    <hyperlink ref="AX9" r:id="rId54" display="https://twitter.com/palmspringsca"/>
    <hyperlink ref="AX10" r:id="rId55" display="https://twitter.com/destination_psp"/>
    <hyperlink ref="AX11" r:id="rId56" display="https://twitter.com/bpagequeen"/>
    <hyperlink ref="AX12" r:id="rId57" display="https://twitter.com/joanjetsetter"/>
    <hyperlink ref="AX13" r:id="rId58" display="https://twitter.com/dcwritermom"/>
    <hyperlink ref="AX14" r:id="rId59" display="https://twitter.com/satw"/>
    <hyperlink ref="AX15" r:id="rId60" display="https://twitter.com/hotelpaseo"/>
    <hyperlink ref="AX16" r:id="rId61" display="https://twitter.com/jodispivak"/>
  </hyperlinks>
  <printOptions/>
  <pageMargins left="0.7" right="0.7" top="0.75" bottom="0.75" header="0.3" footer="0.3"/>
  <pageSetup horizontalDpi="600" verticalDpi="600" orientation="portrait" r:id="rId65"/>
  <legacyDrawing r:id="rId63"/>
  <tableParts>
    <tablePart r:id="rId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490</v>
      </c>
      <c r="Z2" s="13" t="s">
        <v>497</v>
      </c>
      <c r="AA2" s="13" t="s">
        <v>517</v>
      </c>
      <c r="AB2" s="13" t="s">
        <v>546</v>
      </c>
      <c r="AC2" s="13" t="s">
        <v>572</v>
      </c>
      <c r="AD2" s="13" t="s">
        <v>583</v>
      </c>
      <c r="AE2" s="13" t="s">
        <v>584</v>
      </c>
      <c r="AF2" s="13" t="s">
        <v>592</v>
      </c>
      <c r="AG2" s="67" t="s">
        <v>653</v>
      </c>
      <c r="AH2" s="67" t="s">
        <v>654</v>
      </c>
      <c r="AI2" s="67" t="s">
        <v>655</v>
      </c>
      <c r="AJ2" s="67" t="s">
        <v>656</v>
      </c>
      <c r="AK2" s="67" t="s">
        <v>657</v>
      </c>
      <c r="AL2" s="67" t="s">
        <v>658</v>
      </c>
      <c r="AM2" s="67" t="s">
        <v>659</v>
      </c>
      <c r="AN2" s="67" t="s">
        <v>660</v>
      </c>
      <c r="AO2" s="67" t="s">
        <v>663</v>
      </c>
    </row>
    <row r="3" spans="1:41" ht="15">
      <c r="A3" s="125" t="s">
        <v>465</v>
      </c>
      <c r="B3" s="126" t="s">
        <v>468</v>
      </c>
      <c r="C3" s="126" t="s">
        <v>56</v>
      </c>
      <c r="D3" s="117"/>
      <c r="E3" s="116"/>
      <c r="F3" s="118" t="s">
        <v>670</v>
      </c>
      <c r="G3" s="119"/>
      <c r="H3" s="119"/>
      <c r="I3" s="120">
        <v>3</v>
      </c>
      <c r="J3" s="121"/>
      <c r="K3" s="51">
        <v>6</v>
      </c>
      <c r="L3" s="51">
        <v>4</v>
      </c>
      <c r="M3" s="51">
        <v>2</v>
      </c>
      <c r="N3" s="51">
        <v>6</v>
      </c>
      <c r="O3" s="51">
        <v>0</v>
      </c>
      <c r="P3" s="52">
        <v>0</v>
      </c>
      <c r="Q3" s="52">
        <v>0</v>
      </c>
      <c r="R3" s="51">
        <v>1</v>
      </c>
      <c r="S3" s="51">
        <v>0</v>
      </c>
      <c r="T3" s="51">
        <v>6</v>
      </c>
      <c r="U3" s="51">
        <v>6</v>
      </c>
      <c r="V3" s="51">
        <v>3</v>
      </c>
      <c r="W3" s="52">
        <v>1.555556</v>
      </c>
      <c r="X3" s="52">
        <v>0.16666666666666666</v>
      </c>
      <c r="Y3" s="85" t="s">
        <v>491</v>
      </c>
      <c r="Z3" s="85" t="s">
        <v>498</v>
      </c>
      <c r="AA3" s="85" t="s">
        <v>518</v>
      </c>
      <c r="AB3" s="91" t="s">
        <v>547</v>
      </c>
      <c r="AC3" s="91" t="s">
        <v>298</v>
      </c>
      <c r="AD3" s="91" t="s">
        <v>220</v>
      </c>
      <c r="AE3" s="91" t="s">
        <v>585</v>
      </c>
      <c r="AF3" s="91" t="s">
        <v>593</v>
      </c>
      <c r="AG3" s="131">
        <v>7</v>
      </c>
      <c r="AH3" s="134">
        <v>6.542056074766355</v>
      </c>
      <c r="AI3" s="131">
        <v>2</v>
      </c>
      <c r="AJ3" s="134">
        <v>1.8691588785046729</v>
      </c>
      <c r="AK3" s="131">
        <v>0</v>
      </c>
      <c r="AL3" s="134">
        <v>0</v>
      </c>
      <c r="AM3" s="131">
        <v>98</v>
      </c>
      <c r="AN3" s="134">
        <v>91.58878504672897</v>
      </c>
      <c r="AO3" s="131">
        <v>107</v>
      </c>
    </row>
    <row r="4" spans="1:41" ht="15">
      <c r="A4" s="125" t="s">
        <v>466</v>
      </c>
      <c r="B4" s="126" t="s">
        <v>469</v>
      </c>
      <c r="C4" s="126" t="s">
        <v>56</v>
      </c>
      <c r="D4" s="122"/>
      <c r="E4" s="100"/>
      <c r="F4" s="103" t="s">
        <v>671</v>
      </c>
      <c r="G4" s="107"/>
      <c r="H4" s="107"/>
      <c r="I4" s="123">
        <v>4</v>
      </c>
      <c r="J4" s="110"/>
      <c r="K4" s="51">
        <v>4</v>
      </c>
      <c r="L4" s="51">
        <v>6</v>
      </c>
      <c r="M4" s="51">
        <v>0</v>
      </c>
      <c r="N4" s="51">
        <v>6</v>
      </c>
      <c r="O4" s="51">
        <v>0</v>
      </c>
      <c r="P4" s="52">
        <v>0.2</v>
      </c>
      <c r="Q4" s="52">
        <v>0.3333333333333333</v>
      </c>
      <c r="R4" s="51">
        <v>1</v>
      </c>
      <c r="S4" s="51">
        <v>0</v>
      </c>
      <c r="T4" s="51">
        <v>4</v>
      </c>
      <c r="U4" s="51">
        <v>6</v>
      </c>
      <c r="V4" s="51">
        <v>2</v>
      </c>
      <c r="W4" s="52">
        <v>0.875</v>
      </c>
      <c r="X4" s="52">
        <v>0.5</v>
      </c>
      <c r="Y4" s="85" t="s">
        <v>250</v>
      </c>
      <c r="Z4" s="85" t="s">
        <v>253</v>
      </c>
      <c r="AA4" s="85"/>
      <c r="AB4" s="91" t="s">
        <v>548</v>
      </c>
      <c r="AC4" s="91" t="s">
        <v>573</v>
      </c>
      <c r="AD4" s="91"/>
      <c r="AE4" s="91" t="s">
        <v>586</v>
      </c>
      <c r="AF4" s="91" t="s">
        <v>594</v>
      </c>
      <c r="AG4" s="131">
        <v>4</v>
      </c>
      <c r="AH4" s="134">
        <v>11.764705882352942</v>
      </c>
      <c r="AI4" s="131">
        <v>2</v>
      </c>
      <c r="AJ4" s="134">
        <v>5.882352941176471</v>
      </c>
      <c r="AK4" s="131">
        <v>0</v>
      </c>
      <c r="AL4" s="134">
        <v>0</v>
      </c>
      <c r="AM4" s="131">
        <v>28</v>
      </c>
      <c r="AN4" s="134">
        <v>82.3529411764706</v>
      </c>
      <c r="AO4" s="131">
        <v>34</v>
      </c>
    </row>
    <row r="5" spans="1:41" ht="15">
      <c r="A5" s="125" t="s">
        <v>467</v>
      </c>
      <c r="B5" s="126" t="s">
        <v>470</v>
      </c>
      <c r="C5" s="126" t="s">
        <v>56</v>
      </c>
      <c r="D5" s="122"/>
      <c r="E5" s="100"/>
      <c r="F5" s="103" t="s">
        <v>672</v>
      </c>
      <c r="G5" s="107"/>
      <c r="H5" s="107"/>
      <c r="I5" s="123">
        <v>5</v>
      </c>
      <c r="J5" s="110"/>
      <c r="K5" s="51">
        <v>4</v>
      </c>
      <c r="L5" s="51">
        <v>2</v>
      </c>
      <c r="M5" s="51">
        <v>5</v>
      </c>
      <c r="N5" s="51">
        <v>7</v>
      </c>
      <c r="O5" s="51">
        <v>0</v>
      </c>
      <c r="P5" s="52">
        <v>0</v>
      </c>
      <c r="Q5" s="52">
        <v>0</v>
      </c>
      <c r="R5" s="51">
        <v>1</v>
      </c>
      <c r="S5" s="51">
        <v>0</v>
      </c>
      <c r="T5" s="51">
        <v>4</v>
      </c>
      <c r="U5" s="51">
        <v>7</v>
      </c>
      <c r="V5" s="51">
        <v>3</v>
      </c>
      <c r="W5" s="52">
        <v>1.25</v>
      </c>
      <c r="X5" s="52">
        <v>0.25</v>
      </c>
      <c r="Y5" s="85" t="s">
        <v>492</v>
      </c>
      <c r="Z5" s="85" t="s">
        <v>253</v>
      </c>
      <c r="AA5" s="85" t="s">
        <v>519</v>
      </c>
      <c r="AB5" s="91" t="s">
        <v>549</v>
      </c>
      <c r="AC5" s="91" t="s">
        <v>574</v>
      </c>
      <c r="AD5" s="91"/>
      <c r="AE5" s="91" t="s">
        <v>587</v>
      </c>
      <c r="AF5" s="91" t="s">
        <v>595</v>
      </c>
      <c r="AG5" s="131">
        <v>2</v>
      </c>
      <c r="AH5" s="134">
        <v>1.4388489208633093</v>
      </c>
      <c r="AI5" s="131">
        <v>0</v>
      </c>
      <c r="AJ5" s="134">
        <v>0</v>
      </c>
      <c r="AK5" s="131">
        <v>0</v>
      </c>
      <c r="AL5" s="134">
        <v>0</v>
      </c>
      <c r="AM5" s="131">
        <v>137</v>
      </c>
      <c r="AN5" s="134">
        <v>98.56115107913669</v>
      </c>
      <c r="AO5" s="131">
        <v>139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465</v>
      </c>
      <c r="B2" s="91" t="s">
        <v>219</v>
      </c>
      <c r="C2" s="85">
        <f>VLOOKUP(GroupVertices[[#This Row],[Vertex]],Vertices[],MATCH("ID",Vertices[[#Headers],[Vertex]:[Vertex Content Word Count]],0),FALSE)</f>
        <v>16</v>
      </c>
    </row>
    <row r="3" spans="1:3" ht="15">
      <c r="A3" s="85" t="s">
        <v>465</v>
      </c>
      <c r="B3" s="91" t="s">
        <v>220</v>
      </c>
      <c r="C3" s="85">
        <f>VLOOKUP(GroupVertices[[#This Row],[Vertex]],Vertices[],MATCH("ID",Vertices[[#Headers],[Vertex]:[Vertex Content Word Count]],0),FALSE)</f>
        <v>4</v>
      </c>
    </row>
    <row r="4" spans="1:3" ht="15">
      <c r="A4" s="85" t="s">
        <v>465</v>
      </c>
      <c r="B4" s="91" t="s">
        <v>214</v>
      </c>
      <c r="C4" s="85">
        <f>VLOOKUP(GroupVertices[[#This Row],[Vertex]],Vertices[],MATCH("ID",Vertices[[#Headers],[Vertex]:[Vertex Content Word Count]],0),FALSE)</f>
        <v>7</v>
      </c>
    </row>
    <row r="5" spans="1:3" ht="15">
      <c r="A5" s="85" t="s">
        <v>465</v>
      </c>
      <c r="B5" s="91" t="s">
        <v>213</v>
      </c>
      <c r="C5" s="85">
        <f>VLOOKUP(GroupVertices[[#This Row],[Vertex]],Vertices[],MATCH("ID",Vertices[[#Headers],[Vertex]:[Vertex Content Word Count]],0),FALSE)</f>
        <v>5</v>
      </c>
    </row>
    <row r="6" spans="1:3" ht="15">
      <c r="A6" s="85" t="s">
        <v>465</v>
      </c>
      <c r="B6" s="91" t="s">
        <v>221</v>
      </c>
      <c r="C6" s="85">
        <f>VLOOKUP(GroupVertices[[#This Row],[Vertex]],Vertices[],MATCH("ID",Vertices[[#Headers],[Vertex]:[Vertex Content Word Count]],0),FALSE)</f>
        <v>6</v>
      </c>
    </row>
    <row r="7" spans="1:3" ht="15">
      <c r="A7" s="85" t="s">
        <v>465</v>
      </c>
      <c r="B7" s="91" t="s">
        <v>212</v>
      </c>
      <c r="C7" s="85">
        <f>VLOOKUP(GroupVertices[[#This Row],[Vertex]],Vertices[],MATCH("ID",Vertices[[#Headers],[Vertex]:[Vertex Content Word Count]],0),FALSE)</f>
        <v>3</v>
      </c>
    </row>
    <row r="8" spans="1:3" ht="15">
      <c r="A8" s="85" t="s">
        <v>466</v>
      </c>
      <c r="B8" s="91" t="s">
        <v>218</v>
      </c>
      <c r="C8" s="85">
        <f>VLOOKUP(GroupVertices[[#This Row],[Vertex]],Vertices[],MATCH("ID",Vertices[[#Headers],[Vertex]:[Vertex Content Word Count]],0),FALSE)</f>
        <v>14</v>
      </c>
    </row>
    <row r="9" spans="1:3" ht="15">
      <c r="A9" s="85" t="s">
        <v>466</v>
      </c>
      <c r="B9" s="91" t="s">
        <v>225</v>
      </c>
      <c r="C9" s="85">
        <f>VLOOKUP(GroupVertices[[#This Row],[Vertex]],Vertices[],MATCH("ID",Vertices[[#Headers],[Vertex]:[Vertex Content Word Count]],0),FALSE)</f>
        <v>15</v>
      </c>
    </row>
    <row r="10" spans="1:3" ht="15">
      <c r="A10" s="85" t="s">
        <v>466</v>
      </c>
      <c r="B10" s="91" t="s">
        <v>217</v>
      </c>
      <c r="C10" s="85">
        <f>VLOOKUP(GroupVertices[[#This Row],[Vertex]],Vertices[],MATCH("ID",Vertices[[#Headers],[Vertex]:[Vertex Content Word Count]],0),FALSE)</f>
        <v>12</v>
      </c>
    </row>
    <row r="11" spans="1:3" ht="15">
      <c r="A11" s="85" t="s">
        <v>466</v>
      </c>
      <c r="B11" s="91" t="s">
        <v>224</v>
      </c>
      <c r="C11" s="85">
        <f>VLOOKUP(GroupVertices[[#This Row],[Vertex]],Vertices[],MATCH("ID",Vertices[[#Headers],[Vertex]:[Vertex Content Word Count]],0),FALSE)</f>
        <v>13</v>
      </c>
    </row>
    <row r="12" spans="1:3" ht="15">
      <c r="A12" s="85" t="s">
        <v>467</v>
      </c>
      <c r="B12" s="91" t="s">
        <v>216</v>
      </c>
      <c r="C12" s="85">
        <f>VLOOKUP(GroupVertices[[#This Row],[Vertex]],Vertices[],MATCH("ID",Vertices[[#Headers],[Vertex]:[Vertex Content Word Count]],0),FALSE)</f>
        <v>10</v>
      </c>
    </row>
    <row r="13" spans="1:3" ht="15">
      <c r="A13" s="85" t="s">
        <v>467</v>
      </c>
      <c r="B13" s="91" t="s">
        <v>223</v>
      </c>
      <c r="C13" s="85">
        <f>VLOOKUP(GroupVertices[[#This Row],[Vertex]],Vertices[],MATCH("ID",Vertices[[#Headers],[Vertex]:[Vertex Content Word Count]],0),FALSE)</f>
        <v>11</v>
      </c>
    </row>
    <row r="14" spans="1:3" ht="15">
      <c r="A14" s="85" t="s">
        <v>467</v>
      </c>
      <c r="B14" s="91" t="s">
        <v>222</v>
      </c>
      <c r="C14" s="85">
        <f>VLOOKUP(GroupVertices[[#This Row],[Vertex]],Vertices[],MATCH("ID",Vertices[[#Headers],[Vertex]:[Vertex Content Word Count]],0),FALSE)</f>
        <v>9</v>
      </c>
    </row>
    <row r="15" spans="1:3" ht="15">
      <c r="A15" s="85" t="s">
        <v>467</v>
      </c>
      <c r="B15" s="91" t="s">
        <v>215</v>
      </c>
      <c r="C15"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477</v>
      </c>
      <c r="B2" s="36" t="s">
        <v>426</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0.025</v>
      </c>
      <c r="M2" s="40">
        <f>COUNTIF(Vertices[Closeness Centrality],"&gt;= "&amp;L2)-COUNTIF(Vertices[Closeness Centrality],"&gt;="&amp;L3)</f>
        <v>1</v>
      </c>
      <c r="N2" s="39">
        <f>MIN(Vertices[Eigenvector Centrality])</f>
        <v>0.015855</v>
      </c>
      <c r="O2" s="40">
        <f>COUNTIF(Vertices[Eigenvector Centrality],"&gt;= "&amp;N2)-COUNTIF(Vertices[Eigenvector Centrality],"&gt;="&amp;N3)</f>
        <v>1</v>
      </c>
      <c r="P2" s="39">
        <f>MIN(Vertices[PageRank])</f>
        <v>0.481719</v>
      </c>
      <c r="Q2" s="40">
        <f>COUNTIF(Vertices[PageRank],"&gt;= "&amp;P2)-COUNTIF(Vertices[PageRank],"&gt;="&amp;P3)</f>
        <v>4</v>
      </c>
      <c r="R2" s="39">
        <f>MIN(Vertices[Clustering Coefficient])</f>
        <v>0</v>
      </c>
      <c r="S2" s="45">
        <f>COUNTIF(Vertices[Clustering Coefficient],"&gt;= "&amp;R2)-COUNTIF(Vertices[Clustering Coefficient],"&gt;="&amp;R3)</f>
        <v>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2.4</v>
      </c>
      <c r="K3" s="42">
        <f>COUNTIF(Vertices[Betweenness Centrality],"&gt;= "&amp;J3)-COUNTIF(Vertices[Betweenness Centrality],"&gt;="&amp;J4)</f>
        <v>0</v>
      </c>
      <c r="L3" s="41">
        <f aca="true" t="shared" si="5" ref="L3:L26">L2+($L$57-$L$2)/BinDivisor</f>
        <v>0.02555556363636364</v>
      </c>
      <c r="M3" s="42">
        <f>COUNTIF(Vertices[Closeness Centrality],"&gt;= "&amp;L3)-COUNTIF(Vertices[Closeness Centrality],"&gt;="&amp;L4)</f>
        <v>0</v>
      </c>
      <c r="N3" s="41">
        <f aca="true" t="shared" si="6" ref="N3:N26">N2+($N$57-$N$2)/BinDivisor</f>
        <v>0.018722490909090908</v>
      </c>
      <c r="O3" s="42">
        <f>COUNTIF(Vertices[Eigenvector Centrality],"&gt;= "&amp;N3)-COUNTIF(Vertices[Eigenvector Centrality],"&gt;="&amp;N4)</f>
        <v>1</v>
      </c>
      <c r="P3" s="41">
        <f aca="true" t="shared" si="7" ref="P3:P26">P2+($P$57-$P$2)/BinDivisor</f>
        <v>0.5297256727272728</v>
      </c>
      <c r="Q3" s="42">
        <f>COUNTIF(Vertices[PageRank],"&gt;= "&amp;P3)-COUNTIF(Vertices[PageRank],"&gt;="&amp;P4)</f>
        <v>1</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0.2909090909090909</v>
      </c>
      <c r="G4" s="40">
        <f>COUNTIF(Vertices[In-Degree],"&gt;= "&amp;F4)-COUNTIF(Vertices[In-Degree],"&gt;="&amp;F5)</f>
        <v>0</v>
      </c>
      <c r="H4" s="39">
        <f t="shared" si="3"/>
        <v>0.14545454545454545</v>
      </c>
      <c r="I4" s="40">
        <f>COUNTIF(Vertices[Out-Degree],"&gt;= "&amp;H4)-COUNTIF(Vertices[Out-Degree],"&gt;="&amp;H5)</f>
        <v>0</v>
      </c>
      <c r="J4" s="39">
        <f t="shared" si="4"/>
        <v>4.8</v>
      </c>
      <c r="K4" s="40">
        <f>COUNTIF(Vertices[Betweenness Centrality],"&gt;= "&amp;J4)-COUNTIF(Vertices[Betweenness Centrality],"&gt;="&amp;J5)</f>
        <v>0</v>
      </c>
      <c r="L4" s="39">
        <f t="shared" si="5"/>
        <v>0.026111127272727276</v>
      </c>
      <c r="M4" s="40">
        <f>COUNTIF(Vertices[Closeness Centrality],"&gt;= "&amp;L4)-COUNTIF(Vertices[Closeness Centrality],"&gt;="&amp;L5)</f>
        <v>1</v>
      </c>
      <c r="N4" s="39">
        <f t="shared" si="6"/>
        <v>0.021589981818181815</v>
      </c>
      <c r="O4" s="40">
        <f>COUNTIF(Vertices[Eigenvector Centrality],"&gt;= "&amp;N4)-COUNTIF(Vertices[Eigenvector Centrality],"&gt;="&amp;N5)</f>
        <v>0</v>
      </c>
      <c r="P4" s="39">
        <f t="shared" si="7"/>
        <v>0.5777323454545455</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0.43636363636363634</v>
      </c>
      <c r="G5" s="42">
        <f>COUNTIF(Vertices[In-Degree],"&gt;= "&amp;F5)-COUNTIF(Vertices[In-Degree],"&gt;="&amp;F6)</f>
        <v>0</v>
      </c>
      <c r="H5" s="41">
        <f t="shared" si="3"/>
        <v>0.21818181818181817</v>
      </c>
      <c r="I5" s="42">
        <f>COUNTIF(Vertices[Out-Degree],"&gt;= "&amp;H5)-COUNTIF(Vertices[Out-Degree],"&gt;="&amp;H6)</f>
        <v>0</v>
      </c>
      <c r="J5" s="41">
        <f t="shared" si="4"/>
        <v>7.199999999999999</v>
      </c>
      <c r="K5" s="42">
        <f>COUNTIF(Vertices[Betweenness Centrality],"&gt;= "&amp;J5)-COUNTIF(Vertices[Betweenness Centrality],"&gt;="&amp;J6)</f>
        <v>0</v>
      </c>
      <c r="L5" s="41">
        <f t="shared" si="5"/>
        <v>0.026666690909090913</v>
      </c>
      <c r="M5" s="42">
        <f>COUNTIF(Vertices[Closeness Centrality],"&gt;= "&amp;L5)-COUNTIF(Vertices[Closeness Centrality],"&gt;="&amp;L6)</f>
        <v>0</v>
      </c>
      <c r="N5" s="41">
        <f t="shared" si="6"/>
        <v>0.024457472727272722</v>
      </c>
      <c r="O5" s="42">
        <f>COUNTIF(Vertices[Eigenvector Centrality],"&gt;= "&amp;N5)-COUNTIF(Vertices[Eigenvector Centrality],"&gt;="&amp;N6)</f>
        <v>0</v>
      </c>
      <c r="P5" s="41">
        <f t="shared" si="7"/>
        <v>0.6257390181818183</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0.5818181818181818</v>
      </c>
      <c r="G6" s="40">
        <f>COUNTIF(Vertices[In-Degree],"&gt;= "&amp;F6)-COUNTIF(Vertices[In-Degree],"&gt;="&amp;F7)</f>
        <v>0</v>
      </c>
      <c r="H6" s="39">
        <f t="shared" si="3"/>
        <v>0.2909090909090909</v>
      </c>
      <c r="I6" s="40">
        <f>COUNTIF(Vertices[Out-Degree],"&gt;= "&amp;H6)-COUNTIF(Vertices[Out-Degree],"&gt;="&amp;H7)</f>
        <v>0</v>
      </c>
      <c r="J6" s="39">
        <f t="shared" si="4"/>
        <v>9.6</v>
      </c>
      <c r="K6" s="40">
        <f>COUNTIF(Vertices[Betweenness Centrality],"&gt;= "&amp;J6)-COUNTIF(Vertices[Betweenness Centrality],"&gt;="&amp;J7)</f>
        <v>1</v>
      </c>
      <c r="L6" s="39">
        <f t="shared" si="5"/>
        <v>0.02722225454545455</v>
      </c>
      <c r="M6" s="40">
        <f>COUNTIF(Vertices[Closeness Centrality],"&gt;= "&amp;L6)-COUNTIF(Vertices[Closeness Centrality],"&gt;="&amp;L7)</f>
        <v>0</v>
      </c>
      <c r="N6" s="39">
        <f t="shared" si="6"/>
        <v>0.02732496363636363</v>
      </c>
      <c r="O6" s="40">
        <f>COUNTIF(Vertices[Eigenvector Centrality],"&gt;= "&amp;N6)-COUNTIF(Vertices[Eigenvector Centrality],"&gt;="&amp;N7)</f>
        <v>0</v>
      </c>
      <c r="P6" s="39">
        <f t="shared" si="7"/>
        <v>0.6737456909090911</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0.7272727272727273</v>
      </c>
      <c r="G7" s="42">
        <f>COUNTIF(Vertices[In-Degree],"&gt;= "&amp;F7)-COUNTIF(Vertices[In-Degree],"&gt;="&amp;F8)</f>
        <v>0</v>
      </c>
      <c r="H7" s="41">
        <f t="shared" si="3"/>
        <v>0.36363636363636365</v>
      </c>
      <c r="I7" s="42">
        <f>COUNTIF(Vertices[Out-Degree],"&gt;= "&amp;H7)-COUNTIF(Vertices[Out-Degree],"&gt;="&amp;H8)</f>
        <v>0</v>
      </c>
      <c r="J7" s="41">
        <f t="shared" si="4"/>
        <v>12</v>
      </c>
      <c r="K7" s="42">
        <f>COUNTIF(Vertices[Betweenness Centrality],"&gt;= "&amp;J7)-COUNTIF(Vertices[Betweenness Centrality],"&gt;="&amp;J8)</f>
        <v>0</v>
      </c>
      <c r="L7" s="41">
        <f t="shared" si="5"/>
        <v>0.027777818181818188</v>
      </c>
      <c r="M7" s="42">
        <f>COUNTIF(Vertices[Closeness Centrality],"&gt;= "&amp;L7)-COUNTIF(Vertices[Closeness Centrality],"&gt;="&amp;L8)</f>
        <v>3</v>
      </c>
      <c r="N7" s="41">
        <f t="shared" si="6"/>
        <v>0.030192454545454536</v>
      </c>
      <c r="O7" s="42">
        <f>COUNTIF(Vertices[Eigenvector Centrality],"&gt;= "&amp;N7)-COUNTIF(Vertices[Eigenvector Centrality],"&gt;="&amp;N8)</f>
        <v>0</v>
      </c>
      <c r="P7" s="41">
        <f t="shared" si="7"/>
        <v>0.7217523636363639</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27</v>
      </c>
      <c r="D8" s="34">
        <f t="shared" si="1"/>
        <v>0</v>
      </c>
      <c r="E8" s="3">
        <f>COUNTIF(Vertices[Degree],"&gt;= "&amp;D8)-COUNTIF(Vertices[Degree],"&gt;="&amp;D9)</f>
        <v>0</v>
      </c>
      <c r="F8" s="39">
        <f t="shared" si="2"/>
        <v>0.8727272727272728</v>
      </c>
      <c r="G8" s="40">
        <f>COUNTIF(Vertices[In-Degree],"&gt;= "&amp;F8)-COUNTIF(Vertices[In-Degree],"&gt;="&amp;F9)</f>
        <v>4</v>
      </c>
      <c r="H8" s="39">
        <f t="shared" si="3"/>
        <v>0.4363636363636364</v>
      </c>
      <c r="I8" s="40">
        <f>COUNTIF(Vertices[Out-Degree],"&gt;= "&amp;H8)-COUNTIF(Vertices[Out-Degree],"&gt;="&amp;H9)</f>
        <v>0</v>
      </c>
      <c r="J8" s="39">
        <f t="shared" si="4"/>
        <v>14.4</v>
      </c>
      <c r="K8" s="40">
        <f>COUNTIF(Vertices[Betweenness Centrality],"&gt;= "&amp;J8)-COUNTIF(Vertices[Betweenness Centrality],"&gt;="&amp;J9)</f>
        <v>0</v>
      </c>
      <c r="L8" s="39">
        <f t="shared" si="5"/>
        <v>0.028333381818181826</v>
      </c>
      <c r="M8" s="40">
        <f>COUNTIF(Vertices[Closeness Centrality],"&gt;= "&amp;L8)-COUNTIF(Vertices[Closeness Centrality],"&gt;="&amp;L9)</f>
        <v>0</v>
      </c>
      <c r="N8" s="39">
        <f t="shared" si="6"/>
        <v>0.03305994545454544</v>
      </c>
      <c r="O8" s="40">
        <f>COUNTIF(Vertices[Eigenvector Centrality],"&gt;= "&amp;N8)-COUNTIF(Vertices[Eigenvector Centrality],"&gt;="&amp;N9)</f>
        <v>0</v>
      </c>
      <c r="P8" s="39">
        <f t="shared" si="7"/>
        <v>0.7697590363636366</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1.0181818181818183</v>
      </c>
      <c r="G9" s="42">
        <f>COUNTIF(Vertices[In-Degree],"&gt;= "&amp;F9)-COUNTIF(Vertices[In-Degree],"&gt;="&amp;F10)</f>
        <v>0</v>
      </c>
      <c r="H9" s="41">
        <f t="shared" si="3"/>
        <v>0.5090909090909091</v>
      </c>
      <c r="I9" s="42">
        <f>COUNTIF(Vertices[Out-Degree],"&gt;= "&amp;H9)-COUNTIF(Vertices[Out-Degree],"&gt;="&amp;H10)</f>
        <v>0</v>
      </c>
      <c r="J9" s="41">
        <f t="shared" si="4"/>
        <v>16.8</v>
      </c>
      <c r="K9" s="42">
        <f>COUNTIF(Vertices[Betweenness Centrality],"&gt;= "&amp;J9)-COUNTIF(Vertices[Betweenness Centrality],"&gt;="&amp;J10)</f>
        <v>0</v>
      </c>
      <c r="L9" s="41">
        <f t="shared" si="5"/>
        <v>0.028888945454545463</v>
      </c>
      <c r="M9" s="42">
        <f>COUNTIF(Vertices[Closeness Centrality],"&gt;= "&amp;L9)-COUNTIF(Vertices[Closeness Centrality],"&gt;="&amp;L10)</f>
        <v>0</v>
      </c>
      <c r="N9" s="41">
        <f t="shared" si="6"/>
        <v>0.03592743636363635</v>
      </c>
      <c r="O9" s="42">
        <f>COUNTIF(Vertices[Eigenvector Centrality],"&gt;= "&amp;N9)-COUNTIF(Vertices[Eigenvector Centrality],"&gt;="&amp;N10)</f>
        <v>1</v>
      </c>
      <c r="P9" s="41">
        <f t="shared" si="7"/>
        <v>0.8177657090909094</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478</v>
      </c>
      <c r="B10" s="36">
        <v>2</v>
      </c>
      <c r="D10" s="34">
        <f t="shared" si="1"/>
        <v>0</v>
      </c>
      <c r="E10" s="3">
        <f>COUNTIF(Vertices[Degree],"&gt;= "&amp;D10)-COUNTIF(Vertices[Degree],"&gt;="&amp;D11)</f>
        <v>0</v>
      </c>
      <c r="F10" s="39">
        <f t="shared" si="2"/>
        <v>1.1636363636363638</v>
      </c>
      <c r="G10" s="40">
        <f>COUNTIF(Vertices[In-Degree],"&gt;= "&amp;F10)-COUNTIF(Vertices[In-Degree],"&gt;="&amp;F11)</f>
        <v>0</v>
      </c>
      <c r="H10" s="39">
        <f t="shared" si="3"/>
        <v>0.5818181818181819</v>
      </c>
      <c r="I10" s="40">
        <f>COUNTIF(Vertices[Out-Degree],"&gt;= "&amp;H10)-COUNTIF(Vertices[Out-Degree],"&gt;="&amp;H11)</f>
        <v>0</v>
      </c>
      <c r="J10" s="39">
        <f t="shared" si="4"/>
        <v>19.2</v>
      </c>
      <c r="K10" s="40">
        <f>COUNTIF(Vertices[Betweenness Centrality],"&gt;= "&amp;J10)-COUNTIF(Vertices[Betweenness Centrality],"&gt;="&amp;J11)</f>
        <v>2</v>
      </c>
      <c r="L10" s="39">
        <f t="shared" si="5"/>
        <v>0.0294445090909091</v>
      </c>
      <c r="M10" s="40">
        <f>COUNTIF(Vertices[Closeness Centrality],"&gt;= "&amp;L10)-COUNTIF(Vertices[Closeness Centrality],"&gt;="&amp;L11)</f>
        <v>0</v>
      </c>
      <c r="N10" s="39">
        <f t="shared" si="6"/>
        <v>0.03879492727272726</v>
      </c>
      <c r="O10" s="40">
        <f>COUNTIF(Vertices[Eigenvector Centrality],"&gt;= "&amp;N10)-COUNTIF(Vertices[Eigenvector Centrality],"&gt;="&amp;N11)</f>
        <v>0</v>
      </c>
      <c r="P10" s="39">
        <f t="shared" si="7"/>
        <v>0.8657723818181822</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1.3090909090909093</v>
      </c>
      <c r="G11" s="42">
        <f>COUNTIF(Vertices[In-Degree],"&gt;= "&amp;F11)-COUNTIF(Vertices[In-Degree],"&gt;="&amp;F12)</f>
        <v>0</v>
      </c>
      <c r="H11" s="41">
        <f t="shared" si="3"/>
        <v>0.6545454545454547</v>
      </c>
      <c r="I11" s="42">
        <f>COUNTIF(Vertices[Out-Degree],"&gt;= "&amp;H11)-COUNTIF(Vertices[Out-Degree],"&gt;="&amp;H12)</f>
        <v>0</v>
      </c>
      <c r="J11" s="41">
        <f t="shared" si="4"/>
        <v>21.599999999999998</v>
      </c>
      <c r="K11" s="42">
        <f>COUNTIF(Vertices[Betweenness Centrality],"&gt;= "&amp;J11)-COUNTIF(Vertices[Betweenness Centrality],"&gt;="&amp;J12)</f>
        <v>0</v>
      </c>
      <c r="L11" s="41">
        <f t="shared" si="5"/>
        <v>0.030000072727272738</v>
      </c>
      <c r="M11" s="42">
        <f>COUNTIF(Vertices[Closeness Centrality],"&gt;= "&amp;L11)-COUNTIF(Vertices[Closeness Centrality],"&gt;="&amp;L12)</f>
        <v>0</v>
      </c>
      <c r="N11" s="41">
        <f t="shared" si="6"/>
        <v>0.041662418181818164</v>
      </c>
      <c r="O11" s="42">
        <f>COUNTIF(Vertices[Eigenvector Centrality],"&gt;= "&amp;N11)-COUNTIF(Vertices[Eigenvector Centrality],"&gt;="&amp;N12)</f>
        <v>0</v>
      </c>
      <c r="P11" s="41">
        <f t="shared" si="7"/>
        <v>0.9137790545454549</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227</v>
      </c>
      <c r="B12" s="36">
        <v>26</v>
      </c>
      <c r="D12" s="34">
        <f t="shared" si="1"/>
        <v>0</v>
      </c>
      <c r="E12" s="3">
        <f>COUNTIF(Vertices[Degree],"&gt;= "&amp;D12)-COUNTIF(Vertices[Degree],"&gt;="&amp;D13)</f>
        <v>0</v>
      </c>
      <c r="F12" s="39">
        <f t="shared" si="2"/>
        <v>1.4545454545454548</v>
      </c>
      <c r="G12" s="40">
        <f>COUNTIF(Vertices[In-Degree],"&gt;= "&amp;F12)-COUNTIF(Vertices[In-Degree],"&gt;="&amp;F13)</f>
        <v>0</v>
      </c>
      <c r="H12" s="39">
        <f t="shared" si="3"/>
        <v>0.7272727272727274</v>
      </c>
      <c r="I12" s="40">
        <f>COUNTIF(Vertices[Out-Degree],"&gt;= "&amp;H12)-COUNTIF(Vertices[Out-Degree],"&gt;="&amp;H13)</f>
        <v>0</v>
      </c>
      <c r="J12" s="39">
        <f t="shared" si="4"/>
        <v>23.999999999999996</v>
      </c>
      <c r="K12" s="40">
        <f>COUNTIF(Vertices[Betweenness Centrality],"&gt;= "&amp;J12)-COUNTIF(Vertices[Betweenness Centrality],"&gt;="&amp;J13)</f>
        <v>1</v>
      </c>
      <c r="L12" s="39">
        <f t="shared" si="5"/>
        <v>0.030555636363636375</v>
      </c>
      <c r="M12" s="40">
        <f>COUNTIF(Vertices[Closeness Centrality],"&gt;= "&amp;L12)-COUNTIF(Vertices[Closeness Centrality],"&gt;="&amp;L13)</f>
        <v>0</v>
      </c>
      <c r="N12" s="39">
        <f t="shared" si="6"/>
        <v>0.04452990909090907</v>
      </c>
      <c r="O12" s="40">
        <f>COUNTIF(Vertices[Eigenvector Centrality],"&gt;= "&amp;N12)-COUNTIF(Vertices[Eigenvector Centrality],"&gt;="&amp;N13)</f>
        <v>0</v>
      </c>
      <c r="P12" s="39">
        <f t="shared" si="7"/>
        <v>0.9617857272727277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226</v>
      </c>
      <c r="B13" s="36">
        <v>1</v>
      </c>
      <c r="D13" s="34">
        <f t="shared" si="1"/>
        <v>0</v>
      </c>
      <c r="E13" s="3">
        <f>COUNTIF(Vertices[Degree],"&gt;= "&amp;D13)-COUNTIF(Vertices[Degree],"&gt;="&amp;D14)</f>
        <v>0</v>
      </c>
      <c r="F13" s="41">
        <f t="shared" si="2"/>
        <v>1.6000000000000003</v>
      </c>
      <c r="G13" s="42">
        <f>COUNTIF(Vertices[In-Degree],"&gt;= "&amp;F13)-COUNTIF(Vertices[In-Degree],"&gt;="&amp;F14)</f>
        <v>0</v>
      </c>
      <c r="H13" s="41">
        <f t="shared" si="3"/>
        <v>0.8000000000000002</v>
      </c>
      <c r="I13" s="42">
        <f>COUNTIF(Vertices[Out-Degree],"&gt;= "&amp;H13)-COUNTIF(Vertices[Out-Degree],"&gt;="&amp;H14)</f>
        <v>0</v>
      </c>
      <c r="J13" s="41">
        <f t="shared" si="4"/>
        <v>26.399999999999995</v>
      </c>
      <c r="K13" s="42">
        <f>COUNTIF(Vertices[Betweenness Centrality],"&gt;= "&amp;J13)-COUNTIF(Vertices[Betweenness Centrality],"&gt;="&amp;J14)</f>
        <v>0</v>
      </c>
      <c r="L13" s="41">
        <f t="shared" si="5"/>
        <v>0.031111200000000012</v>
      </c>
      <c r="M13" s="42">
        <f>COUNTIF(Vertices[Closeness Centrality],"&gt;= "&amp;L13)-COUNTIF(Vertices[Closeness Centrality],"&gt;="&amp;L14)</f>
        <v>0</v>
      </c>
      <c r="N13" s="41">
        <f t="shared" si="6"/>
        <v>0.04739739999999998</v>
      </c>
      <c r="O13" s="42">
        <f>COUNTIF(Vertices[Eigenvector Centrality],"&gt;= "&amp;N13)-COUNTIF(Vertices[Eigenvector Centrality],"&gt;="&amp;N14)</f>
        <v>3</v>
      </c>
      <c r="P13" s="41">
        <f t="shared" si="7"/>
        <v>1.0097924000000005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1.7454545454545458</v>
      </c>
      <c r="G14" s="40">
        <f>COUNTIF(Vertices[In-Degree],"&gt;= "&amp;F14)-COUNTIF(Vertices[In-Degree],"&gt;="&amp;F15)</f>
        <v>0</v>
      </c>
      <c r="H14" s="39">
        <f t="shared" si="3"/>
        <v>0.8727272727272729</v>
      </c>
      <c r="I14" s="40">
        <f>COUNTIF(Vertices[Out-Degree],"&gt;= "&amp;H14)-COUNTIF(Vertices[Out-Degree],"&gt;="&amp;H15)</f>
        <v>0</v>
      </c>
      <c r="J14" s="39">
        <f t="shared" si="4"/>
        <v>28.799999999999994</v>
      </c>
      <c r="K14" s="40">
        <f>COUNTIF(Vertices[Betweenness Centrality],"&gt;= "&amp;J14)-COUNTIF(Vertices[Betweenness Centrality],"&gt;="&amp;J15)</f>
        <v>0</v>
      </c>
      <c r="L14" s="39">
        <f t="shared" si="5"/>
        <v>0.03166676363636365</v>
      </c>
      <c r="M14" s="40">
        <f>COUNTIF(Vertices[Closeness Centrality],"&gt;= "&amp;L14)-COUNTIF(Vertices[Closeness Centrality],"&gt;="&amp;L15)</f>
        <v>0</v>
      </c>
      <c r="N14" s="39">
        <f t="shared" si="6"/>
        <v>0.050264890909090885</v>
      </c>
      <c r="O14" s="40">
        <f>COUNTIF(Vertices[Eigenvector Centrality],"&gt;= "&amp;N14)-COUNTIF(Vertices[Eigenvector Centrality],"&gt;="&amp;N15)</f>
        <v>0</v>
      </c>
      <c r="P14" s="39">
        <f t="shared" si="7"/>
        <v>1.0577990727272732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1.8909090909090913</v>
      </c>
      <c r="G15" s="42">
        <f>COUNTIF(Vertices[In-Degree],"&gt;= "&amp;F15)-COUNTIF(Vertices[In-Degree],"&gt;="&amp;F16)</f>
        <v>3</v>
      </c>
      <c r="H15" s="41">
        <f t="shared" si="3"/>
        <v>0.9454545454545457</v>
      </c>
      <c r="I15" s="42">
        <f>COUNTIF(Vertices[Out-Degree],"&gt;= "&amp;H15)-COUNTIF(Vertices[Out-Degree],"&gt;="&amp;H16)</f>
        <v>3</v>
      </c>
      <c r="J15" s="41">
        <f t="shared" si="4"/>
        <v>31.199999999999992</v>
      </c>
      <c r="K15" s="42">
        <f>COUNTIF(Vertices[Betweenness Centrality],"&gt;= "&amp;J15)-COUNTIF(Vertices[Betweenness Centrality],"&gt;="&amp;J16)</f>
        <v>0</v>
      </c>
      <c r="L15" s="41">
        <f t="shared" si="5"/>
        <v>0.03222232727272729</v>
      </c>
      <c r="M15" s="42">
        <f>COUNTIF(Vertices[Closeness Centrality],"&gt;= "&amp;L15)-COUNTIF(Vertices[Closeness Centrality],"&gt;="&amp;L16)</f>
        <v>0</v>
      </c>
      <c r="N15" s="41">
        <f t="shared" si="6"/>
        <v>0.05313238181818179</v>
      </c>
      <c r="O15" s="42">
        <f>COUNTIF(Vertices[Eigenvector Centrality],"&gt;= "&amp;N15)-COUNTIF(Vertices[Eigenvector Centrality],"&gt;="&amp;N16)</f>
        <v>1</v>
      </c>
      <c r="P15" s="41">
        <f t="shared" si="7"/>
        <v>1.105805745454546</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129"/>
      <c r="B16" s="129"/>
      <c r="D16" s="34">
        <f t="shared" si="1"/>
        <v>0</v>
      </c>
      <c r="E16" s="3">
        <f>COUNTIF(Vertices[Degree],"&gt;= "&amp;D16)-COUNTIF(Vertices[Degree],"&gt;="&amp;D17)</f>
        <v>0</v>
      </c>
      <c r="F16" s="39">
        <f t="shared" si="2"/>
        <v>2.0363636363636366</v>
      </c>
      <c r="G16" s="40">
        <f>COUNTIF(Vertices[In-Degree],"&gt;= "&amp;F16)-COUNTIF(Vertices[In-Degree],"&gt;="&amp;F17)</f>
        <v>0</v>
      </c>
      <c r="H16" s="39">
        <f t="shared" si="3"/>
        <v>1.0181818181818183</v>
      </c>
      <c r="I16" s="40">
        <f>COUNTIF(Vertices[Out-Degree],"&gt;= "&amp;H16)-COUNTIF(Vertices[Out-Degree],"&gt;="&amp;H17)</f>
        <v>0</v>
      </c>
      <c r="J16" s="39">
        <f t="shared" si="4"/>
        <v>33.599999999999994</v>
      </c>
      <c r="K16" s="40">
        <f>COUNTIF(Vertices[Betweenness Centrality],"&gt;= "&amp;J16)-COUNTIF(Vertices[Betweenness Centrality],"&gt;="&amp;J17)</f>
        <v>1</v>
      </c>
      <c r="L16" s="39">
        <f t="shared" si="5"/>
        <v>0.032777890909090925</v>
      </c>
      <c r="M16" s="40">
        <f>COUNTIF(Vertices[Closeness Centrality],"&gt;= "&amp;L16)-COUNTIF(Vertices[Closeness Centrality],"&gt;="&amp;L17)</f>
        <v>3</v>
      </c>
      <c r="N16" s="39">
        <f t="shared" si="6"/>
        <v>0.0559998727272727</v>
      </c>
      <c r="O16" s="40">
        <f>COUNTIF(Vertices[Eigenvector Centrality],"&gt;= "&amp;N16)-COUNTIF(Vertices[Eigenvector Centrality],"&gt;="&amp;N17)</f>
        <v>0</v>
      </c>
      <c r="P16" s="39">
        <f t="shared" si="7"/>
        <v>1.1538124181818188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0.058823529411764705</v>
      </c>
      <c r="D17" s="34">
        <f t="shared" si="1"/>
        <v>0</v>
      </c>
      <c r="E17" s="3">
        <f>COUNTIF(Vertices[Degree],"&gt;= "&amp;D17)-COUNTIF(Vertices[Degree],"&gt;="&amp;D18)</f>
        <v>0</v>
      </c>
      <c r="F17" s="41">
        <f t="shared" si="2"/>
        <v>2.181818181818182</v>
      </c>
      <c r="G17" s="42">
        <f>COUNTIF(Vertices[In-Degree],"&gt;= "&amp;F17)-COUNTIF(Vertices[In-Degree],"&gt;="&amp;F18)</f>
        <v>0</v>
      </c>
      <c r="H17" s="41">
        <f t="shared" si="3"/>
        <v>1.090909090909091</v>
      </c>
      <c r="I17" s="42">
        <f>COUNTIF(Vertices[Out-Degree],"&gt;= "&amp;H17)-COUNTIF(Vertices[Out-Degree],"&gt;="&amp;H18)</f>
        <v>0</v>
      </c>
      <c r="J17" s="41">
        <f t="shared" si="4"/>
        <v>35.99999999999999</v>
      </c>
      <c r="K17" s="42">
        <f>COUNTIF(Vertices[Betweenness Centrality],"&gt;= "&amp;J17)-COUNTIF(Vertices[Betweenness Centrality],"&gt;="&amp;J18)</f>
        <v>0</v>
      </c>
      <c r="L17" s="41">
        <f t="shared" si="5"/>
        <v>0.03333345454545456</v>
      </c>
      <c r="M17" s="42">
        <f>COUNTIF(Vertices[Closeness Centrality],"&gt;= "&amp;L17)-COUNTIF(Vertices[Closeness Centrality],"&gt;="&amp;L18)</f>
        <v>0</v>
      </c>
      <c r="N17" s="41">
        <f t="shared" si="6"/>
        <v>0.05886736363636361</v>
      </c>
      <c r="O17" s="42">
        <f>COUNTIF(Vertices[Eigenvector Centrality],"&gt;= "&amp;N17)-COUNTIF(Vertices[Eigenvector Centrality],"&gt;="&amp;N18)</f>
        <v>1</v>
      </c>
      <c r="P17" s="41">
        <f t="shared" si="7"/>
        <v>1.2018190909090916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0.1111111111111111</v>
      </c>
      <c r="D18" s="34">
        <f t="shared" si="1"/>
        <v>0</v>
      </c>
      <c r="E18" s="3">
        <f>COUNTIF(Vertices[Degree],"&gt;= "&amp;D18)-COUNTIF(Vertices[Degree],"&gt;="&amp;D19)</f>
        <v>0</v>
      </c>
      <c r="F18" s="39">
        <f t="shared" si="2"/>
        <v>2.3272727272727276</v>
      </c>
      <c r="G18" s="40">
        <f>COUNTIF(Vertices[In-Degree],"&gt;= "&amp;F18)-COUNTIF(Vertices[In-Degree],"&gt;="&amp;F19)</f>
        <v>0</v>
      </c>
      <c r="H18" s="39">
        <f t="shared" si="3"/>
        <v>1.1636363636363638</v>
      </c>
      <c r="I18" s="40">
        <f>COUNTIF(Vertices[Out-Degree],"&gt;= "&amp;H18)-COUNTIF(Vertices[Out-Degree],"&gt;="&amp;H19)</f>
        <v>0</v>
      </c>
      <c r="J18" s="39">
        <f t="shared" si="4"/>
        <v>38.39999999999999</v>
      </c>
      <c r="K18" s="40">
        <f>COUNTIF(Vertices[Betweenness Centrality],"&gt;= "&amp;J18)-COUNTIF(Vertices[Betweenness Centrality],"&gt;="&amp;J19)</f>
        <v>0</v>
      </c>
      <c r="L18" s="39">
        <f t="shared" si="5"/>
        <v>0.0338890181818182</v>
      </c>
      <c r="M18" s="40">
        <f>COUNTIF(Vertices[Closeness Centrality],"&gt;= "&amp;L18)-COUNTIF(Vertices[Closeness Centrality],"&gt;="&amp;L19)</f>
        <v>0</v>
      </c>
      <c r="N18" s="39">
        <f t="shared" si="6"/>
        <v>0.061734854545454514</v>
      </c>
      <c r="O18" s="40">
        <f>COUNTIF(Vertices[Eigenvector Centrality],"&gt;= "&amp;N18)-COUNTIF(Vertices[Eigenvector Centrality],"&gt;="&amp;N19)</f>
        <v>0</v>
      </c>
      <c r="P18" s="39">
        <f t="shared" si="7"/>
        <v>1.2498257636363643</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2.472727272727273</v>
      </c>
      <c r="G19" s="42">
        <f>COUNTIF(Vertices[In-Degree],"&gt;= "&amp;F19)-COUNTIF(Vertices[In-Degree],"&gt;="&amp;F20)</f>
        <v>0</v>
      </c>
      <c r="H19" s="41">
        <f t="shared" si="3"/>
        <v>1.2363636363636366</v>
      </c>
      <c r="I19" s="42">
        <f>COUNTIF(Vertices[Out-Degree],"&gt;= "&amp;H19)-COUNTIF(Vertices[Out-Degree],"&gt;="&amp;H20)</f>
        <v>0</v>
      </c>
      <c r="J19" s="41">
        <f t="shared" si="4"/>
        <v>40.79999999999999</v>
      </c>
      <c r="K19" s="42">
        <f>COUNTIF(Vertices[Betweenness Centrality],"&gt;= "&amp;J19)-COUNTIF(Vertices[Betweenness Centrality],"&gt;="&amp;J20)</f>
        <v>0</v>
      </c>
      <c r="L19" s="41">
        <f t="shared" si="5"/>
        <v>0.03444458181818184</v>
      </c>
      <c r="M19" s="42">
        <f>COUNTIF(Vertices[Closeness Centrality],"&gt;= "&amp;L19)-COUNTIF(Vertices[Closeness Centrality],"&gt;="&amp;L20)</f>
        <v>0</v>
      </c>
      <c r="N19" s="41">
        <f t="shared" si="6"/>
        <v>0.06460234545454542</v>
      </c>
      <c r="O19" s="42">
        <f>COUNTIF(Vertices[Eigenvector Centrality],"&gt;= "&amp;N19)-COUNTIF(Vertices[Eigenvector Centrality],"&gt;="&amp;N20)</f>
        <v>1</v>
      </c>
      <c r="P19" s="41">
        <f t="shared" si="7"/>
        <v>1.297832436363637</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2.6181818181818186</v>
      </c>
      <c r="G20" s="40">
        <f>COUNTIF(Vertices[In-Degree],"&gt;= "&amp;F20)-COUNTIF(Vertices[In-Degree],"&gt;="&amp;F21)</f>
        <v>0</v>
      </c>
      <c r="H20" s="39">
        <f t="shared" si="3"/>
        <v>1.3090909090909093</v>
      </c>
      <c r="I20" s="40">
        <f>COUNTIF(Vertices[Out-Degree],"&gt;= "&amp;H20)-COUNTIF(Vertices[Out-Degree],"&gt;="&amp;H21)</f>
        <v>0</v>
      </c>
      <c r="J20" s="39">
        <f t="shared" si="4"/>
        <v>43.19999999999999</v>
      </c>
      <c r="K20" s="40">
        <f>COUNTIF(Vertices[Betweenness Centrality],"&gt;= "&amp;J20)-COUNTIF(Vertices[Betweenness Centrality],"&gt;="&amp;J21)</f>
        <v>0</v>
      </c>
      <c r="L20" s="39">
        <f t="shared" si="5"/>
        <v>0.035000145454545474</v>
      </c>
      <c r="M20" s="40">
        <f>COUNTIF(Vertices[Closeness Centrality],"&gt;= "&amp;L20)-COUNTIF(Vertices[Closeness Centrality],"&gt;="&amp;L21)</f>
        <v>0</v>
      </c>
      <c r="N20" s="39">
        <f t="shared" si="6"/>
        <v>0.06746983636363633</v>
      </c>
      <c r="O20" s="40">
        <f>COUNTIF(Vertices[Eigenvector Centrality],"&gt;= "&amp;N20)-COUNTIF(Vertices[Eigenvector Centrality],"&gt;="&amp;N21)</f>
        <v>0</v>
      </c>
      <c r="P20" s="39">
        <f t="shared" si="7"/>
        <v>1.3458391090909099</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2.763636363636364</v>
      </c>
      <c r="G21" s="42">
        <f>COUNTIF(Vertices[In-Degree],"&gt;= "&amp;F21)-COUNTIF(Vertices[In-Degree],"&gt;="&amp;F22)</f>
        <v>0</v>
      </c>
      <c r="H21" s="41">
        <f t="shared" si="3"/>
        <v>1.381818181818182</v>
      </c>
      <c r="I21" s="42">
        <f>COUNTIF(Vertices[Out-Degree],"&gt;= "&amp;H21)-COUNTIF(Vertices[Out-Degree],"&gt;="&amp;H22)</f>
        <v>0</v>
      </c>
      <c r="J21" s="41">
        <f t="shared" si="4"/>
        <v>45.59999999999999</v>
      </c>
      <c r="K21" s="42">
        <f>COUNTIF(Vertices[Betweenness Centrality],"&gt;= "&amp;J21)-COUNTIF(Vertices[Betweenness Centrality],"&gt;="&amp;J22)</f>
        <v>0</v>
      </c>
      <c r="L21" s="41">
        <f t="shared" si="5"/>
        <v>0.03555570909090911</v>
      </c>
      <c r="M21" s="42">
        <f>COUNTIF(Vertices[Closeness Centrality],"&gt;= "&amp;L21)-COUNTIF(Vertices[Closeness Centrality],"&gt;="&amp;L22)</f>
        <v>2</v>
      </c>
      <c r="N21" s="41">
        <f t="shared" si="6"/>
        <v>0.07033732727272725</v>
      </c>
      <c r="O21" s="42">
        <f>COUNTIF(Vertices[Eigenvector Centrality],"&gt;= "&amp;N21)-COUNTIF(Vertices[Eigenvector Centrality],"&gt;="&amp;N22)</f>
        <v>0</v>
      </c>
      <c r="P21" s="41">
        <f t="shared" si="7"/>
        <v>1.3938457818181826</v>
      </c>
      <c r="Q21" s="42">
        <f>COUNTIF(Vertices[PageRank],"&gt;= "&amp;P21)-COUNTIF(Vertices[PageRank],"&gt;="&amp;P22)</f>
        <v>2</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14</v>
      </c>
      <c r="D22" s="34">
        <f t="shared" si="1"/>
        <v>0</v>
      </c>
      <c r="E22" s="3">
        <f>COUNTIF(Vertices[Degree],"&gt;= "&amp;D22)-COUNTIF(Vertices[Degree],"&gt;="&amp;D23)</f>
        <v>0</v>
      </c>
      <c r="F22" s="39">
        <f t="shared" si="2"/>
        <v>2.9090909090909096</v>
      </c>
      <c r="G22" s="40">
        <f>COUNTIF(Vertices[In-Degree],"&gt;= "&amp;F22)-COUNTIF(Vertices[In-Degree],"&gt;="&amp;F23)</f>
        <v>0</v>
      </c>
      <c r="H22" s="39">
        <f t="shared" si="3"/>
        <v>1.4545454545454548</v>
      </c>
      <c r="I22" s="40">
        <f>COUNTIF(Vertices[Out-Degree],"&gt;= "&amp;H22)-COUNTIF(Vertices[Out-Degree],"&gt;="&amp;H23)</f>
        <v>0</v>
      </c>
      <c r="J22" s="39">
        <f t="shared" si="4"/>
        <v>47.999999999999986</v>
      </c>
      <c r="K22" s="40">
        <f>COUNTIF(Vertices[Betweenness Centrality],"&gt;= "&amp;J22)-COUNTIF(Vertices[Betweenness Centrality],"&gt;="&amp;J23)</f>
        <v>0</v>
      </c>
      <c r="L22" s="39">
        <f t="shared" si="5"/>
        <v>0.03611127272727275</v>
      </c>
      <c r="M22" s="40">
        <f>COUNTIF(Vertices[Closeness Centrality],"&gt;= "&amp;L22)-COUNTIF(Vertices[Closeness Centrality],"&gt;="&amp;L23)</f>
        <v>0</v>
      </c>
      <c r="N22" s="39">
        <f t="shared" si="6"/>
        <v>0.07320481818181816</v>
      </c>
      <c r="O22" s="40">
        <f>COUNTIF(Vertices[Eigenvector Centrality],"&gt;= "&amp;N22)-COUNTIF(Vertices[Eigenvector Centrality],"&gt;="&amp;N23)</f>
        <v>0</v>
      </c>
      <c r="P22" s="39">
        <f t="shared" si="7"/>
        <v>1.4418524545454554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27</v>
      </c>
      <c r="D23" s="34">
        <f t="shared" si="1"/>
        <v>0</v>
      </c>
      <c r="E23" s="3">
        <f>COUNTIF(Vertices[Degree],"&gt;= "&amp;D23)-COUNTIF(Vertices[Degree],"&gt;="&amp;D24)</f>
        <v>0</v>
      </c>
      <c r="F23" s="41">
        <f t="shared" si="2"/>
        <v>3.054545454545455</v>
      </c>
      <c r="G23" s="42">
        <f>COUNTIF(Vertices[In-Degree],"&gt;= "&amp;F23)-COUNTIF(Vertices[In-Degree],"&gt;="&amp;F24)</f>
        <v>0</v>
      </c>
      <c r="H23" s="41">
        <f t="shared" si="3"/>
        <v>1.5272727272727276</v>
      </c>
      <c r="I23" s="42">
        <f>COUNTIF(Vertices[Out-Degree],"&gt;= "&amp;H23)-COUNTIF(Vertices[Out-Degree],"&gt;="&amp;H24)</f>
        <v>0</v>
      </c>
      <c r="J23" s="41">
        <f t="shared" si="4"/>
        <v>50.399999999999984</v>
      </c>
      <c r="K23" s="42">
        <f>COUNTIF(Vertices[Betweenness Centrality],"&gt;= "&amp;J23)-COUNTIF(Vertices[Betweenness Centrality],"&gt;="&amp;J24)</f>
        <v>0</v>
      </c>
      <c r="L23" s="41">
        <f t="shared" si="5"/>
        <v>0.036666836363636386</v>
      </c>
      <c r="M23" s="42">
        <f>COUNTIF(Vertices[Closeness Centrality],"&gt;= "&amp;L23)-COUNTIF(Vertices[Closeness Centrality],"&gt;="&amp;L24)</f>
        <v>0</v>
      </c>
      <c r="N23" s="41">
        <f t="shared" si="6"/>
        <v>0.07607230909090908</v>
      </c>
      <c r="O23" s="42">
        <f>COUNTIF(Vertices[Eigenvector Centrality],"&gt;= "&amp;N23)-COUNTIF(Vertices[Eigenvector Centrality],"&gt;="&amp;N24)</f>
        <v>2</v>
      </c>
      <c r="P23" s="41">
        <f t="shared" si="7"/>
        <v>1.4898591272727282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3.2000000000000006</v>
      </c>
      <c r="G24" s="40">
        <f>COUNTIF(Vertices[In-Degree],"&gt;= "&amp;F24)-COUNTIF(Vertices[In-Degree],"&gt;="&amp;F25)</f>
        <v>0</v>
      </c>
      <c r="H24" s="39">
        <f t="shared" si="3"/>
        <v>1.6000000000000003</v>
      </c>
      <c r="I24" s="40">
        <f>COUNTIF(Vertices[Out-Degree],"&gt;= "&amp;H24)-COUNTIF(Vertices[Out-Degree],"&gt;="&amp;H25)</f>
        <v>0</v>
      </c>
      <c r="J24" s="39">
        <f t="shared" si="4"/>
        <v>52.79999999999998</v>
      </c>
      <c r="K24" s="40">
        <f>COUNTIF(Vertices[Betweenness Centrality],"&gt;= "&amp;J24)-COUNTIF(Vertices[Betweenness Centrality],"&gt;="&amp;J25)</f>
        <v>0</v>
      </c>
      <c r="L24" s="39">
        <f t="shared" si="5"/>
        <v>0.037222400000000024</v>
      </c>
      <c r="M24" s="40">
        <f>COUNTIF(Vertices[Closeness Centrality],"&gt;= "&amp;L24)-COUNTIF(Vertices[Closeness Centrality],"&gt;="&amp;L25)</f>
        <v>0</v>
      </c>
      <c r="N24" s="39">
        <f t="shared" si="6"/>
        <v>0.07893979999999999</v>
      </c>
      <c r="O24" s="40">
        <f>COUNTIF(Vertices[Eigenvector Centrality],"&gt;= "&amp;N24)-COUNTIF(Vertices[Eigenvector Centrality],"&gt;="&amp;N25)</f>
        <v>0</v>
      </c>
      <c r="P24" s="39">
        <f t="shared" si="7"/>
        <v>1.537865800000001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3.345454545454546</v>
      </c>
      <c r="G25" s="42">
        <f>COUNTIF(Vertices[In-Degree],"&gt;= "&amp;F25)-COUNTIF(Vertices[In-Degree],"&gt;="&amp;F26)</f>
        <v>0</v>
      </c>
      <c r="H25" s="41">
        <f t="shared" si="3"/>
        <v>1.672727272727273</v>
      </c>
      <c r="I25" s="42">
        <f>COUNTIF(Vertices[Out-Degree],"&gt;= "&amp;H25)-COUNTIF(Vertices[Out-Degree],"&gt;="&amp;H26)</f>
        <v>0</v>
      </c>
      <c r="J25" s="41">
        <f t="shared" si="4"/>
        <v>55.19999999999998</v>
      </c>
      <c r="K25" s="42">
        <f>COUNTIF(Vertices[Betweenness Centrality],"&gt;= "&amp;J25)-COUNTIF(Vertices[Betweenness Centrality],"&gt;="&amp;J26)</f>
        <v>0</v>
      </c>
      <c r="L25" s="41">
        <f t="shared" si="5"/>
        <v>0.03777796363636366</v>
      </c>
      <c r="M25" s="42">
        <f>COUNTIF(Vertices[Closeness Centrality],"&gt;= "&amp;L25)-COUNTIF(Vertices[Closeness Centrality],"&gt;="&amp;L26)</f>
        <v>0</v>
      </c>
      <c r="N25" s="41">
        <f t="shared" si="6"/>
        <v>0.0818072909090909</v>
      </c>
      <c r="O25" s="42">
        <f>COUNTIF(Vertices[Eigenvector Centrality],"&gt;= "&amp;N25)-COUNTIF(Vertices[Eigenvector Centrality],"&gt;="&amp;N26)</f>
        <v>0</v>
      </c>
      <c r="P25" s="41">
        <f t="shared" si="7"/>
        <v>1.5858724727272737</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2.173469</v>
      </c>
      <c r="D26" s="34">
        <f t="shared" si="1"/>
        <v>0</v>
      </c>
      <c r="E26" s="3">
        <f>COUNTIF(Vertices[Degree],"&gt;= "&amp;D26)-COUNTIF(Vertices[Degree],"&gt;="&amp;D28)</f>
        <v>0</v>
      </c>
      <c r="F26" s="39">
        <f t="shared" si="2"/>
        <v>3.4909090909090916</v>
      </c>
      <c r="G26" s="40">
        <f>COUNTIF(Vertices[In-Degree],"&gt;= "&amp;F26)-COUNTIF(Vertices[In-Degree],"&gt;="&amp;F28)</f>
        <v>0</v>
      </c>
      <c r="H26" s="39">
        <f t="shared" si="3"/>
        <v>1.7454545454545458</v>
      </c>
      <c r="I26" s="40">
        <f>COUNTIF(Vertices[Out-Degree],"&gt;= "&amp;H26)-COUNTIF(Vertices[Out-Degree],"&gt;="&amp;H28)</f>
        <v>0</v>
      </c>
      <c r="J26" s="39">
        <f t="shared" si="4"/>
        <v>57.59999999999998</v>
      </c>
      <c r="K26" s="40">
        <f>COUNTIF(Vertices[Betweenness Centrality],"&gt;= "&amp;J26)-COUNTIF(Vertices[Betweenness Centrality],"&gt;="&amp;J28)</f>
        <v>0</v>
      </c>
      <c r="L26" s="39">
        <f t="shared" si="5"/>
        <v>0.0383335272727273</v>
      </c>
      <c r="M26" s="40">
        <f>COUNTIF(Vertices[Closeness Centrality],"&gt;= "&amp;L26)-COUNTIF(Vertices[Closeness Centrality],"&gt;="&amp;L28)</f>
        <v>1</v>
      </c>
      <c r="N26" s="39">
        <f t="shared" si="6"/>
        <v>0.08467478181818182</v>
      </c>
      <c r="O26" s="40">
        <f>COUNTIF(Vertices[Eigenvector Centrality],"&gt;= "&amp;N26)-COUNTIF(Vertices[Eigenvector Centrality],"&gt;="&amp;N28)</f>
        <v>0</v>
      </c>
      <c r="P26" s="39">
        <f t="shared" si="7"/>
        <v>1.6338791454545465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0.0989010989010989</v>
      </c>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1.8181818181818186</v>
      </c>
      <c r="I28" s="42">
        <f>COUNTIF(Vertices[Out-Degree],"&gt;= "&amp;H28)-COUNTIF(Vertices[Out-Degree],"&gt;="&amp;H40)</f>
        <v>0</v>
      </c>
      <c r="J28" s="41">
        <f>J26+($J$57-$J$2)/BinDivisor</f>
        <v>59.99999999999998</v>
      </c>
      <c r="K28" s="42">
        <f>COUNTIF(Vertices[Betweenness Centrality],"&gt;= "&amp;J28)-COUNTIF(Vertices[Betweenness Centrality],"&gt;="&amp;J40)</f>
        <v>0</v>
      </c>
      <c r="L28" s="41">
        <f>L26+($L$57-$L$2)/BinDivisor</f>
        <v>0.038889090909090936</v>
      </c>
      <c r="M28" s="42">
        <f>COUNTIF(Vertices[Closeness Centrality],"&gt;= "&amp;L28)-COUNTIF(Vertices[Closeness Centrality],"&gt;="&amp;L40)</f>
        <v>0</v>
      </c>
      <c r="N28" s="41">
        <f>N26+($N$57-$N$2)/BinDivisor</f>
        <v>0.08754227272727273</v>
      </c>
      <c r="O28" s="42">
        <f>COUNTIF(Vertices[Eigenvector Centrality],"&gt;= "&amp;N28)-COUNTIF(Vertices[Eigenvector Centrality],"&gt;="&amp;N40)</f>
        <v>0</v>
      </c>
      <c r="P28" s="41">
        <f>P26+($P$57-$P$2)/BinDivisor</f>
        <v>1.6818858181818193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479</v>
      </c>
      <c r="B29" s="36">
        <v>0.342936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480</v>
      </c>
      <c r="B31" s="36" t="s">
        <v>481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1.8909090909090913</v>
      </c>
      <c r="I40" s="40">
        <f>COUNTIF(Vertices[Out-Degree],"&gt;= "&amp;H40)-COUNTIF(Vertices[Out-Degree],"&gt;="&amp;H41)</f>
        <v>0</v>
      </c>
      <c r="J40" s="39">
        <f>J28+($J$57-$J$2)/BinDivisor</f>
        <v>62.39999999999998</v>
      </c>
      <c r="K40" s="40">
        <f>COUNTIF(Vertices[Betweenness Centrality],"&gt;= "&amp;J40)-COUNTIF(Vertices[Betweenness Centrality],"&gt;="&amp;J41)</f>
        <v>0</v>
      </c>
      <c r="L40" s="39">
        <f>L28+($L$57-$L$2)/BinDivisor</f>
        <v>0.03944465454545457</v>
      </c>
      <c r="M40" s="40">
        <f>COUNTIF(Vertices[Closeness Centrality],"&gt;= "&amp;L40)-COUNTIF(Vertices[Closeness Centrality],"&gt;="&amp;L41)</f>
        <v>2</v>
      </c>
      <c r="N40" s="39">
        <f>N28+($N$57-$N$2)/BinDivisor</f>
        <v>0.09040976363636365</v>
      </c>
      <c r="O40" s="40">
        <f>COUNTIF(Vertices[Eigenvector Centrality],"&gt;= "&amp;N40)-COUNTIF(Vertices[Eigenvector Centrality],"&gt;="&amp;N41)</f>
        <v>0</v>
      </c>
      <c r="P40" s="39">
        <f>P28+($P$57-$P$2)/BinDivisor</f>
        <v>1.729892490909092</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64.79999999999998</v>
      </c>
      <c r="K41" s="42">
        <f>COUNTIF(Vertices[Betweenness Centrality],"&gt;= "&amp;J41)-COUNTIF(Vertices[Betweenness Centrality],"&gt;="&amp;J42)</f>
        <v>0</v>
      </c>
      <c r="L41" s="41">
        <f aca="true" t="shared" si="14" ref="L41:L56">L40+($L$57-$L$2)/BinDivisor</f>
        <v>0.04000021818181821</v>
      </c>
      <c r="M41" s="42">
        <f>COUNTIF(Vertices[Closeness Centrality],"&gt;= "&amp;L41)-COUNTIF(Vertices[Closeness Centrality],"&gt;="&amp;L42)</f>
        <v>0</v>
      </c>
      <c r="N41" s="41">
        <f aca="true" t="shared" si="15" ref="N41:N56">N40+($N$57-$N$2)/BinDivisor</f>
        <v>0.09327725454545456</v>
      </c>
      <c r="O41" s="42">
        <f>COUNTIF(Vertices[Eigenvector Centrality],"&gt;= "&amp;N41)-COUNTIF(Vertices[Eigenvector Centrality],"&gt;="&amp;N42)</f>
        <v>0</v>
      </c>
      <c r="P41" s="41">
        <f aca="true" t="shared" si="16" ref="P41:P56">P40+($P$57-$P$2)/BinDivisor</f>
        <v>1.7778991636363648</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2.0363636363636366</v>
      </c>
      <c r="I42" s="40">
        <f>COUNTIF(Vertices[Out-Degree],"&gt;= "&amp;H42)-COUNTIF(Vertices[Out-Degree],"&gt;="&amp;H43)</f>
        <v>0</v>
      </c>
      <c r="J42" s="39">
        <f t="shared" si="13"/>
        <v>67.19999999999999</v>
      </c>
      <c r="K42" s="40">
        <f>COUNTIF(Vertices[Betweenness Centrality],"&gt;= "&amp;J42)-COUNTIF(Vertices[Betweenness Centrality],"&gt;="&amp;J43)</f>
        <v>0</v>
      </c>
      <c r="L42" s="39">
        <f t="shared" si="14"/>
        <v>0.04055578181818185</v>
      </c>
      <c r="M42" s="40">
        <f>COUNTIF(Vertices[Closeness Centrality],"&gt;= "&amp;L42)-COUNTIF(Vertices[Closeness Centrality],"&gt;="&amp;L43)</f>
        <v>0</v>
      </c>
      <c r="N42" s="39">
        <f t="shared" si="15"/>
        <v>0.09614474545454547</v>
      </c>
      <c r="O42" s="40">
        <f>COUNTIF(Vertices[Eigenvector Centrality],"&gt;= "&amp;N42)-COUNTIF(Vertices[Eigenvector Centrality],"&gt;="&amp;N43)</f>
        <v>0</v>
      </c>
      <c r="P42" s="39">
        <f t="shared" si="16"/>
        <v>1.8259058363636376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2.1090909090909093</v>
      </c>
      <c r="I43" s="42">
        <f>COUNTIF(Vertices[Out-Degree],"&gt;= "&amp;H43)-COUNTIF(Vertices[Out-Degree],"&gt;="&amp;H44)</f>
        <v>0</v>
      </c>
      <c r="J43" s="41">
        <f t="shared" si="13"/>
        <v>69.6</v>
      </c>
      <c r="K43" s="42">
        <f>COUNTIF(Vertices[Betweenness Centrality],"&gt;= "&amp;J43)-COUNTIF(Vertices[Betweenness Centrality],"&gt;="&amp;J44)</f>
        <v>0</v>
      </c>
      <c r="L43" s="41">
        <f t="shared" si="14"/>
        <v>0.041111345454545485</v>
      </c>
      <c r="M43" s="42">
        <f>COUNTIF(Vertices[Closeness Centrality],"&gt;= "&amp;L43)-COUNTIF(Vertices[Closeness Centrality],"&gt;="&amp;L44)</f>
        <v>0</v>
      </c>
      <c r="N43" s="41">
        <f t="shared" si="15"/>
        <v>0.09901223636363639</v>
      </c>
      <c r="O43" s="42">
        <f>COUNTIF(Vertices[Eigenvector Centrality],"&gt;= "&amp;N43)-COUNTIF(Vertices[Eigenvector Centrality],"&gt;="&amp;N44)</f>
        <v>0</v>
      </c>
      <c r="P43" s="41">
        <f t="shared" si="16"/>
        <v>1.8739125090909103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2.181818181818182</v>
      </c>
      <c r="I44" s="40">
        <f>COUNTIF(Vertices[Out-Degree],"&gt;= "&amp;H44)-COUNTIF(Vertices[Out-Degree],"&gt;="&amp;H45)</f>
        <v>0</v>
      </c>
      <c r="J44" s="39">
        <f t="shared" si="13"/>
        <v>72</v>
      </c>
      <c r="K44" s="40">
        <f>COUNTIF(Vertices[Betweenness Centrality],"&gt;= "&amp;J44)-COUNTIF(Vertices[Betweenness Centrality],"&gt;="&amp;J45)</f>
        <v>0</v>
      </c>
      <c r="L44" s="39">
        <f t="shared" si="14"/>
        <v>0.04166690909090912</v>
      </c>
      <c r="M44" s="40">
        <f>COUNTIF(Vertices[Closeness Centrality],"&gt;= "&amp;L44)-COUNTIF(Vertices[Closeness Centrality],"&gt;="&amp;L45)</f>
        <v>0</v>
      </c>
      <c r="N44" s="39">
        <f t="shared" si="15"/>
        <v>0.1018797272727273</v>
      </c>
      <c r="O44" s="40">
        <f>COUNTIF(Vertices[Eigenvector Centrality],"&gt;= "&amp;N44)-COUNTIF(Vertices[Eigenvector Centrality],"&gt;="&amp;N45)</f>
        <v>0</v>
      </c>
      <c r="P44" s="39">
        <f t="shared" si="16"/>
        <v>1.921919181818183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2.254545454545455</v>
      </c>
      <c r="I45" s="42">
        <f>COUNTIF(Vertices[Out-Degree],"&gt;= "&amp;H45)-COUNTIF(Vertices[Out-Degree],"&gt;="&amp;H46)</f>
        <v>0</v>
      </c>
      <c r="J45" s="41">
        <f t="shared" si="13"/>
        <v>74.4</v>
      </c>
      <c r="K45" s="42">
        <f>COUNTIF(Vertices[Betweenness Centrality],"&gt;= "&amp;J45)-COUNTIF(Vertices[Betweenness Centrality],"&gt;="&amp;J46)</f>
        <v>0</v>
      </c>
      <c r="L45" s="41">
        <f t="shared" si="14"/>
        <v>0.04222247272727276</v>
      </c>
      <c r="M45" s="42">
        <f>COUNTIF(Vertices[Closeness Centrality],"&gt;= "&amp;L45)-COUNTIF(Vertices[Closeness Centrality],"&gt;="&amp;L46)</f>
        <v>0</v>
      </c>
      <c r="N45" s="41">
        <f t="shared" si="15"/>
        <v>0.10474721818181822</v>
      </c>
      <c r="O45" s="42">
        <f>COUNTIF(Vertices[Eigenvector Centrality],"&gt;= "&amp;N45)-COUNTIF(Vertices[Eigenvector Centrality],"&gt;="&amp;N46)</f>
        <v>0</v>
      </c>
      <c r="P45" s="41">
        <f t="shared" si="16"/>
        <v>1.9699258545454559</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2.3272727272727276</v>
      </c>
      <c r="I46" s="40">
        <f>COUNTIF(Vertices[Out-Degree],"&gt;= "&amp;H46)-COUNTIF(Vertices[Out-Degree],"&gt;="&amp;H47)</f>
        <v>0</v>
      </c>
      <c r="J46" s="39">
        <f t="shared" si="13"/>
        <v>76.80000000000001</v>
      </c>
      <c r="K46" s="40">
        <f>COUNTIF(Vertices[Betweenness Centrality],"&gt;= "&amp;J46)-COUNTIF(Vertices[Betweenness Centrality],"&gt;="&amp;J47)</f>
        <v>0</v>
      </c>
      <c r="L46" s="39">
        <f t="shared" si="14"/>
        <v>0.0427780363636364</v>
      </c>
      <c r="M46" s="40">
        <f>COUNTIF(Vertices[Closeness Centrality],"&gt;= "&amp;L46)-COUNTIF(Vertices[Closeness Centrality],"&gt;="&amp;L47)</f>
        <v>0</v>
      </c>
      <c r="N46" s="39">
        <f t="shared" si="15"/>
        <v>0.10761470909090913</v>
      </c>
      <c r="O46" s="40">
        <f>COUNTIF(Vertices[Eigenvector Centrality],"&gt;= "&amp;N46)-COUNTIF(Vertices[Eigenvector Centrality],"&gt;="&amp;N47)</f>
        <v>0</v>
      </c>
      <c r="P46" s="39">
        <f t="shared" si="16"/>
        <v>2.0179325272727286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2.4000000000000004</v>
      </c>
      <c r="I47" s="42">
        <f>COUNTIF(Vertices[Out-Degree],"&gt;= "&amp;H47)-COUNTIF(Vertices[Out-Degree],"&gt;="&amp;H48)</f>
        <v>0</v>
      </c>
      <c r="J47" s="41">
        <f t="shared" si="13"/>
        <v>79.20000000000002</v>
      </c>
      <c r="K47" s="42">
        <f>COUNTIF(Vertices[Betweenness Centrality],"&gt;= "&amp;J47)-COUNTIF(Vertices[Betweenness Centrality],"&gt;="&amp;J48)</f>
        <v>0</v>
      </c>
      <c r="L47" s="41">
        <f t="shared" si="14"/>
        <v>0.043333600000000035</v>
      </c>
      <c r="M47" s="42">
        <f>COUNTIF(Vertices[Closeness Centrality],"&gt;= "&amp;L47)-COUNTIF(Vertices[Closeness Centrality],"&gt;="&amp;L48)</f>
        <v>0</v>
      </c>
      <c r="N47" s="41">
        <f t="shared" si="15"/>
        <v>0.11048220000000004</v>
      </c>
      <c r="O47" s="42">
        <f>COUNTIF(Vertices[Eigenvector Centrality],"&gt;= "&amp;N47)-COUNTIF(Vertices[Eigenvector Centrality],"&gt;="&amp;N48)</f>
        <v>0</v>
      </c>
      <c r="P47" s="41">
        <f t="shared" si="16"/>
        <v>2.065939200000001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2.472727272727273</v>
      </c>
      <c r="I48" s="40">
        <f>COUNTIF(Vertices[Out-Degree],"&gt;= "&amp;H48)-COUNTIF(Vertices[Out-Degree],"&gt;="&amp;H49)</f>
        <v>0</v>
      </c>
      <c r="J48" s="39">
        <f t="shared" si="13"/>
        <v>81.60000000000002</v>
      </c>
      <c r="K48" s="40">
        <f>COUNTIF(Vertices[Betweenness Centrality],"&gt;= "&amp;J48)-COUNTIF(Vertices[Betweenness Centrality],"&gt;="&amp;J49)</f>
        <v>0</v>
      </c>
      <c r="L48" s="39">
        <f t="shared" si="14"/>
        <v>0.04388916363636367</v>
      </c>
      <c r="M48" s="40">
        <f>COUNTIF(Vertices[Closeness Centrality],"&gt;= "&amp;L48)-COUNTIF(Vertices[Closeness Centrality],"&gt;="&amp;L49)</f>
        <v>0</v>
      </c>
      <c r="N48" s="39">
        <f t="shared" si="15"/>
        <v>0.11334969090909096</v>
      </c>
      <c r="O48" s="40">
        <f>COUNTIF(Vertices[Eigenvector Centrality],"&gt;= "&amp;N48)-COUNTIF(Vertices[Eigenvector Centrality],"&gt;="&amp;N49)</f>
        <v>0</v>
      </c>
      <c r="P48" s="39">
        <f t="shared" si="16"/>
        <v>2.1139458727272737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2.545454545454546</v>
      </c>
      <c r="I49" s="42">
        <f>COUNTIF(Vertices[Out-Degree],"&gt;= "&amp;H49)-COUNTIF(Vertices[Out-Degree],"&gt;="&amp;H50)</f>
        <v>0</v>
      </c>
      <c r="J49" s="41">
        <f t="shared" si="13"/>
        <v>84.00000000000003</v>
      </c>
      <c r="K49" s="42">
        <f>COUNTIF(Vertices[Betweenness Centrality],"&gt;= "&amp;J49)-COUNTIF(Vertices[Betweenness Centrality],"&gt;="&amp;J50)</f>
        <v>0</v>
      </c>
      <c r="L49" s="41">
        <f t="shared" si="14"/>
        <v>0.04444472727272731</v>
      </c>
      <c r="M49" s="42">
        <f>COUNTIF(Vertices[Closeness Centrality],"&gt;= "&amp;L49)-COUNTIF(Vertices[Closeness Centrality],"&gt;="&amp;L50)</f>
        <v>0</v>
      </c>
      <c r="N49" s="41">
        <f t="shared" si="15"/>
        <v>0.11621718181818187</v>
      </c>
      <c r="O49" s="42">
        <f>COUNTIF(Vertices[Eigenvector Centrality],"&gt;= "&amp;N49)-COUNTIF(Vertices[Eigenvector Centrality],"&gt;="&amp;N50)</f>
        <v>0</v>
      </c>
      <c r="P49" s="41">
        <f t="shared" si="16"/>
        <v>2.1619525454545463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2.6181818181818186</v>
      </c>
      <c r="I50" s="40">
        <f>COUNTIF(Vertices[Out-Degree],"&gt;= "&amp;H50)-COUNTIF(Vertices[Out-Degree],"&gt;="&amp;H51)</f>
        <v>0</v>
      </c>
      <c r="J50" s="39">
        <f t="shared" si="13"/>
        <v>86.40000000000003</v>
      </c>
      <c r="K50" s="40">
        <f>COUNTIF(Vertices[Betweenness Centrality],"&gt;= "&amp;J50)-COUNTIF(Vertices[Betweenness Centrality],"&gt;="&amp;J51)</f>
        <v>0</v>
      </c>
      <c r="L50" s="39">
        <f t="shared" si="14"/>
        <v>0.04500029090909095</v>
      </c>
      <c r="M50" s="40">
        <f>COUNTIF(Vertices[Closeness Centrality],"&gt;= "&amp;L50)-COUNTIF(Vertices[Closeness Centrality],"&gt;="&amp;L51)</f>
        <v>0</v>
      </c>
      <c r="N50" s="39">
        <f t="shared" si="15"/>
        <v>0.11908467272727279</v>
      </c>
      <c r="O50" s="40">
        <f>COUNTIF(Vertices[Eigenvector Centrality],"&gt;= "&amp;N50)-COUNTIF(Vertices[Eigenvector Centrality],"&gt;="&amp;N51)</f>
        <v>0</v>
      </c>
      <c r="P50" s="39">
        <f t="shared" si="16"/>
        <v>2.209959218181819</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2.6909090909090914</v>
      </c>
      <c r="I51" s="42">
        <f>COUNTIF(Vertices[Out-Degree],"&gt;= "&amp;H51)-COUNTIF(Vertices[Out-Degree],"&gt;="&amp;H52)</f>
        <v>0</v>
      </c>
      <c r="J51" s="41">
        <f t="shared" si="13"/>
        <v>88.80000000000004</v>
      </c>
      <c r="K51" s="42">
        <f>COUNTIF(Vertices[Betweenness Centrality],"&gt;= "&amp;J51)-COUNTIF(Vertices[Betweenness Centrality],"&gt;="&amp;J52)</f>
        <v>0</v>
      </c>
      <c r="L51" s="41">
        <f t="shared" si="14"/>
        <v>0.045555854545454584</v>
      </c>
      <c r="M51" s="42">
        <f>COUNTIF(Vertices[Closeness Centrality],"&gt;= "&amp;L51)-COUNTIF(Vertices[Closeness Centrality],"&gt;="&amp;L52)</f>
        <v>0</v>
      </c>
      <c r="N51" s="41">
        <f t="shared" si="15"/>
        <v>0.1219521636363637</v>
      </c>
      <c r="O51" s="42">
        <f>COUNTIF(Vertices[Eigenvector Centrality],"&gt;= "&amp;N51)-COUNTIF(Vertices[Eigenvector Centrality],"&gt;="&amp;N52)</f>
        <v>0</v>
      </c>
      <c r="P51" s="41">
        <f t="shared" si="16"/>
        <v>2.2579658909090914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2.763636363636364</v>
      </c>
      <c r="I52" s="40">
        <f>COUNTIF(Vertices[Out-Degree],"&gt;= "&amp;H52)-COUNTIF(Vertices[Out-Degree],"&gt;="&amp;H53)</f>
        <v>0</v>
      </c>
      <c r="J52" s="39">
        <f t="shared" si="13"/>
        <v>91.20000000000005</v>
      </c>
      <c r="K52" s="40">
        <f>COUNTIF(Vertices[Betweenness Centrality],"&gt;= "&amp;J52)-COUNTIF(Vertices[Betweenness Centrality],"&gt;="&amp;J53)</f>
        <v>0</v>
      </c>
      <c r="L52" s="39">
        <f t="shared" si="14"/>
        <v>0.04611141818181822</v>
      </c>
      <c r="M52" s="40">
        <f>COUNTIF(Vertices[Closeness Centrality],"&gt;= "&amp;L52)-COUNTIF(Vertices[Closeness Centrality],"&gt;="&amp;L53)</f>
        <v>0</v>
      </c>
      <c r="N52" s="39">
        <f t="shared" si="15"/>
        <v>0.12481965454545461</v>
      </c>
      <c r="O52" s="40">
        <f>COUNTIF(Vertices[Eigenvector Centrality],"&gt;= "&amp;N52)-COUNTIF(Vertices[Eigenvector Centrality],"&gt;="&amp;N53)</f>
        <v>0</v>
      </c>
      <c r="P52" s="39">
        <f t="shared" si="16"/>
        <v>2.305972563636364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2.836363636363637</v>
      </c>
      <c r="I53" s="42">
        <f>COUNTIF(Vertices[Out-Degree],"&gt;= "&amp;H53)-COUNTIF(Vertices[Out-Degree],"&gt;="&amp;H54)</f>
        <v>0</v>
      </c>
      <c r="J53" s="41">
        <f t="shared" si="13"/>
        <v>93.60000000000005</v>
      </c>
      <c r="K53" s="42">
        <f>COUNTIF(Vertices[Betweenness Centrality],"&gt;= "&amp;J53)-COUNTIF(Vertices[Betweenness Centrality],"&gt;="&amp;J54)</f>
        <v>0</v>
      </c>
      <c r="L53" s="41">
        <f t="shared" si="14"/>
        <v>0.04666698181818186</v>
      </c>
      <c r="M53" s="42">
        <f>COUNTIF(Vertices[Closeness Centrality],"&gt;= "&amp;L53)-COUNTIF(Vertices[Closeness Centrality],"&gt;="&amp;L54)</f>
        <v>0</v>
      </c>
      <c r="N53" s="41">
        <f t="shared" si="15"/>
        <v>0.12768714545454551</v>
      </c>
      <c r="O53" s="42">
        <f>COUNTIF(Vertices[Eigenvector Centrality],"&gt;= "&amp;N53)-COUNTIF(Vertices[Eigenvector Centrality],"&gt;="&amp;N54)</f>
        <v>0</v>
      </c>
      <c r="P53" s="41">
        <f t="shared" si="16"/>
        <v>2.3539792363636365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2.9090909090909096</v>
      </c>
      <c r="I54" s="40">
        <f>COUNTIF(Vertices[Out-Degree],"&gt;= "&amp;H54)-COUNTIF(Vertices[Out-Degree],"&gt;="&amp;H55)</f>
        <v>0</v>
      </c>
      <c r="J54" s="39">
        <f t="shared" si="13"/>
        <v>96.00000000000006</v>
      </c>
      <c r="K54" s="40">
        <f>COUNTIF(Vertices[Betweenness Centrality],"&gt;= "&amp;J54)-COUNTIF(Vertices[Betweenness Centrality],"&gt;="&amp;J55)</f>
        <v>0</v>
      </c>
      <c r="L54" s="39">
        <f t="shared" si="14"/>
        <v>0.047222545454545496</v>
      </c>
      <c r="M54" s="40">
        <f>COUNTIF(Vertices[Closeness Centrality],"&gt;= "&amp;L54)-COUNTIF(Vertices[Closeness Centrality],"&gt;="&amp;L55)</f>
        <v>0</v>
      </c>
      <c r="N54" s="39">
        <f t="shared" si="15"/>
        <v>0.13055463636363643</v>
      </c>
      <c r="O54" s="40">
        <f>COUNTIF(Vertices[Eigenvector Centrality],"&gt;= "&amp;N54)-COUNTIF(Vertices[Eigenvector Centrality],"&gt;="&amp;N55)</f>
        <v>0</v>
      </c>
      <c r="P54" s="39">
        <f t="shared" si="16"/>
        <v>2.401985909090909</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2.9818181818181824</v>
      </c>
      <c r="I55" s="42">
        <f>COUNTIF(Vertices[Out-Degree],"&gt;= "&amp;H55)-COUNTIF(Vertices[Out-Degree],"&gt;="&amp;H56)</f>
        <v>1</v>
      </c>
      <c r="J55" s="41">
        <f t="shared" si="13"/>
        <v>98.40000000000006</v>
      </c>
      <c r="K55" s="42">
        <f>COUNTIF(Vertices[Betweenness Centrality],"&gt;= "&amp;J55)-COUNTIF(Vertices[Betweenness Centrality],"&gt;="&amp;J56)</f>
        <v>0</v>
      </c>
      <c r="L55" s="41">
        <f t="shared" si="14"/>
        <v>0.047778109090909134</v>
      </c>
      <c r="M55" s="42">
        <f>COUNTIF(Vertices[Closeness Centrality],"&gt;= "&amp;L55)-COUNTIF(Vertices[Closeness Centrality],"&gt;="&amp;L56)</f>
        <v>0</v>
      </c>
      <c r="N55" s="41">
        <f t="shared" si="15"/>
        <v>0.13342212727272734</v>
      </c>
      <c r="O55" s="42">
        <f>COUNTIF(Vertices[Eigenvector Centrality],"&gt;= "&amp;N55)-COUNTIF(Vertices[Eigenvector Centrality],"&gt;="&amp;N56)</f>
        <v>2</v>
      </c>
      <c r="P55" s="41">
        <f t="shared" si="16"/>
        <v>2.4499925818181816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3.054545454545455</v>
      </c>
      <c r="I56" s="40">
        <f>COUNTIF(Vertices[Out-Degree],"&gt;= "&amp;H56)-COUNTIF(Vertices[Out-Degree],"&gt;="&amp;H57)</f>
        <v>0</v>
      </c>
      <c r="J56" s="39">
        <f t="shared" si="13"/>
        <v>100.80000000000007</v>
      </c>
      <c r="K56" s="40">
        <f>COUNTIF(Vertices[Betweenness Centrality],"&gt;= "&amp;J56)-COUNTIF(Vertices[Betweenness Centrality],"&gt;="&amp;J57)</f>
        <v>0</v>
      </c>
      <c r="L56" s="39">
        <f t="shared" si="14"/>
        <v>0.04833367272727277</v>
      </c>
      <c r="M56" s="40">
        <f>COUNTIF(Vertices[Closeness Centrality],"&gt;= "&amp;L56)-COUNTIF(Vertices[Closeness Centrality],"&gt;="&amp;L57)</f>
        <v>0</v>
      </c>
      <c r="N56" s="39">
        <f t="shared" si="15"/>
        <v>0.13628961818181826</v>
      </c>
      <c r="O56" s="40">
        <f>COUNTIF(Vertices[Eigenvector Centrality],"&gt;= "&amp;N56)-COUNTIF(Vertices[Eigenvector Centrality],"&gt;="&amp;N57)</f>
        <v>0</v>
      </c>
      <c r="P56" s="39">
        <f t="shared" si="16"/>
        <v>2.497999254545454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4</v>
      </c>
      <c r="I57" s="44">
        <f>COUNTIF(Vertices[Out-Degree],"&gt;= "&amp;H57)-COUNTIF(Vertices[Out-Degree],"&gt;="&amp;H58)</f>
        <v>2</v>
      </c>
      <c r="J57" s="43">
        <f>MAX(Vertices[Betweenness Centrality])</f>
        <v>132</v>
      </c>
      <c r="K57" s="44">
        <f>COUNTIF(Vertices[Betweenness Centrality],"&gt;= "&amp;J57)-COUNTIF(Vertices[Betweenness Centrality],"&gt;="&amp;J58)</f>
        <v>1</v>
      </c>
      <c r="L57" s="43">
        <f>MAX(Vertices[Closeness Centrality])</f>
        <v>0.055556</v>
      </c>
      <c r="M57" s="44">
        <f>COUNTIF(Vertices[Closeness Centrality],"&gt;= "&amp;L57)-COUNTIF(Vertices[Closeness Centrality],"&gt;="&amp;L58)</f>
        <v>1</v>
      </c>
      <c r="N57" s="43">
        <f>MAX(Vertices[Eigenvector Centrality])</f>
        <v>0.173567</v>
      </c>
      <c r="O57" s="44">
        <f>COUNTIF(Vertices[Eigenvector Centrality],"&gt;= "&amp;N57)-COUNTIF(Vertices[Eigenvector Centrality],"&gt;="&amp;N58)</f>
        <v>1</v>
      </c>
      <c r="P57" s="43">
        <f>MAX(Vertices[PageRank])</f>
        <v>3.122086</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1.2857142857142858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1.2857142857142858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132</v>
      </c>
    </row>
    <row r="99" spans="1:2" ht="15">
      <c r="A99" s="35" t="s">
        <v>102</v>
      </c>
      <c r="B99" s="49">
        <f>_xlfn.IFERROR(AVERAGE(Vertices[Betweenness Centrality]),NoMetricMessage)</f>
        <v>17.428571428571427</v>
      </c>
    </row>
    <row r="100" spans="1:2" ht="15">
      <c r="A100" s="35" t="s">
        <v>103</v>
      </c>
      <c r="B100" s="49">
        <f>_xlfn.IFERROR(MEDIAN(Vertices[Betweenness Centrality]),NoMetricMessage)</f>
        <v>1</v>
      </c>
    </row>
    <row r="111" spans="1:2" ht="15">
      <c r="A111" s="35" t="s">
        <v>106</v>
      </c>
      <c r="B111" s="49">
        <f>IF(COUNT(Vertices[Closeness Centrality])&gt;0,L2,NoMetricMessage)</f>
        <v>0.025</v>
      </c>
    </row>
    <row r="112" spans="1:2" ht="15">
      <c r="A112" s="35" t="s">
        <v>107</v>
      </c>
      <c r="B112" s="49">
        <f>IF(COUNT(Vertices[Closeness Centrality])&gt;0,L57,NoMetricMessage)</f>
        <v>0.055556</v>
      </c>
    </row>
    <row r="113" spans="1:2" ht="15">
      <c r="A113" s="35" t="s">
        <v>108</v>
      </c>
      <c r="B113" s="49">
        <f>_xlfn.IFERROR(AVERAGE(Vertices[Closeness Centrality]),NoMetricMessage)</f>
        <v>0.0342925</v>
      </c>
    </row>
    <row r="114" spans="1:2" ht="15">
      <c r="A114" s="35" t="s">
        <v>109</v>
      </c>
      <c r="B114" s="49">
        <f>_xlfn.IFERROR(MEDIAN(Vertices[Closeness Centrality]),NoMetricMessage)</f>
        <v>0.033333</v>
      </c>
    </row>
    <row r="125" spans="1:2" ht="15">
      <c r="A125" s="35" t="s">
        <v>112</v>
      </c>
      <c r="B125" s="49">
        <f>IF(COUNT(Vertices[Eigenvector Centrality])&gt;0,N2,NoMetricMessage)</f>
        <v>0.015855</v>
      </c>
    </row>
    <row r="126" spans="1:2" ht="15">
      <c r="A126" s="35" t="s">
        <v>113</v>
      </c>
      <c r="B126" s="49">
        <f>IF(COUNT(Vertices[Eigenvector Centrality])&gt;0,N57,NoMetricMessage)</f>
        <v>0.173567</v>
      </c>
    </row>
    <row r="127" spans="1:2" ht="15">
      <c r="A127" s="35" t="s">
        <v>114</v>
      </c>
      <c r="B127" s="49">
        <f>_xlfn.IFERROR(AVERAGE(Vertices[Eigenvector Centrality]),NoMetricMessage)</f>
        <v>0.07142857142857142</v>
      </c>
    </row>
    <row r="128" spans="1:2" ht="15">
      <c r="A128" s="35" t="s">
        <v>115</v>
      </c>
      <c r="B128" s="49">
        <f>_xlfn.IFERROR(MEDIAN(Vertices[Eigenvector Centrality]),NoMetricMessage)</f>
        <v>0.057836</v>
      </c>
    </row>
    <row r="139" spans="1:2" ht="15">
      <c r="A139" s="35" t="s">
        <v>140</v>
      </c>
      <c r="B139" s="49">
        <f>IF(COUNT(Vertices[PageRank])&gt;0,P2,NoMetricMessage)</f>
        <v>0.481719</v>
      </c>
    </row>
    <row r="140" spans="1:2" ht="15">
      <c r="A140" s="35" t="s">
        <v>141</v>
      </c>
      <c r="B140" s="49">
        <f>IF(COUNT(Vertices[PageRank])&gt;0,P57,NoMetricMessage)</f>
        <v>3.122086</v>
      </c>
    </row>
    <row r="141" spans="1:2" ht="15">
      <c r="A141" s="35" t="s">
        <v>142</v>
      </c>
      <c r="B141" s="49">
        <f>_xlfn.IFERROR(AVERAGE(Vertices[PageRank]),NoMetricMessage)</f>
        <v>0.9999610000000001</v>
      </c>
    </row>
    <row r="142" spans="1:2" ht="15">
      <c r="A142" s="35" t="s">
        <v>143</v>
      </c>
      <c r="B142" s="49">
        <f>_xlfn.IFERROR(MEDIAN(Vertices[PageRank]),NoMetricMessage)</f>
        <v>0.8067679999999999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0.18112244897959182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428</v>
      </c>
      <c r="K7" s="13" t="s">
        <v>429</v>
      </c>
    </row>
    <row r="8" spans="1:11" ht="409.5">
      <c r="A8"/>
      <c r="B8">
        <v>2</v>
      </c>
      <c r="C8">
        <v>2</v>
      </c>
      <c r="D8" t="s">
        <v>61</v>
      </c>
      <c r="E8" t="s">
        <v>61</v>
      </c>
      <c r="H8" t="s">
        <v>73</v>
      </c>
      <c r="J8" t="s">
        <v>430</v>
      </c>
      <c r="K8" s="13" t="s">
        <v>431</v>
      </c>
    </row>
    <row r="9" spans="1:11" ht="409.5">
      <c r="A9"/>
      <c r="B9">
        <v>3</v>
      </c>
      <c r="C9">
        <v>4</v>
      </c>
      <c r="D9" t="s">
        <v>62</v>
      </c>
      <c r="E9" t="s">
        <v>62</v>
      </c>
      <c r="H9" t="s">
        <v>74</v>
      </c>
      <c r="J9" t="s">
        <v>432</v>
      </c>
      <c r="K9" s="13" t="s">
        <v>433</v>
      </c>
    </row>
    <row r="10" spans="1:11" ht="409.5">
      <c r="A10"/>
      <c r="B10">
        <v>4</v>
      </c>
      <c r="D10" t="s">
        <v>63</v>
      </c>
      <c r="E10" t="s">
        <v>63</v>
      </c>
      <c r="H10" t="s">
        <v>75</v>
      </c>
      <c r="J10" t="s">
        <v>434</v>
      </c>
      <c r="K10" s="13" t="s">
        <v>435</v>
      </c>
    </row>
    <row r="11" spans="1:11" ht="15">
      <c r="A11"/>
      <c r="B11">
        <v>5</v>
      </c>
      <c r="D11" t="s">
        <v>46</v>
      </c>
      <c r="E11">
        <v>1</v>
      </c>
      <c r="H11" t="s">
        <v>76</v>
      </c>
      <c r="J11" t="s">
        <v>436</v>
      </c>
      <c r="K11" t="s">
        <v>437</v>
      </c>
    </row>
    <row r="12" spans="1:11" ht="15">
      <c r="A12"/>
      <c r="B12"/>
      <c r="D12" t="s">
        <v>64</v>
      </c>
      <c r="E12">
        <v>2</v>
      </c>
      <c r="H12">
        <v>0</v>
      </c>
      <c r="J12" t="s">
        <v>438</v>
      </c>
      <c r="K12" t="s">
        <v>439</v>
      </c>
    </row>
    <row r="13" spans="1:11" ht="15">
      <c r="A13"/>
      <c r="B13"/>
      <c r="D13">
        <v>1</v>
      </c>
      <c r="E13">
        <v>3</v>
      </c>
      <c r="H13">
        <v>1</v>
      </c>
      <c r="J13" t="s">
        <v>440</v>
      </c>
      <c r="K13" t="s">
        <v>441</v>
      </c>
    </row>
    <row r="14" spans="4:11" ht="15">
      <c r="D14">
        <v>2</v>
      </c>
      <c r="E14">
        <v>4</v>
      </c>
      <c r="H14">
        <v>2</v>
      </c>
      <c r="J14" t="s">
        <v>442</v>
      </c>
      <c r="K14" t="s">
        <v>443</v>
      </c>
    </row>
    <row r="15" spans="4:11" ht="15">
      <c r="D15">
        <v>3</v>
      </c>
      <c r="E15">
        <v>5</v>
      </c>
      <c r="H15">
        <v>3</v>
      </c>
      <c r="J15" t="s">
        <v>444</v>
      </c>
      <c r="K15" t="s">
        <v>445</v>
      </c>
    </row>
    <row r="16" spans="4:11" ht="15">
      <c r="D16">
        <v>4</v>
      </c>
      <c r="E16">
        <v>6</v>
      </c>
      <c r="H16">
        <v>4</v>
      </c>
      <c r="J16" t="s">
        <v>446</v>
      </c>
      <c r="K16" t="s">
        <v>447</v>
      </c>
    </row>
    <row r="17" spans="4:11" ht="15">
      <c r="D17">
        <v>5</v>
      </c>
      <c r="E17">
        <v>7</v>
      </c>
      <c r="H17">
        <v>5</v>
      </c>
      <c r="J17" t="s">
        <v>448</v>
      </c>
      <c r="K17" t="s">
        <v>449</v>
      </c>
    </row>
    <row r="18" spans="4:11" ht="15">
      <c r="D18">
        <v>6</v>
      </c>
      <c r="E18">
        <v>8</v>
      </c>
      <c r="H18">
        <v>6</v>
      </c>
      <c r="J18" t="s">
        <v>450</v>
      </c>
      <c r="K18" t="s">
        <v>451</v>
      </c>
    </row>
    <row r="19" spans="4:11" ht="15">
      <c r="D19">
        <v>7</v>
      </c>
      <c r="E19">
        <v>9</v>
      </c>
      <c r="H19">
        <v>7</v>
      </c>
      <c r="J19" t="s">
        <v>452</v>
      </c>
      <c r="K19" t="s">
        <v>453</v>
      </c>
    </row>
    <row r="20" spans="4:11" ht="15">
      <c r="D20">
        <v>8</v>
      </c>
      <c r="H20">
        <v>8</v>
      </c>
      <c r="J20" t="s">
        <v>454</v>
      </c>
      <c r="K20" t="s">
        <v>455</v>
      </c>
    </row>
    <row r="21" spans="4:11" ht="409.5">
      <c r="D21">
        <v>9</v>
      </c>
      <c r="H21">
        <v>9</v>
      </c>
      <c r="J21" t="s">
        <v>456</v>
      </c>
      <c r="K21" s="13" t="s">
        <v>457</v>
      </c>
    </row>
    <row r="22" spans="4:11" ht="409.5">
      <c r="D22">
        <v>10</v>
      </c>
      <c r="J22" t="s">
        <v>458</v>
      </c>
      <c r="K22" s="13" t="s">
        <v>459</v>
      </c>
    </row>
    <row r="23" spans="4:11" ht="409.5">
      <c r="D23">
        <v>11</v>
      </c>
      <c r="J23" t="s">
        <v>460</v>
      </c>
      <c r="K23" s="13" t="s">
        <v>461</v>
      </c>
    </row>
    <row r="24" spans="10:11" ht="409.5">
      <c r="J24" t="s">
        <v>462</v>
      </c>
      <c r="K24" s="13" t="s">
        <v>675</v>
      </c>
    </row>
    <row r="25" spans="10:11" ht="15">
      <c r="J25" t="s">
        <v>463</v>
      </c>
      <c r="K25" t="b">
        <v>0</v>
      </c>
    </row>
    <row r="26" spans="10:11" ht="15">
      <c r="J26" t="s">
        <v>673</v>
      </c>
      <c r="K26" t="s">
        <v>674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474</v>
      </c>
      <c r="B2" s="128" t="s">
        <v>475</v>
      </c>
      <c r="C2" s="67" t="s">
        <v>476</v>
      </c>
    </row>
    <row r="3" spans="1:3" ht="15">
      <c r="A3" s="127" t="s">
        <v>465</v>
      </c>
      <c r="B3" s="127" t="s">
        <v>465</v>
      </c>
      <c r="C3" s="36">
        <v>6</v>
      </c>
    </row>
    <row r="4" spans="1:3" ht="15">
      <c r="A4" s="127" t="s">
        <v>466</v>
      </c>
      <c r="B4" s="127" t="s">
        <v>465</v>
      </c>
      <c r="C4" s="36">
        <v>2</v>
      </c>
    </row>
    <row r="5" spans="1:3" ht="15">
      <c r="A5" s="127" t="s">
        <v>466</v>
      </c>
      <c r="B5" s="127" t="s">
        <v>466</v>
      </c>
      <c r="C5" s="36">
        <v>6</v>
      </c>
    </row>
    <row r="6" spans="1:3" ht="15">
      <c r="A6" s="127" t="s">
        <v>467</v>
      </c>
      <c r="B6" s="127" t="s">
        <v>465</v>
      </c>
      <c r="C6" s="36">
        <v>6</v>
      </c>
    </row>
    <row r="7" spans="1:3" ht="15">
      <c r="A7" s="127" t="s">
        <v>467</v>
      </c>
      <c r="B7" s="127" t="s">
        <v>467</v>
      </c>
      <c r="C7" s="36">
        <v>7</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482</v>
      </c>
      <c r="B1" s="13" t="s">
        <v>483</v>
      </c>
      <c r="C1" s="13" t="s">
        <v>484</v>
      </c>
      <c r="D1" s="13" t="s">
        <v>486</v>
      </c>
      <c r="E1" s="13" t="s">
        <v>485</v>
      </c>
      <c r="F1" s="13" t="s">
        <v>488</v>
      </c>
      <c r="G1" s="13" t="s">
        <v>487</v>
      </c>
      <c r="H1" s="13" t="s">
        <v>489</v>
      </c>
    </row>
    <row r="2" spans="1:8" ht="15">
      <c r="A2" s="89" t="s">
        <v>250</v>
      </c>
      <c r="B2" s="85">
        <v>2</v>
      </c>
      <c r="C2" s="89" t="s">
        <v>252</v>
      </c>
      <c r="D2" s="85">
        <v>1</v>
      </c>
      <c r="E2" s="89" t="s">
        <v>250</v>
      </c>
      <c r="F2" s="85">
        <v>2</v>
      </c>
      <c r="G2" s="89" t="s">
        <v>249</v>
      </c>
      <c r="H2" s="85">
        <v>1</v>
      </c>
    </row>
    <row r="3" spans="1:8" ht="15">
      <c r="A3" s="89" t="s">
        <v>252</v>
      </c>
      <c r="B3" s="85">
        <v>1</v>
      </c>
      <c r="C3" s="89" t="s">
        <v>251</v>
      </c>
      <c r="D3" s="85">
        <v>1</v>
      </c>
      <c r="E3" s="85"/>
      <c r="F3" s="85"/>
      <c r="G3" s="89" t="s">
        <v>248</v>
      </c>
      <c r="H3" s="85">
        <v>1</v>
      </c>
    </row>
    <row r="4" spans="1:8" ht="15">
      <c r="A4" s="89" t="s">
        <v>251</v>
      </c>
      <c r="B4" s="85">
        <v>1</v>
      </c>
      <c r="C4" s="89" t="s">
        <v>243</v>
      </c>
      <c r="D4" s="85">
        <v>1</v>
      </c>
      <c r="E4" s="85"/>
      <c r="F4" s="85"/>
      <c r="G4" s="89" t="s">
        <v>244</v>
      </c>
      <c r="H4" s="85">
        <v>1</v>
      </c>
    </row>
    <row r="5" spans="1:8" ht="15">
      <c r="A5" s="89" t="s">
        <v>249</v>
      </c>
      <c r="B5" s="85">
        <v>1</v>
      </c>
      <c r="C5" s="89" t="s">
        <v>242</v>
      </c>
      <c r="D5" s="85">
        <v>1</v>
      </c>
      <c r="E5" s="85"/>
      <c r="F5" s="85"/>
      <c r="G5" s="89" t="s">
        <v>245</v>
      </c>
      <c r="H5" s="85">
        <v>1</v>
      </c>
    </row>
    <row r="6" spans="1:8" ht="15">
      <c r="A6" s="89" t="s">
        <v>248</v>
      </c>
      <c r="B6" s="85">
        <v>1</v>
      </c>
      <c r="C6" s="89" t="s">
        <v>241</v>
      </c>
      <c r="D6" s="85">
        <v>1</v>
      </c>
      <c r="E6" s="85"/>
      <c r="F6" s="85"/>
      <c r="G6" s="89" t="s">
        <v>246</v>
      </c>
      <c r="H6" s="85">
        <v>1</v>
      </c>
    </row>
    <row r="7" spans="1:8" ht="15">
      <c r="A7" s="89" t="s">
        <v>247</v>
      </c>
      <c r="B7" s="85">
        <v>1</v>
      </c>
      <c r="C7" s="85"/>
      <c r="D7" s="85"/>
      <c r="E7" s="85"/>
      <c r="F7" s="85"/>
      <c r="G7" s="89" t="s">
        <v>247</v>
      </c>
      <c r="H7" s="85">
        <v>1</v>
      </c>
    </row>
    <row r="8" spans="1:8" ht="15">
      <c r="A8" s="89" t="s">
        <v>246</v>
      </c>
      <c r="B8" s="85">
        <v>1</v>
      </c>
      <c r="C8" s="85"/>
      <c r="D8" s="85"/>
      <c r="E8" s="85"/>
      <c r="F8" s="85"/>
      <c r="G8" s="85"/>
      <c r="H8" s="85"/>
    </row>
    <row r="9" spans="1:8" ht="15">
      <c r="A9" s="89" t="s">
        <v>245</v>
      </c>
      <c r="B9" s="85">
        <v>1</v>
      </c>
      <c r="C9" s="85"/>
      <c r="D9" s="85"/>
      <c r="E9" s="85"/>
      <c r="F9" s="85"/>
      <c r="G9" s="85"/>
      <c r="H9" s="85"/>
    </row>
    <row r="10" spans="1:8" ht="15">
      <c r="A10" s="89" t="s">
        <v>244</v>
      </c>
      <c r="B10" s="85">
        <v>1</v>
      </c>
      <c r="C10" s="85"/>
      <c r="D10" s="85"/>
      <c r="E10" s="85"/>
      <c r="F10" s="85"/>
      <c r="G10" s="85"/>
      <c r="H10" s="85"/>
    </row>
    <row r="11" spans="1:8" ht="15">
      <c r="A11" s="89" t="s">
        <v>243</v>
      </c>
      <c r="B11" s="85">
        <v>1</v>
      </c>
      <c r="C11" s="85"/>
      <c r="D11" s="85"/>
      <c r="E11" s="85"/>
      <c r="F11" s="85"/>
      <c r="G11" s="85"/>
      <c r="H11" s="85"/>
    </row>
    <row r="14" spans="1:8" ht="15" customHeight="1">
      <c r="A14" s="13" t="s">
        <v>493</v>
      </c>
      <c r="B14" s="13" t="s">
        <v>483</v>
      </c>
      <c r="C14" s="13" t="s">
        <v>494</v>
      </c>
      <c r="D14" s="13" t="s">
        <v>486</v>
      </c>
      <c r="E14" s="13" t="s">
        <v>495</v>
      </c>
      <c r="F14" s="13" t="s">
        <v>488</v>
      </c>
      <c r="G14" s="13" t="s">
        <v>496</v>
      </c>
      <c r="H14" s="13" t="s">
        <v>489</v>
      </c>
    </row>
    <row r="15" spans="1:8" ht="15">
      <c r="A15" s="85" t="s">
        <v>253</v>
      </c>
      <c r="B15" s="85">
        <v>12</v>
      </c>
      <c r="C15" s="85" t="s">
        <v>253</v>
      </c>
      <c r="D15" s="85">
        <v>4</v>
      </c>
      <c r="E15" s="85" t="s">
        <v>253</v>
      </c>
      <c r="F15" s="85">
        <v>2</v>
      </c>
      <c r="G15" s="85" t="s">
        <v>253</v>
      </c>
      <c r="H15" s="85">
        <v>6</v>
      </c>
    </row>
    <row r="16" spans="1:8" ht="15">
      <c r="A16" s="85" t="s">
        <v>254</v>
      </c>
      <c r="B16" s="85">
        <v>1</v>
      </c>
      <c r="C16" s="85" t="s">
        <v>254</v>
      </c>
      <c r="D16" s="85">
        <v>1</v>
      </c>
      <c r="E16" s="85"/>
      <c r="F16" s="85"/>
      <c r="G16" s="85"/>
      <c r="H16" s="85"/>
    </row>
    <row r="19" spans="1:8" ht="15" customHeight="1">
      <c r="A19" s="13" t="s">
        <v>499</v>
      </c>
      <c r="B19" s="13" t="s">
        <v>483</v>
      </c>
      <c r="C19" s="13" t="s">
        <v>509</v>
      </c>
      <c r="D19" s="13" t="s">
        <v>486</v>
      </c>
      <c r="E19" s="85" t="s">
        <v>514</v>
      </c>
      <c r="F19" s="85" t="s">
        <v>488</v>
      </c>
      <c r="G19" s="13" t="s">
        <v>515</v>
      </c>
      <c r="H19" s="13" t="s">
        <v>489</v>
      </c>
    </row>
    <row r="20" spans="1:8" ht="15">
      <c r="A20" s="85" t="s">
        <v>500</v>
      </c>
      <c r="B20" s="85">
        <v>5</v>
      </c>
      <c r="C20" s="85" t="s">
        <v>506</v>
      </c>
      <c r="D20" s="85">
        <v>2</v>
      </c>
      <c r="E20" s="85"/>
      <c r="F20" s="85"/>
      <c r="G20" s="85" t="s">
        <v>500</v>
      </c>
      <c r="H20" s="85">
        <v>5</v>
      </c>
    </row>
    <row r="21" spans="1:8" ht="15">
      <c r="A21" s="85" t="s">
        <v>215</v>
      </c>
      <c r="B21" s="85">
        <v>5</v>
      </c>
      <c r="C21" s="85" t="s">
        <v>510</v>
      </c>
      <c r="D21" s="85">
        <v>1</v>
      </c>
      <c r="E21" s="85"/>
      <c r="F21" s="85"/>
      <c r="G21" s="85" t="s">
        <v>215</v>
      </c>
      <c r="H21" s="85">
        <v>5</v>
      </c>
    </row>
    <row r="22" spans="1:8" ht="15">
      <c r="A22" s="85" t="s">
        <v>501</v>
      </c>
      <c r="B22" s="85">
        <v>5</v>
      </c>
      <c r="C22" s="85" t="s">
        <v>511</v>
      </c>
      <c r="D22" s="85">
        <v>1</v>
      </c>
      <c r="E22" s="85"/>
      <c r="F22" s="85"/>
      <c r="G22" s="85" t="s">
        <v>501</v>
      </c>
      <c r="H22" s="85">
        <v>5</v>
      </c>
    </row>
    <row r="23" spans="1:8" ht="15">
      <c r="A23" s="85" t="s">
        <v>502</v>
      </c>
      <c r="B23" s="85">
        <v>5</v>
      </c>
      <c r="C23" s="85" t="s">
        <v>512</v>
      </c>
      <c r="D23" s="85">
        <v>1</v>
      </c>
      <c r="E23" s="85"/>
      <c r="F23" s="85"/>
      <c r="G23" s="85" t="s">
        <v>502</v>
      </c>
      <c r="H23" s="85">
        <v>5</v>
      </c>
    </row>
    <row r="24" spans="1:8" ht="15">
      <c r="A24" s="85" t="s">
        <v>503</v>
      </c>
      <c r="B24" s="85">
        <v>5</v>
      </c>
      <c r="C24" s="85" t="s">
        <v>513</v>
      </c>
      <c r="D24" s="85">
        <v>1</v>
      </c>
      <c r="E24" s="85"/>
      <c r="F24" s="85"/>
      <c r="G24" s="85" t="s">
        <v>503</v>
      </c>
      <c r="H24" s="85">
        <v>5</v>
      </c>
    </row>
    <row r="25" spans="1:8" ht="15">
      <c r="A25" s="85" t="s">
        <v>504</v>
      </c>
      <c r="B25" s="85">
        <v>5</v>
      </c>
      <c r="C25" s="85"/>
      <c r="D25" s="85"/>
      <c r="E25" s="85"/>
      <c r="F25" s="85"/>
      <c r="G25" s="85" t="s">
        <v>504</v>
      </c>
      <c r="H25" s="85">
        <v>5</v>
      </c>
    </row>
    <row r="26" spans="1:8" ht="15">
      <c r="A26" s="85" t="s">
        <v>505</v>
      </c>
      <c r="B26" s="85">
        <v>3</v>
      </c>
      <c r="C26" s="85"/>
      <c r="D26" s="85"/>
      <c r="E26" s="85"/>
      <c r="F26" s="85"/>
      <c r="G26" s="85" t="s">
        <v>505</v>
      </c>
      <c r="H26" s="85">
        <v>3</v>
      </c>
    </row>
    <row r="27" spans="1:8" ht="15">
      <c r="A27" s="85" t="s">
        <v>506</v>
      </c>
      <c r="B27" s="85">
        <v>2</v>
      </c>
      <c r="C27" s="85"/>
      <c r="D27" s="85"/>
      <c r="E27" s="85"/>
      <c r="F27" s="85"/>
      <c r="G27" s="85" t="s">
        <v>507</v>
      </c>
      <c r="H27" s="85">
        <v>2</v>
      </c>
    </row>
    <row r="28" spans="1:8" ht="15">
      <c r="A28" s="85" t="s">
        <v>507</v>
      </c>
      <c r="B28" s="85">
        <v>2</v>
      </c>
      <c r="C28" s="85"/>
      <c r="D28" s="85"/>
      <c r="E28" s="85"/>
      <c r="F28" s="85"/>
      <c r="G28" s="85" t="s">
        <v>508</v>
      </c>
      <c r="H28" s="85">
        <v>2</v>
      </c>
    </row>
    <row r="29" spans="1:8" ht="15">
      <c r="A29" s="85" t="s">
        <v>508</v>
      </c>
      <c r="B29" s="85">
        <v>2</v>
      </c>
      <c r="C29" s="85"/>
      <c r="D29" s="85"/>
      <c r="E29" s="85"/>
      <c r="F29" s="85"/>
      <c r="G29" s="85" t="s">
        <v>516</v>
      </c>
      <c r="H29" s="85">
        <v>1</v>
      </c>
    </row>
    <row r="32" spans="1:8" ht="15" customHeight="1">
      <c r="A32" s="13" t="s">
        <v>520</v>
      </c>
      <c r="B32" s="13" t="s">
        <v>483</v>
      </c>
      <c r="C32" s="13" t="s">
        <v>529</v>
      </c>
      <c r="D32" s="13" t="s">
        <v>486</v>
      </c>
      <c r="E32" s="13" t="s">
        <v>533</v>
      </c>
      <c r="F32" s="13" t="s">
        <v>488</v>
      </c>
      <c r="G32" s="13" t="s">
        <v>540</v>
      </c>
      <c r="H32" s="13" t="s">
        <v>489</v>
      </c>
    </row>
    <row r="33" spans="1:8" ht="15">
      <c r="A33" s="91" t="s">
        <v>521</v>
      </c>
      <c r="B33" s="91">
        <v>13</v>
      </c>
      <c r="C33" s="91" t="s">
        <v>220</v>
      </c>
      <c r="D33" s="91">
        <v>5</v>
      </c>
      <c r="E33" s="91" t="s">
        <v>534</v>
      </c>
      <c r="F33" s="91">
        <v>2</v>
      </c>
      <c r="G33" s="91" t="s">
        <v>220</v>
      </c>
      <c r="H33" s="91">
        <v>6</v>
      </c>
    </row>
    <row r="34" spans="1:8" ht="15">
      <c r="A34" s="91" t="s">
        <v>522</v>
      </c>
      <c r="B34" s="91">
        <v>4</v>
      </c>
      <c r="C34" s="91" t="s">
        <v>530</v>
      </c>
      <c r="D34" s="91">
        <v>3</v>
      </c>
      <c r="E34" s="91" t="s">
        <v>220</v>
      </c>
      <c r="F34" s="91">
        <v>2</v>
      </c>
      <c r="G34" s="91" t="s">
        <v>222</v>
      </c>
      <c r="H34" s="91">
        <v>6</v>
      </c>
    </row>
    <row r="35" spans="1:8" ht="15">
      <c r="A35" s="91" t="s">
        <v>523</v>
      </c>
      <c r="B35" s="91">
        <v>0</v>
      </c>
      <c r="C35" s="91" t="s">
        <v>531</v>
      </c>
      <c r="D35" s="91">
        <v>2</v>
      </c>
      <c r="E35" s="91" t="s">
        <v>225</v>
      </c>
      <c r="F35" s="91">
        <v>2</v>
      </c>
      <c r="G35" s="91" t="s">
        <v>526</v>
      </c>
      <c r="H35" s="91">
        <v>5</v>
      </c>
    </row>
    <row r="36" spans="1:8" ht="15">
      <c r="A36" s="91" t="s">
        <v>524</v>
      </c>
      <c r="B36" s="91">
        <v>263</v>
      </c>
      <c r="C36" s="91" t="s">
        <v>532</v>
      </c>
      <c r="D36" s="91">
        <v>2</v>
      </c>
      <c r="E36" s="91" t="s">
        <v>218</v>
      </c>
      <c r="F36" s="91">
        <v>2</v>
      </c>
      <c r="G36" s="91" t="s">
        <v>527</v>
      </c>
      <c r="H36" s="91">
        <v>5</v>
      </c>
    </row>
    <row r="37" spans="1:8" ht="15">
      <c r="A37" s="91" t="s">
        <v>525</v>
      </c>
      <c r="B37" s="91">
        <v>280</v>
      </c>
      <c r="C37" s="91"/>
      <c r="D37" s="91"/>
      <c r="E37" s="91" t="s">
        <v>535</v>
      </c>
      <c r="F37" s="91">
        <v>2</v>
      </c>
      <c r="G37" s="91" t="s">
        <v>528</v>
      </c>
      <c r="H37" s="91">
        <v>5</v>
      </c>
    </row>
    <row r="38" spans="1:8" ht="15">
      <c r="A38" s="91" t="s">
        <v>220</v>
      </c>
      <c r="B38" s="91">
        <v>13</v>
      </c>
      <c r="C38" s="91"/>
      <c r="D38" s="91"/>
      <c r="E38" s="91" t="s">
        <v>536</v>
      </c>
      <c r="F38" s="91">
        <v>2</v>
      </c>
      <c r="G38" s="91" t="s">
        <v>541</v>
      </c>
      <c r="H38" s="91">
        <v>5</v>
      </c>
    </row>
    <row r="39" spans="1:8" ht="15">
      <c r="A39" s="91" t="s">
        <v>222</v>
      </c>
      <c r="B39" s="91">
        <v>6</v>
      </c>
      <c r="C39" s="91"/>
      <c r="D39" s="91"/>
      <c r="E39" s="91" t="s">
        <v>537</v>
      </c>
      <c r="F39" s="91">
        <v>2</v>
      </c>
      <c r="G39" s="91" t="s">
        <v>542</v>
      </c>
      <c r="H39" s="91">
        <v>5</v>
      </c>
    </row>
    <row r="40" spans="1:8" ht="15">
      <c r="A40" s="91" t="s">
        <v>526</v>
      </c>
      <c r="B40" s="91">
        <v>5</v>
      </c>
      <c r="C40" s="91"/>
      <c r="D40" s="91"/>
      <c r="E40" s="91" t="s">
        <v>538</v>
      </c>
      <c r="F40" s="91">
        <v>2</v>
      </c>
      <c r="G40" s="91" t="s">
        <v>543</v>
      </c>
      <c r="H40" s="91">
        <v>5</v>
      </c>
    </row>
    <row r="41" spans="1:8" ht="15">
      <c r="A41" s="91" t="s">
        <v>527</v>
      </c>
      <c r="B41" s="91">
        <v>5</v>
      </c>
      <c r="C41" s="91"/>
      <c r="D41" s="91"/>
      <c r="E41" s="91" t="s">
        <v>539</v>
      </c>
      <c r="F41" s="91">
        <v>2</v>
      </c>
      <c r="G41" s="91" t="s">
        <v>544</v>
      </c>
      <c r="H41" s="91">
        <v>4</v>
      </c>
    </row>
    <row r="42" spans="1:8" ht="15">
      <c r="A42" s="91" t="s">
        <v>528</v>
      </c>
      <c r="B42" s="91">
        <v>5</v>
      </c>
      <c r="C42" s="91"/>
      <c r="D42" s="91"/>
      <c r="E42" s="91" t="s">
        <v>224</v>
      </c>
      <c r="F42" s="91">
        <v>2</v>
      </c>
      <c r="G42" s="91" t="s">
        <v>545</v>
      </c>
      <c r="H42" s="91">
        <v>3</v>
      </c>
    </row>
    <row r="45" spans="1:8" ht="15" customHeight="1">
      <c r="A45" s="13" t="s">
        <v>550</v>
      </c>
      <c r="B45" s="13" t="s">
        <v>483</v>
      </c>
      <c r="C45" s="85" t="s">
        <v>561</v>
      </c>
      <c r="D45" s="85" t="s">
        <v>486</v>
      </c>
      <c r="E45" s="13" t="s">
        <v>562</v>
      </c>
      <c r="F45" s="13" t="s">
        <v>488</v>
      </c>
      <c r="G45" s="13" t="s">
        <v>570</v>
      </c>
      <c r="H45" s="13" t="s">
        <v>489</v>
      </c>
    </row>
    <row r="46" spans="1:8" ht="15">
      <c r="A46" s="91" t="s">
        <v>551</v>
      </c>
      <c r="B46" s="91">
        <v>5</v>
      </c>
      <c r="C46" s="91"/>
      <c r="D46" s="91"/>
      <c r="E46" s="91" t="s">
        <v>559</v>
      </c>
      <c r="F46" s="91">
        <v>2</v>
      </c>
      <c r="G46" s="91" t="s">
        <v>551</v>
      </c>
      <c r="H46" s="91">
        <v>5</v>
      </c>
    </row>
    <row r="47" spans="1:8" ht="15">
      <c r="A47" s="91" t="s">
        <v>552</v>
      </c>
      <c r="B47" s="91">
        <v>5</v>
      </c>
      <c r="C47" s="91"/>
      <c r="D47" s="91"/>
      <c r="E47" s="91" t="s">
        <v>560</v>
      </c>
      <c r="F47" s="91">
        <v>2</v>
      </c>
      <c r="G47" s="91" t="s">
        <v>552</v>
      </c>
      <c r="H47" s="91">
        <v>5</v>
      </c>
    </row>
    <row r="48" spans="1:8" ht="15">
      <c r="A48" s="91" t="s">
        <v>553</v>
      </c>
      <c r="B48" s="91">
        <v>5</v>
      </c>
      <c r="C48" s="91"/>
      <c r="D48" s="91"/>
      <c r="E48" s="91" t="s">
        <v>563</v>
      </c>
      <c r="F48" s="91">
        <v>2</v>
      </c>
      <c r="G48" s="91" t="s">
        <v>553</v>
      </c>
      <c r="H48" s="91">
        <v>5</v>
      </c>
    </row>
    <row r="49" spans="1:8" ht="15">
      <c r="A49" s="91" t="s">
        <v>554</v>
      </c>
      <c r="B49" s="91">
        <v>5</v>
      </c>
      <c r="C49" s="91"/>
      <c r="D49" s="91"/>
      <c r="E49" s="91" t="s">
        <v>564</v>
      </c>
      <c r="F49" s="91">
        <v>2</v>
      </c>
      <c r="G49" s="91" t="s">
        <v>554</v>
      </c>
      <c r="H49" s="91">
        <v>5</v>
      </c>
    </row>
    <row r="50" spans="1:8" ht="15">
      <c r="A50" s="91" t="s">
        <v>555</v>
      </c>
      <c r="B50" s="91">
        <v>5</v>
      </c>
      <c r="C50" s="91"/>
      <c r="D50" s="91"/>
      <c r="E50" s="91" t="s">
        <v>565</v>
      </c>
      <c r="F50" s="91">
        <v>2</v>
      </c>
      <c r="G50" s="91" t="s">
        <v>555</v>
      </c>
      <c r="H50" s="91">
        <v>5</v>
      </c>
    </row>
    <row r="51" spans="1:8" ht="15">
      <c r="A51" s="91" t="s">
        <v>556</v>
      </c>
      <c r="B51" s="91">
        <v>4</v>
      </c>
      <c r="C51" s="91"/>
      <c r="D51" s="91"/>
      <c r="E51" s="91" t="s">
        <v>566</v>
      </c>
      <c r="F51" s="91">
        <v>2</v>
      </c>
      <c r="G51" s="91" t="s">
        <v>556</v>
      </c>
      <c r="H51" s="91">
        <v>4</v>
      </c>
    </row>
    <row r="52" spans="1:8" ht="15">
      <c r="A52" s="91" t="s">
        <v>557</v>
      </c>
      <c r="B52" s="91">
        <v>4</v>
      </c>
      <c r="C52" s="91"/>
      <c r="D52" s="91"/>
      <c r="E52" s="91" t="s">
        <v>567</v>
      </c>
      <c r="F52" s="91">
        <v>2</v>
      </c>
      <c r="G52" s="91" t="s">
        <v>557</v>
      </c>
      <c r="H52" s="91">
        <v>4</v>
      </c>
    </row>
    <row r="53" spans="1:8" ht="15">
      <c r="A53" s="91" t="s">
        <v>558</v>
      </c>
      <c r="B53" s="91">
        <v>4</v>
      </c>
      <c r="C53" s="91"/>
      <c r="D53" s="91"/>
      <c r="E53" s="91" t="s">
        <v>568</v>
      </c>
      <c r="F53" s="91">
        <v>2</v>
      </c>
      <c r="G53" s="91" t="s">
        <v>558</v>
      </c>
      <c r="H53" s="91">
        <v>4</v>
      </c>
    </row>
    <row r="54" spans="1:8" ht="15">
      <c r="A54" s="91" t="s">
        <v>559</v>
      </c>
      <c r="B54" s="91">
        <v>2</v>
      </c>
      <c r="C54" s="91"/>
      <c r="D54" s="91"/>
      <c r="E54" s="91" t="s">
        <v>569</v>
      </c>
      <c r="F54" s="91">
        <v>2</v>
      </c>
      <c r="G54" s="91" t="s">
        <v>571</v>
      </c>
      <c r="H54" s="91">
        <v>2</v>
      </c>
    </row>
    <row r="55" spans="1:8" ht="15">
      <c r="A55" s="91" t="s">
        <v>560</v>
      </c>
      <c r="B55" s="91">
        <v>2</v>
      </c>
      <c r="C55" s="91"/>
      <c r="D55" s="91"/>
      <c r="E55" s="91"/>
      <c r="F55" s="91"/>
      <c r="G55" s="91"/>
      <c r="H55" s="91"/>
    </row>
    <row r="58" spans="1:8" ht="15" customHeight="1">
      <c r="A58" s="13" t="s">
        <v>575</v>
      </c>
      <c r="B58" s="13" t="s">
        <v>483</v>
      </c>
      <c r="C58" s="13" t="s">
        <v>577</v>
      </c>
      <c r="D58" s="13" t="s">
        <v>486</v>
      </c>
      <c r="E58" s="85" t="s">
        <v>578</v>
      </c>
      <c r="F58" s="85" t="s">
        <v>488</v>
      </c>
      <c r="G58" s="85" t="s">
        <v>581</v>
      </c>
      <c r="H58" s="85" t="s">
        <v>489</v>
      </c>
    </row>
    <row r="59" spans="1:8" ht="15">
      <c r="A59" s="85" t="s">
        <v>220</v>
      </c>
      <c r="B59" s="85">
        <v>1</v>
      </c>
      <c r="C59" s="85" t="s">
        <v>220</v>
      </c>
      <c r="D59" s="85">
        <v>1</v>
      </c>
      <c r="E59" s="85"/>
      <c r="F59" s="85"/>
      <c r="G59" s="85"/>
      <c r="H59" s="85"/>
    </row>
    <row r="62" spans="1:8" ht="15" customHeight="1">
      <c r="A62" s="13" t="s">
        <v>576</v>
      </c>
      <c r="B62" s="13" t="s">
        <v>483</v>
      </c>
      <c r="C62" s="13" t="s">
        <v>579</v>
      </c>
      <c r="D62" s="13" t="s">
        <v>486</v>
      </c>
      <c r="E62" s="13" t="s">
        <v>580</v>
      </c>
      <c r="F62" s="13" t="s">
        <v>488</v>
      </c>
      <c r="G62" s="13" t="s">
        <v>582</v>
      </c>
      <c r="H62" s="13" t="s">
        <v>489</v>
      </c>
    </row>
    <row r="63" spans="1:8" ht="15">
      <c r="A63" s="85" t="s">
        <v>220</v>
      </c>
      <c r="B63" s="85">
        <v>12</v>
      </c>
      <c r="C63" s="85" t="s">
        <v>220</v>
      </c>
      <c r="D63" s="85">
        <v>4</v>
      </c>
      <c r="E63" s="85" t="s">
        <v>220</v>
      </c>
      <c r="F63" s="85">
        <v>2</v>
      </c>
      <c r="G63" s="85" t="s">
        <v>220</v>
      </c>
      <c r="H63" s="85">
        <v>6</v>
      </c>
    </row>
    <row r="64" spans="1:8" ht="15">
      <c r="A64" s="85" t="s">
        <v>222</v>
      </c>
      <c r="B64" s="85">
        <v>6</v>
      </c>
      <c r="C64" s="85" t="s">
        <v>221</v>
      </c>
      <c r="D64" s="85">
        <v>1</v>
      </c>
      <c r="E64" s="85" t="s">
        <v>225</v>
      </c>
      <c r="F64" s="85">
        <v>2</v>
      </c>
      <c r="G64" s="85" t="s">
        <v>222</v>
      </c>
      <c r="H64" s="85">
        <v>6</v>
      </c>
    </row>
    <row r="65" spans="1:8" ht="15">
      <c r="A65" s="85" t="s">
        <v>225</v>
      </c>
      <c r="B65" s="85">
        <v>2</v>
      </c>
      <c r="C65" s="85"/>
      <c r="D65" s="85"/>
      <c r="E65" s="85" t="s">
        <v>218</v>
      </c>
      <c r="F65" s="85">
        <v>2</v>
      </c>
      <c r="G65" s="85" t="s">
        <v>223</v>
      </c>
      <c r="H65" s="85">
        <v>1</v>
      </c>
    </row>
    <row r="66" spans="1:8" ht="15">
      <c r="A66" s="85" t="s">
        <v>218</v>
      </c>
      <c r="B66" s="85">
        <v>2</v>
      </c>
      <c r="C66" s="85"/>
      <c r="D66" s="85"/>
      <c r="E66" s="85" t="s">
        <v>224</v>
      </c>
      <c r="F66" s="85">
        <v>2</v>
      </c>
      <c r="G66" s="85"/>
      <c r="H66" s="85"/>
    </row>
    <row r="67" spans="1:8" ht="15">
      <c r="A67" s="85" t="s">
        <v>224</v>
      </c>
      <c r="B67" s="85">
        <v>2</v>
      </c>
      <c r="C67" s="85"/>
      <c r="D67" s="85"/>
      <c r="E67" s="85" t="s">
        <v>217</v>
      </c>
      <c r="F67" s="85">
        <v>1</v>
      </c>
      <c r="G67" s="85"/>
      <c r="H67" s="85"/>
    </row>
    <row r="68" spans="1:8" ht="15">
      <c r="A68" s="85" t="s">
        <v>217</v>
      </c>
      <c r="B68" s="85">
        <v>1</v>
      </c>
      <c r="C68" s="85"/>
      <c r="D68" s="85"/>
      <c r="E68" s="85"/>
      <c r="F68" s="85"/>
      <c r="G68" s="85"/>
      <c r="H68" s="85"/>
    </row>
    <row r="69" spans="1:8" ht="15">
      <c r="A69" s="85" t="s">
        <v>223</v>
      </c>
      <c r="B69" s="85">
        <v>1</v>
      </c>
      <c r="C69" s="85"/>
      <c r="D69" s="85"/>
      <c r="E69" s="85"/>
      <c r="F69" s="85"/>
      <c r="G69" s="85"/>
      <c r="H69" s="85"/>
    </row>
    <row r="70" spans="1:8" ht="15">
      <c r="A70" s="85" t="s">
        <v>221</v>
      </c>
      <c r="B70" s="85">
        <v>1</v>
      </c>
      <c r="C70" s="85"/>
      <c r="D70" s="85"/>
      <c r="E70" s="85"/>
      <c r="F70" s="85"/>
      <c r="G70" s="85"/>
      <c r="H70" s="85"/>
    </row>
    <row r="73" spans="1:8" ht="15" customHeight="1">
      <c r="A73" s="13" t="s">
        <v>588</v>
      </c>
      <c r="B73" s="13" t="s">
        <v>483</v>
      </c>
      <c r="C73" s="13" t="s">
        <v>589</v>
      </c>
      <c r="D73" s="13" t="s">
        <v>486</v>
      </c>
      <c r="E73" s="13" t="s">
        <v>590</v>
      </c>
      <c r="F73" s="13" t="s">
        <v>488</v>
      </c>
      <c r="G73" s="13" t="s">
        <v>591</v>
      </c>
      <c r="H73" s="13" t="s">
        <v>489</v>
      </c>
    </row>
    <row r="74" spans="1:8" ht="15">
      <c r="A74" s="124" t="s">
        <v>214</v>
      </c>
      <c r="B74" s="85">
        <v>23971</v>
      </c>
      <c r="C74" s="124" t="s">
        <v>214</v>
      </c>
      <c r="D74" s="85">
        <v>23971</v>
      </c>
      <c r="E74" s="124" t="s">
        <v>224</v>
      </c>
      <c r="F74" s="85">
        <v>19995</v>
      </c>
      <c r="G74" s="124" t="s">
        <v>222</v>
      </c>
      <c r="H74" s="85">
        <v>8666</v>
      </c>
    </row>
    <row r="75" spans="1:8" ht="15">
      <c r="A75" s="124" t="s">
        <v>224</v>
      </c>
      <c r="B75" s="85">
        <v>19995</v>
      </c>
      <c r="C75" s="124" t="s">
        <v>219</v>
      </c>
      <c r="D75" s="85">
        <v>2200</v>
      </c>
      <c r="E75" s="124" t="s">
        <v>217</v>
      </c>
      <c r="F75" s="85">
        <v>8979</v>
      </c>
      <c r="G75" s="124" t="s">
        <v>215</v>
      </c>
      <c r="H75" s="85">
        <v>2707</v>
      </c>
    </row>
    <row r="76" spans="1:8" ht="15">
      <c r="A76" s="124" t="s">
        <v>217</v>
      </c>
      <c r="B76" s="85">
        <v>8979</v>
      </c>
      <c r="C76" s="124" t="s">
        <v>212</v>
      </c>
      <c r="D76" s="85">
        <v>1295</v>
      </c>
      <c r="E76" s="124" t="s">
        <v>218</v>
      </c>
      <c r="F76" s="85">
        <v>7552</v>
      </c>
      <c r="G76" s="124" t="s">
        <v>216</v>
      </c>
      <c r="H76" s="85">
        <v>1327</v>
      </c>
    </row>
    <row r="77" spans="1:8" ht="15">
      <c r="A77" s="124" t="s">
        <v>222</v>
      </c>
      <c r="B77" s="85">
        <v>8666</v>
      </c>
      <c r="C77" s="124" t="s">
        <v>221</v>
      </c>
      <c r="D77" s="85">
        <v>810</v>
      </c>
      <c r="E77" s="124" t="s">
        <v>225</v>
      </c>
      <c r="F77" s="85">
        <v>263</v>
      </c>
      <c r="G77" s="124" t="s">
        <v>223</v>
      </c>
      <c r="H77" s="85">
        <v>188</v>
      </c>
    </row>
    <row r="78" spans="1:8" ht="15">
      <c r="A78" s="124" t="s">
        <v>218</v>
      </c>
      <c r="B78" s="85">
        <v>7552</v>
      </c>
      <c r="C78" s="124" t="s">
        <v>213</v>
      </c>
      <c r="D78" s="85">
        <v>97</v>
      </c>
      <c r="E78" s="124"/>
      <c r="F78" s="85"/>
      <c r="G78" s="124"/>
      <c r="H78" s="85"/>
    </row>
    <row r="79" spans="1:8" ht="15">
      <c r="A79" s="124" t="s">
        <v>215</v>
      </c>
      <c r="B79" s="85">
        <v>2707</v>
      </c>
      <c r="C79" s="124" t="s">
        <v>220</v>
      </c>
      <c r="D79" s="85">
        <v>1</v>
      </c>
      <c r="E79" s="124"/>
      <c r="F79" s="85"/>
      <c r="G79" s="124"/>
      <c r="H79" s="85"/>
    </row>
    <row r="80" spans="1:8" ht="15">
      <c r="A80" s="124" t="s">
        <v>219</v>
      </c>
      <c r="B80" s="85">
        <v>2200</v>
      </c>
      <c r="C80" s="124"/>
      <c r="D80" s="85"/>
      <c r="E80" s="124"/>
      <c r="F80" s="85"/>
      <c r="G80" s="124"/>
      <c r="H80" s="85"/>
    </row>
    <row r="81" spans="1:8" ht="15">
      <c r="A81" s="124" t="s">
        <v>216</v>
      </c>
      <c r="B81" s="85">
        <v>1327</v>
      </c>
      <c r="C81" s="124"/>
      <c r="D81" s="85"/>
      <c r="E81" s="124"/>
      <c r="F81" s="85"/>
      <c r="G81" s="124"/>
      <c r="H81" s="85"/>
    </row>
    <row r="82" spans="1:8" ht="15">
      <c r="A82" s="124" t="s">
        <v>212</v>
      </c>
      <c r="B82" s="85">
        <v>1295</v>
      </c>
      <c r="C82" s="124"/>
      <c r="D82" s="85"/>
      <c r="E82" s="124"/>
      <c r="F82" s="85"/>
      <c r="G82" s="124"/>
      <c r="H82" s="85"/>
    </row>
    <row r="83" spans="1:8" ht="15">
      <c r="A83" s="124" t="s">
        <v>221</v>
      </c>
      <c r="B83" s="85">
        <v>810</v>
      </c>
      <c r="C83" s="124"/>
      <c r="D83" s="85"/>
      <c r="E83" s="124"/>
      <c r="F83" s="85"/>
      <c r="G83" s="124"/>
      <c r="H83" s="85"/>
    </row>
  </sheetData>
  <hyperlinks>
    <hyperlink ref="A2" r:id="rId1" display="https://www.instagram.com/p/ByvgwH7lt2k/?igshid=1v71qp4c7b5l0"/>
    <hyperlink ref="A3" r:id="rId2" display="https://www.instagram.com/jodi_spivak/p/By4EUASASna/?igshid=cp86wu542289"/>
    <hyperlink ref="A4" r:id="rId3" display="https://www.instagram.com/jodi_spivak/p/By1YtJHAhbX/?igshid=o83ansivn5qh"/>
    <hyperlink ref="A5" r:id="rId4" display="https://www.instagram.com/destinationpsp/p/By2qtgrnnVk/?igshid=qmiipjmldvy0"/>
    <hyperlink ref="A6" r:id="rId5" display="https://www.instagram.com/p/By0uubdHkgI/?igshid=1t3fgi3yark3p"/>
    <hyperlink ref="A7" r:id="rId6" display="https://www.instagram.com/p/Byg30fPnvS3/?igshid=1u9tidk2jfkjr"/>
    <hyperlink ref="A8" r:id="rId7" display="https://www.instagram.com/p/ByebcGGnRGE/?igshid=ke9uuhjidwcx"/>
    <hyperlink ref="A9" r:id="rId8" display="https://www.instagram.com/p/Byc_Faonngo/?igshid=1p9eyiy3f1mt5"/>
    <hyperlink ref="A10" r:id="rId9" display="https://www.instagram.com/p/Byc-6G8nHsR/?igshid=bmn3r5yvs99t"/>
    <hyperlink ref="A11" r:id="rId10" display="https://travmedia.com/showPRPreview/100061192"/>
    <hyperlink ref="C2" r:id="rId11" display="https://www.instagram.com/jodi_spivak/p/By4EUASASna/?igshid=cp86wu542289"/>
    <hyperlink ref="C3" r:id="rId12" display="https://www.instagram.com/jodi_spivak/p/By1YtJHAhbX/?igshid=o83ansivn5qh"/>
    <hyperlink ref="C4" r:id="rId13" display="https://travmedia.com/showPRPreview/100061192"/>
    <hyperlink ref="C5" r:id="rId14" display="https://www.instagram.com/p/ByyO45RHy2g/?igshid=tj7n21xhhcao"/>
    <hyperlink ref="C6" r:id="rId15" display="https://www.instagram.com/p/Byle1pcHnEd/?igshid=1919rnzm1917b"/>
    <hyperlink ref="E2" r:id="rId16" display="https://www.instagram.com/p/ByvgwH7lt2k/?igshid=1v71qp4c7b5l0"/>
    <hyperlink ref="G2" r:id="rId17" display="https://www.instagram.com/destinationpsp/p/By2qtgrnnVk/?igshid=qmiipjmldvy0"/>
    <hyperlink ref="G3" r:id="rId18" display="https://www.instagram.com/p/By0uubdHkgI/?igshid=1t3fgi3yark3p"/>
    <hyperlink ref="G4" r:id="rId19" display="https://www.instagram.com/p/Byc-6G8nHsR/?igshid=bmn3r5yvs99t"/>
    <hyperlink ref="G5" r:id="rId20" display="https://www.instagram.com/p/Byc_Faonngo/?igshid=1p9eyiy3f1mt5"/>
    <hyperlink ref="G6" r:id="rId21" display="https://www.instagram.com/p/ByebcGGnRGE/?igshid=ke9uuhjidwcx"/>
    <hyperlink ref="G7" r:id="rId22" display="https://www.instagram.com/p/Byg30fPnvS3/?igshid=1u9tidk2jfkjr"/>
  </hyperlinks>
  <printOptions/>
  <pageMargins left="0.7" right="0.7" top="0.75" bottom="0.75" header="0.3" footer="0.3"/>
  <pageSetup orientation="portrait" paperSize="9"/>
  <tableParts>
    <tablePart r:id="rId29"/>
    <tablePart r:id="rId26"/>
    <tablePart r:id="rId25"/>
    <tablePart r:id="rId27"/>
    <tablePart r:id="rId24"/>
    <tablePart r:id="rId28"/>
    <tablePart r:id="rId30"/>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2019-06-22T04:59:17Z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