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<sst xmlns="http://schemas.openxmlformats.org/spreadsheetml/2006/main" count="2006" uniqueCount="706">
  <si>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</si>
  <si>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</si>
  <si>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</si>
  <si>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</si>
  <si>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</si>
  <si>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</si>
  <si>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</si>
  <si>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</si>
  <si>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</si>
  <si>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</si>
  <si>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</si>
  <si>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</si>
  <si>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</si>
  <si>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</si>
  <si>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</si>
  <si>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</si>
  <si>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</si>
  <si>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</si>
  <si>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</si>
  <si>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</si>
  <si>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</si>
  <si>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</si>
  <si>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</si>
  <si>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</si>
  <si>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</si>
  <si>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</si>
  <si>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</si>
  <si>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</si>
  <si>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</si>
  <si>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</si>
  <si>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</si>
  <si>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</si>
  <si>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</si>
  <si>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</si>
  <si>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</si>
  <si>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</si>
  <si>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</si>
  <si>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</si>
  <si>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</si>
  <si>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</si>
  <si>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</si>
  <si>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</si>
  <si>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</si>
  <si>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</si>
  <si>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</si>
  <si>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</si>
  <si>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</si>
  <si>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</si>
  <si>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</si>
  <si>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</si>
  <si>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</si>
  <si>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</si>
  <si>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</si>
  <si>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</si>
  <si>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</si>
  <si>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</si>
  <si>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</si>
  <si>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</si>
  <si>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</si>
  <si>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</si>
  <si>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</si>
  <si>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</si>
  <si>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</si>
  <si>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</si>
  <si>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</si>
  <si>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</si>
  <si>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</si>
  <si>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</si>
  <si>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</si>
  <si>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</si>
  <si>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</si>
  <si>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</si>
  <si>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</si>
  <si>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</si>
  <si>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</si>
  <si>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</si>
  <si>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</si>
  <si>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</si>
  <si>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</si>
  <si>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</si>
  <si>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</si>
  <si>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</si>
  <si>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</si>
  <si>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</si>
  <si>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</si>
  <si>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</si>
  <si>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</si>
  <si>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</si>
  <si>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</si>
  <si>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</si>
  <si>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</si>
  <si>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</si>
  <si>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</si>
  <si>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</si>
  <si>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</si>
  <si>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</si>
  <si>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</si>
  <si>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</si>
  <si>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</si>
  <si>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</si>
  <si>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</si>
  <si>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</si>
  <si>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</si>
  <si>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</si>
  <si>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</si>
  <si>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</si>
  <si>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</si>
  <si>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</si>
  <si>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</si>
  <si>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</si>
  <si>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</si>
  <si>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</si>
  <si>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</si>
  <si>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</si>
  <si>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</si>
  <si>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</si>
  <si>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</si>
  <si>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</si>
  <si>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</si>
  <si>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</si>
  <si>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</si>
  <si>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</si>
  <si>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</si>
  <si>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</si>
  <si>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</si>
  <si>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</si>
  <si>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</si>
  <si>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</si>
  <si>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</si>
  <si>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</si>
  <si>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</si>
  <si>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</si>
  <si>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</si>
  <si>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</si>
  <si>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</si>
  <si>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</si>
  <si>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</si>
  <si>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</si>
  <si>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</si>
  <si>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</si>
  <si>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</si>
  <si>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</si>
  <si>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</si>
  <si>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</si>
  <si>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</si>
  <si>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</si>
  <si>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</si>
  <si>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</si>
  <si>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</si>
  <si>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</si>
  <si>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</si>
  <si>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</si>
  <si>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</si>
  <si>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</si>
  <si>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</si>
  <si>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</si>
  <si>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</si>
  <si>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</si>
  <si>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</si>
  <si>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</si>
  <si>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</si>
  <si>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</si>
  <si>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</si>
  <si>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</si>
  <si>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</si>
  <si>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</si>
  <si>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</si>
  <si>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</si>
  <si>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</si>
  <si>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</si>
  <si>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</si>
  <si>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</si>
  <si>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</si>
  <si>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</si>
  <si>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</si>
  <si>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</si>
  <si>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</si>
  <si>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</si>
  <si>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</si>
  <si>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</si>
  <si>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</si>
  <si>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</si>
  <si>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</si>
  <si>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</si>
  <si>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</si>
  <si>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</si>
  <si>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</si>
  <si>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</si>
  <si>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</si>
  <si>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</si>
  <si>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</si>
  <si>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</si>
  <si>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</si>
  <si>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</si>
  <si>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</si>
  <si>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</si>
  <si>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</si>
  <si>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</si>
  <si>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</si>
  <si>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</si>
  <si>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</si>
  <si>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</si>
  <si>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</si>
  <si>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</si>
  <si>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</si>
  <si>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</si>
  <si>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</si>
  <si>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</si>
  <si>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</si>
  <si>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</si>
  <si>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</si>
  <si>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</si>
  <si>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fiona_cruk</t>
  </si>
  <si>
    <t>blarodlo13</t>
  </si>
  <si>
    <t>rt_sridhar</t>
  </si>
  <si>
    <t>ksuhre</t>
  </si>
  <si>
    <t>geneticsmbbs</t>
  </si>
  <si>
    <t>pmissier</t>
  </si>
  <si>
    <t>debbiekennett</t>
  </si>
  <si>
    <t>wait_sasha</t>
  </si>
  <si>
    <t>amitvkhera</t>
  </si>
  <si>
    <t>ngalehealth</t>
  </si>
  <si>
    <t>gabriel_aurelie</t>
  </si>
  <si>
    <t>medisapiens</t>
  </si>
  <si>
    <t>uk_biobank</t>
  </si>
  <si>
    <t>mleaconnally</t>
  </si>
  <si>
    <t>rcoptimalhealth</t>
  </si>
  <si>
    <t>erobertson02</t>
  </si>
  <si>
    <t>yoginichudasama</t>
  </si>
  <si>
    <t>nyoei</t>
  </si>
  <si>
    <t>Mentions</t>
  </si>
  <si>
    <t>RT @uk_biobank: Our Scientific Conference is now sold out! If you missed out join the discussion by watching the live stream on the UK Biob…</t>
  </si>
  <si>
    <t>RT @uk_biobank: Tune in LIVE tomorrow to the 2019 UK Biobank Scientific Conference: https://t.co/339HGaWS0q  A full day of exciting talks c…</t>
  </si>
  <si>
    <t>RT @uk_biobank: Less than 24 hours to go until our 2019 Scientific Conference! #UKBCONF19 We're looking forward to a full day of exciting t…</t>
  </si>
  <si>
    <t>We have an interesting day ahead of us tomorrow! 
Our team is heading to London for @uk_biobank Scientific Conference. We are looking forward to the talks about the UK Biobank data - how to access it and use the resource effectively. See you there?
#UKBiobank #research #UKBCONF19</t>
  </si>
  <si>
    <t>RT @medisapiens: We have an interesting day ahead of us tomorrow! 
Our team is heading to London for @uk_biobank Scientific Conference. We…</t>
  </si>
  <si>
    <t>Watch the live webcast of the 2019 UK Biobank Scientific Conference: 19 June 2019, 9.30am - 5pm (BST) https://t.co/339HGaWS0q An open access resource built by scientists for scientists, with data on 500,000 participants! #bigdata #ukbconf19 #health #research https://t.co/v0HOErQpXW</t>
  </si>
  <si>
    <t>Our Scientific Conference is now sold out! If you missed out join the discussion by watching the live stream on the UK Biobank website: https://t.co/1XxNhtgkHA #UKBCONF19 https://t.co/MvSLCoy2u2</t>
  </si>
  <si>
    <t>Less than 24 hours to go until our 2019 Scientific Conference! #UKBCONF19 We're looking forward to a full day of exciting talks, research results &amp;amp; revealing the winner of the 2019 UK Biobank Early Career Researcher of the Year Award! View the schedule: https://t.co/nMxFA26lHa</t>
  </si>
  <si>
    <t>Tune in LIVE tomorrow to the 2019 UK Biobank Scientific Conference: https://t.co/339HGaWS0q  A full day of exciting talks covering everything from streamlined access procedures, whole genome sequencing, to metabolomics &amp;amp; health record linkage: https://t.co/cYySWbNyJo #UKBCONF19 https://t.co/prC1xXPBDU</t>
  </si>
  <si>
    <t>RT @uk_biobank: Watch the live webcast of the 2019 UK Biobank Scientific Conference: 19 June 2019, 9.30am - 5pm (BST) https://t.co/339HGaWS…</t>
  </si>
  <si>
    <t>http://fsmevents.com/ukbiobank/scientific-conference/2019/</t>
  </si>
  <si>
    <t>https://www.ukbiobank.ac.uk/</t>
  </si>
  <si>
    <t>https://www.ukbiobank.ac.uk/wp-content/uploads/2019/03/programme-print-conference-2019-FINAL-LR-copy2-WEB.pdf</t>
  </si>
  <si>
    <t>http://fsmevents.com/ukbiobank/scientific-conference/2019/ https://www.ukbiobank.ac.uk/wp-content/uploads/2019/03/programme-print-conference-2019-FINAL-LR-copy2-WEB.pdf</t>
  </si>
  <si>
    <t>fsmevents.com</t>
  </si>
  <si>
    <t>ac.uk</t>
  </si>
  <si>
    <t>fsmevents.com ac.uk</t>
  </si>
  <si>
    <t>ukbconf19</t>
  </si>
  <si>
    <t>ukbiobank research ukbconf19</t>
  </si>
  <si>
    <t>bigdata ukbconf19 health research</t>
  </si>
  <si>
    <t>https://pbs.twimg.com/media/D82XfdnXoAIEG9m.jpg</t>
  </si>
  <si>
    <t>https://pbs.twimg.com/media/D9VfsXwWwAAbiMY.jpg</t>
  </si>
  <si>
    <t>http://pbs.twimg.com/profile_images/552451453780914176/7ImMgPy2_normal.jpeg</t>
  </si>
  <si>
    <t>http://pbs.twimg.com/profile_images/954302502933065728/qXbXG6mA_normal.jpg</t>
  </si>
  <si>
    <t>http://pbs.twimg.com/profile_images/1134266792409481216/Soxxa_wq_normal.jpg</t>
  </si>
  <si>
    <t>http://pbs.twimg.com/profile_images/740043254440308736/HNcI_TCr_normal.jpg</t>
  </si>
  <si>
    <t>http://pbs.twimg.com/profile_images/784064016368988160/F-TRtTMG_normal.jpg</t>
  </si>
  <si>
    <t>http://pbs.twimg.com/profile_images/378800000599574447/12039b48767c8d67cee24b8e27848c21_normal.jpeg</t>
  </si>
  <si>
    <t>http://pbs.twimg.com/profile_images/522111935366438913/02_RUtNz_normal.jpeg</t>
  </si>
  <si>
    <t>http://pbs.twimg.com/profile_images/978620995291500544/snr_ynmm_normal.jpg</t>
  </si>
  <si>
    <t>http://pbs.twimg.com/profile_images/716368461107101696/lwDF8UjP_normal.jpg</t>
  </si>
  <si>
    <t>http://pbs.twimg.com/profile_images/832488763133530112/Uwq-Xt2k_normal.jpg</t>
  </si>
  <si>
    <t>http://pbs.twimg.com/profile_images/1026485728220508161/4A9hAKHI_normal.jpg</t>
  </si>
  <si>
    <t>http://pbs.twimg.com/profile_images/439031648990920704/-2-VAPUr_normal.png</t>
  </si>
  <si>
    <t>http://pbs.twimg.com/profile_images/474272993833545729/QbAoYRpk_normal.jpeg</t>
  </si>
  <si>
    <t>http://pbs.twimg.com/profile_images/1061386850500296704/-Pjlcs3W_normal.jpg</t>
  </si>
  <si>
    <t>http://pbs.twimg.com/profile_images/885869946579935234/DqIguaHO_normal.jpg</t>
  </si>
  <si>
    <t>http://pbs.twimg.com/profile_images/610755900178079745/xY71XYpu_normal.jpg</t>
  </si>
  <si>
    <t>http://pbs.twimg.com/profile_images/1089869246602117122/nkEnljIQ_normal.jpg</t>
  </si>
  <si>
    <t>http://pbs.twimg.com/profile_images/1125960676369948675/z2mbdJ5m_normal.png</t>
  </si>
  <si>
    <t>https://twitter.com/#!/fiona_cruk/status/1138735473306849280</t>
  </si>
  <si>
    <t>https://twitter.com/#!/blarodlo13/status/1138758219080318976</t>
  </si>
  <si>
    <t>https://twitter.com/#!/rt_sridhar/status/1139376995236581376</t>
  </si>
  <si>
    <t>https://twitter.com/#!/ksuhre/status/1139587951854346241</t>
  </si>
  <si>
    <t>https://twitter.com/#!/geneticsmbbs/status/1140924984392638464</t>
  </si>
  <si>
    <t>https://twitter.com/#!/pmissier/status/1140925329365708802</t>
  </si>
  <si>
    <t>https://twitter.com/#!/debbiekennett/status/1139095691794485248</t>
  </si>
  <si>
    <t>https://twitter.com/#!/debbiekennett/status/1140928588444852224</t>
  </si>
  <si>
    <t>https://twitter.com/#!/wait_sasha/status/1140930252417507328</t>
  </si>
  <si>
    <t>https://twitter.com/#!/amitvkhera/status/1140941700447309824</t>
  </si>
  <si>
    <t>https://twitter.com/#!/ngalehealth/status/1140952408736055296</t>
  </si>
  <si>
    <t>https://twitter.com/#!/gabriel_aurelie/status/1140954506106159105</t>
  </si>
  <si>
    <t>https://twitter.com/#!/medisapiens/status/1140905489989083136</t>
  </si>
  <si>
    <t>https://twitter.com/#!/uk_biobank/status/1140923210982141953</t>
  </si>
  <si>
    <t>https://twitter.com/#!/mleaconnally/status/1140973854296334338</t>
  </si>
  <si>
    <t>https://twitter.com/#!/rcoptimalhealth/status/1140983265618100226</t>
  </si>
  <si>
    <t>https://twitter.com/#!/erobertson02/status/1141017630196817920</t>
  </si>
  <si>
    <t>https://twitter.com/#!/yoginichudasama/status/1141022412672262144</t>
  </si>
  <si>
    <t>https://twitter.com/#!/uk_biobank/status/1140920341369446401</t>
  </si>
  <si>
    <t>https://twitter.com/#!/uk_biobank/status/1138732850101010434</t>
  </si>
  <si>
    <t>https://twitter.com/#!/uk_biobank/status/1140914074148134918</t>
  </si>
  <si>
    <t>https://twitter.com/#!/uk_biobank/status/1140924743186599937</t>
  </si>
  <si>
    <t>https://twitter.com/#!/nyoei/status/1141025982222086144</t>
  </si>
  <si>
    <t>1138735473306849280</t>
  </si>
  <si>
    <t>1138758219080318976</t>
  </si>
  <si>
    <t>1139376995236581376</t>
  </si>
  <si>
    <t>1139587951854346241</t>
  </si>
  <si>
    <t>1140924984392638464</t>
  </si>
  <si>
    <t>1140925329365708802</t>
  </si>
  <si>
    <t>1139095691794485248</t>
  </si>
  <si>
    <t>1140928588444852224</t>
  </si>
  <si>
    <t>1140930252417507328</t>
  </si>
  <si>
    <t>1140941700447309824</t>
  </si>
  <si>
    <t>1140952408736055296</t>
  </si>
  <si>
    <t>1140954506106159105</t>
  </si>
  <si>
    <t>1140905489989083136</t>
  </si>
  <si>
    <t>1140923210982141953</t>
  </si>
  <si>
    <t>1140973854296334338</t>
  </si>
  <si>
    <t>1140983265618100226</t>
  </si>
  <si>
    <t>1141017630196817920</t>
  </si>
  <si>
    <t>1141022412672262144</t>
  </si>
  <si>
    <t>1140920341369446401</t>
  </si>
  <si>
    <t>1138732850101010434</t>
  </si>
  <si>
    <t>1140914074148134918</t>
  </si>
  <si>
    <t>1140924743186599937</t>
  </si>
  <si>
    <t>1141025982222086144</t>
  </si>
  <si>
    <t/>
  </si>
  <si>
    <t>en</t>
  </si>
  <si>
    <t>Twitter Web App</t>
  </si>
  <si>
    <t>Twitter for iPhone</t>
  </si>
  <si>
    <t>Twitter Web Client</t>
  </si>
  <si>
    <t>Twitter for iPad</t>
  </si>
  <si>
    <t>Twitter for Android</t>
  </si>
  <si>
    <t>Sprout Social</t>
  </si>
  <si>
    <t>Twitter Ads Composer</t>
  </si>
  <si>
    <t>Hootsuite Inc.</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</si>
  <si>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</si>
  <si>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</si>
  <si>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</si>
  <si>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</si>
  <si>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</si>
  <si>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</si>
  <si>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</si>
  <si>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</si>
  <si>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</si>
  <si>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</si>
  <si>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</si>
  <si>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</si>
  <si>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</si>
  <si>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</si>
  <si>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</si>
  <si>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</si>
  <si>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</si>
  <si>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</si>
  <si>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</si>
  <si>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</si>
  <si>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</si>
  <si>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</si>
  <si>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Fiona Reddington</t>
  </si>
  <si>
    <t>UK Biobank</t>
  </si>
  <si>
    <t>Blanca Rodriguez</t>
  </si>
  <si>
    <t>Arthi Sridhar</t>
  </si>
  <si>
    <t>Karsten Suhre</t>
  </si>
  <si>
    <t>BarbaraJennings</t>
  </si>
  <si>
    <t>Paolo Missier</t>
  </si>
  <si>
    <t>Debbie Kennett</t>
  </si>
  <si>
    <t>Alexander (Sasha) Wait Zaranek</t>
  </si>
  <si>
    <t>Amit V. Khera</t>
  </si>
  <si>
    <t>Nightingale</t>
  </si>
  <si>
    <t>Aurélie Gabriel</t>
  </si>
  <si>
    <t>MediSapiens</t>
  </si>
  <si>
    <t>Emily L Connally</t>
  </si>
  <si>
    <t>RCoH</t>
  </si>
  <si>
    <t>Elizabeth Robertson</t>
  </si>
  <si>
    <t>Yogini Chudasama</t>
  </si>
  <si>
    <t>Eliza PlagueShake Beanmeats - GR Clan</t>
  </si>
  <si>
    <t>Head of Population Research Funding @CR_UK, Interested in cancer and informatics. Karate instructor,  All views my own..</t>
  </si>
  <si>
    <t>UK Biobank is an international health resource with unparalleled research opportunities. Open to all bona fide researchers - email: access@ukbiobank.ac.uk</t>
  </si>
  <si>
    <t>Oxford professor, scientist, innovator, european from Valencia</t>
  </si>
  <si>
    <t>Research Analyst, genomics; cardiovascular genetics; heterotaxy; cilia.</t>
  </si>
  <si>
    <t>Tweets on #Genomics,  #GWAS, #Metabolomics,  #Proteomics, #Glycomics, #DNA #Methylation,  Professor at @WeillCornell Medicine. Blog on https://t.co/n2agm8O2OV</t>
  </si>
  <si>
    <t>Barbara Jennings uses twitter for the Genetics MBBS Theme at UEA; to RT; and  discuss genomes, science and medical education.Tweets are from my perspective.</t>
  </si>
  <si>
    <t>Academic Researcher, Educator - Large scale Information Management and data analytics - Newcastle University. Photographer, non-objective observer of reality.</t>
  </si>
  <si>
    <t>Writer, editor, genealogist and DNA enthusiast. Honorary Research Associate at UCL.  Author of The Surnames Handbook and DNA and Social Networking.</t>
  </si>
  <si>
    <t>#Arvados founder; Harvard Personal Genome Project (PGP) co-founder; Veritas Genetics. AI—precision medicine—exascale data—freeknowledge. they/them/their</t>
  </si>
  <si>
    <t>Cardiologist @MGHMedicine, Scientist (genomic medicine) @CGM_MGH, Research faculty @harvardmed, Assoc Director Cardiovasc Disease Initiative @broadinstitute</t>
  </si>
  <si>
    <t>Biotech company transforming research &amp; prevention of chronic diseases. Member of @StartUpHealth. Official MIT Solver @SolveMIT #Metabolomics #Healthcare</t>
  </si>
  <si>
    <t>PhD student in bioinformatics @IARCWHO Interested in #CancerGenomics #Multiomics #Genetics #MachineLearning</t>
  </si>
  <si>
    <t>MediSapiens makes the world’s genomics data usable in health and disease – online.</t>
  </si>
  <si>
    <t>Scientist, psychologist, mother, gardener, cook, and political junky. Love them brains, especially the cerebellum!</t>
  </si>
  <si>
    <t>Twitter account for the Research Centre for Optimal Health, based at the University of Westminster</t>
  </si>
  <si>
    <t>Director of Research at Diabetes UK (all views my own)</t>
  </si>
  <si>
    <t>PhD Student in Epidemiology _xD83D__xDC69_‍_xD83D__xDCBC_ Multimorbidity &amp; lifestyle changes   |       _xD83C__xDFC3_‍♀️....It's never too late_xD83C__xDFC3__xD83C__xDFCB__xD83E__xDD57_CLAHRC-EM</t>
  </si>
  <si>
    <t>I am that thing.
Best shops on twitter - @badgebonny and @raiphsays  
If you are having issues with Disability claims, check the link below.</t>
  </si>
  <si>
    <t>UK</t>
  </si>
  <si>
    <t>Oxford, England</t>
  </si>
  <si>
    <t>Indianapolis, IN</t>
  </si>
  <si>
    <t>Doha, Qatar</t>
  </si>
  <si>
    <t>Norwich Medical School</t>
  </si>
  <si>
    <t>Erehwon</t>
  </si>
  <si>
    <t>England</t>
  </si>
  <si>
    <t>Somerville, MA</t>
  </si>
  <si>
    <t>Boston, MA</t>
  </si>
  <si>
    <t>Helsinki, Finland</t>
  </si>
  <si>
    <t>Lyon, France</t>
  </si>
  <si>
    <t>London, England</t>
  </si>
  <si>
    <t>University of Leicester, UK</t>
  </si>
  <si>
    <t>Dumfries, Scotland</t>
  </si>
  <si>
    <t>http://t.co/mBywlwYt6S</t>
  </si>
  <si>
    <t>https://t.co/2qhZk5y2CU</t>
  </si>
  <si>
    <t>https://t.co/7yxqzLNupN</t>
  </si>
  <si>
    <t>https://t.co/elRJt071z6</t>
  </si>
  <si>
    <t>https://t.co/srt55bev90</t>
  </si>
  <si>
    <t>http://t.co/zo82XrGdmU</t>
  </si>
  <si>
    <t>https://t.co/nluMFv1KeW</t>
  </si>
  <si>
    <t>http://t.co/cNJ4gBmBHT</t>
  </si>
  <si>
    <t>https://t.co/iGDwO1j8EE</t>
  </si>
  <si>
    <t>https://t.co/XeMN8TePW4</t>
  </si>
  <si>
    <t>https://t.co/rEwiPuSw0r</t>
  </si>
  <si>
    <t>https://pbs.twimg.com/profile_banners/2532315008/1508354577</t>
  </si>
  <si>
    <t>https://pbs.twimg.com/profile_banners/902173128/1499171429</t>
  </si>
  <si>
    <t>https://pbs.twimg.com/profile_banners/48969993/1442726922</t>
  </si>
  <si>
    <t>https://pbs.twimg.com/profile_banners/823126002/1484050913</t>
  </si>
  <si>
    <t>https://pbs.twimg.com/profile_banners/82631416/1353059542</t>
  </si>
  <si>
    <t>https://pbs.twimg.com/profile_banners/24167460/1398858801</t>
  </si>
  <si>
    <t>https://pbs.twimg.com/profile_banners/917386554280239104/1526224249</t>
  </si>
  <si>
    <t>https://pbs.twimg.com/profile_banners/3027366755/1508331720</t>
  </si>
  <si>
    <t>https://pbs.twimg.com/profile_banners/158366117/1404977335</t>
  </si>
  <si>
    <t>https://pbs.twimg.com/profile_banners/46720094/1441196830</t>
  </si>
  <si>
    <t>https://pbs.twimg.com/profile_banners/2150452027/1481653739</t>
  </si>
  <si>
    <t>https://pbs.twimg.com/profile_banners/36636454/1500157380</t>
  </si>
  <si>
    <t>en-gb</t>
  </si>
  <si>
    <t>fr</t>
  </si>
  <si>
    <t>http://abs.twimg.com/images/themes/theme1/bg.png</t>
  </si>
  <si>
    <t>http://abs.twimg.com/images/themes/theme4/bg.gif</t>
  </si>
  <si>
    <t>http://abs.twimg.com/images/themes/theme3/bg.gif</t>
  </si>
  <si>
    <t>http://abs.twimg.com/images/themes/theme18/bg.gif</t>
  </si>
  <si>
    <t>Open Twitter Page for This Person</t>
  </si>
  <si>
    <t>https://twitter.com/fiona_cruk</t>
  </si>
  <si>
    <t>https://twitter.com/uk_biobank</t>
  </si>
  <si>
    <t>https://twitter.com/blarodlo13</t>
  </si>
  <si>
    <t>https://twitter.com/rt_sridhar</t>
  </si>
  <si>
    <t>https://twitter.com/ksuhre</t>
  </si>
  <si>
    <t>https://twitter.com/geneticsmbbs</t>
  </si>
  <si>
    <t>https://twitter.com/pmissier</t>
  </si>
  <si>
    <t>https://twitter.com/debbiekennett</t>
  </si>
  <si>
    <t>https://twitter.com/wait_sasha</t>
  </si>
  <si>
    <t>https://twitter.com/amitvkhera</t>
  </si>
  <si>
    <t>https://twitter.com/ngalehealth</t>
  </si>
  <si>
    <t>https://twitter.com/gabriel_aurelie</t>
  </si>
  <si>
    <t>https://twitter.com/medisapiens</t>
  </si>
  <si>
    <t>https://twitter.com/mleaconnally</t>
  </si>
  <si>
    <t>https://twitter.com/rcoptimalhealth</t>
  </si>
  <si>
    <t>https://twitter.com/erobertson02</t>
  </si>
  <si>
    <t>https://twitter.com/yoginichudasama</t>
  </si>
  <si>
    <t>https://twitter.com/nyoei</t>
  </si>
  <si>
    <t>fiona_cruk
RT @uk_biobank: Our Scientific
Conference is now sold out! If
you missed out join the discussion
by watching the live stream on
the UK Biob…</t>
  </si>
  <si>
    <t>uk_biobank
Tune in LIVE tomorrow to the 2019
UK Biobank Scientific Conference:
https://t.co/339HGaWS0q A full
day of exciting talks covering
everything from streamlined access
procedures, whole genome sequencing,
to metabolomics &amp;amp; health record
linkage: https://t.co/cYySWbNyJo
#UKBCONF19 https://t.co/prC1xXPBDU</t>
  </si>
  <si>
    <t>blarodlo13
RT @uk_biobank: Our Scientific
Conference is now sold out! If
you missed out join the discussion
by watching the live stream on
the UK Biob…</t>
  </si>
  <si>
    <t>rt_sridhar
RT @uk_biobank: Our Scientific
Conference is now sold out! If
you missed out join the discussion
by watching the live stream on
the UK Biob…</t>
  </si>
  <si>
    <t>ksuhre
RT @uk_biobank: Our Scientific
Conference is now sold out! If
you missed out join the discussion
by watching the live stream on
the UK Biob…</t>
  </si>
  <si>
    <t>geneticsmbbs
RT @uk_biobank: Tune in LIVE tomorrow
to the 2019 UK Biobank Scientific
Conference: https://t.co/339HGaWS0q
A full day of exciting talks c…</t>
  </si>
  <si>
    <t>pmissier
RT @uk_biobank: Tune in LIVE tomorrow
to the 2019 UK Biobank Scientific
Conference: https://t.co/339HGaWS0q
A full day of exciting talks c…</t>
  </si>
  <si>
    <t>debbiekennett
RT @uk_biobank: Tune in LIVE tomorrow
to the 2019 UK Biobank Scientific
Conference: https://t.co/339HGaWS0q
A full day of exciting talks c…</t>
  </si>
  <si>
    <t>wait_sasha
RT @uk_biobank: Tune in LIVE tomorrow
to the 2019 UK Biobank Scientific
Conference: https://t.co/339HGaWS0q
A full day of exciting talks c…</t>
  </si>
  <si>
    <t>amitvkhera
RT @uk_biobank: Tune in LIVE tomorrow
to the 2019 UK Biobank Scientific
Conference: https://t.co/339HGaWS0q
A full day of exciting talks c…</t>
  </si>
  <si>
    <t>ngalehealth
RT @uk_biobank: Less than 24 hours
to go until our 2019 Scientific
Conference! #UKBCONF19 We're looking
forward to a full day of exciting
t…</t>
  </si>
  <si>
    <t>gabriel_aurelie
RT @uk_biobank: Tune in LIVE tomorrow
to the 2019 UK Biobank Scientific
Conference: https://t.co/339HGaWS0q
A full day of exciting talks c…</t>
  </si>
  <si>
    <t>medisapiens
We have an interesting day ahead
of us tomorrow! Our team is heading
to London for @uk_biobank Scientific
Conference. We are looking forward
to the talks about the UK Biobank
data - how to access it and use
the resource effectively. See you
there? #UKBiobank #research #UKBCONF19</t>
  </si>
  <si>
    <t>mleaconnally
RT @medisapiens: We have an interesting
day ahead of us tomorrow! Our team
is heading to London for @uk_biobank
Scientific Conference. We…</t>
  </si>
  <si>
    <t>rcoptimalhealth
RT @uk_biobank: Less than 24 hours
to go until our 2019 Scientific
Conference! #UKBCONF19 We're looking
forward to a full day of exciting
t…</t>
  </si>
  <si>
    <t>erobertson02
RT @uk_biobank: Tune in LIVE tomorrow
to the 2019 UK Biobank Scientific
Conference: https://t.co/339HGaWS0q
A full day of exciting talks c…</t>
  </si>
  <si>
    <t>yoginichudasama
RT @uk_biobank: Less than 24 hours
to go until our 2019 Scientific
Conference! #UKBCONF19 We're looking
forward to a full day of exciting
t…</t>
  </si>
  <si>
    <t>nyoei
RT @uk_biobank: Watch the live
webcast of the 2019 UK Biobank
Scientific Conference: 19 June
2019, 9.30am - 5pm (BST) https://t.co/339HGaWS…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</si>
  <si>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</si>
  <si>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</si>
  <si>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</si>
  <si>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</si>
  <si>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</si>
  <si>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</si>
  <si>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</si>
  <si>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</si>
  <si>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</si>
  <si>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</si>
  <si>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</si>
  <si>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</si>
  <si>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</si>
  <si>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</si>
  <si>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</si>
  <si>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</si>
  <si>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</si>
  <si>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</si>
  <si>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</si>
  <si>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</si>
  <si>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</si>
  <si>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</si>
  <si>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</si>
  <si>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</si>
  <si>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</si>
  <si>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</si>
  <si>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</si>
  <si>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</si>
  <si>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</si>
  <si>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</si>
  <si>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</si>
  <si>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</si>
  <si>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</si>
  <si>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</si>
  <si>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</si>
  <si>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</si>
  <si>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</si>
  <si>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</si>
  <si>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</si>
  <si>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</si>
  <si>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</si>
  <si>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</si>
  <si>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</si>
  <si>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</si>
  <si>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</si>
  <si>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</si>
  <si>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Group 1</t>
  </si>
  <si>
    <t>Group 2</t>
  </si>
  <si>
    <t>Edges</t>
  </si>
  <si>
    <t>Graph Type</t>
  </si>
  <si>
    <t>Modularity</t>
  </si>
  <si>
    <t>NodeXL Version</t>
  </si>
  <si>
    <t>1.0.1.413</t>
  </si>
  <si>
    <t>Top URLs in Tweet in Entire Graph</t>
  </si>
  <si>
    <t>Entire Graph Count</t>
  </si>
  <si>
    <t>Top URLs in Tweet in G1</t>
  </si>
  <si>
    <t>Top URLs in Tweet in G2</t>
  </si>
  <si>
    <t>G1 Count</t>
  </si>
  <si>
    <t>G2 Count</t>
  </si>
  <si>
    <t>Top URLs in Tweet</t>
  </si>
  <si>
    <t>http://fsmevents.com/ukbiobank/scientific-conference/2019/ https://www.ukbiobank.ac.uk/wp-content/uploads/2019/03/programme-print-conference-2019-FINAL-LR-copy2-WEB.pdf https://www.ukbiobank.ac.uk/</t>
  </si>
  <si>
    <t>Top Domains in Tweet in Entire Graph</t>
  </si>
  <si>
    <t>Top Domains in Tweet in G1</t>
  </si>
  <si>
    <t>Top Domains in Tweet in G2</t>
  </si>
  <si>
    <t>Top Domains in Tweet</t>
  </si>
  <si>
    <t>Top Hashtags in Tweet in Entire Graph</t>
  </si>
  <si>
    <t>research</t>
  </si>
  <si>
    <t>ukbiobank</t>
  </si>
  <si>
    <t>bigdata</t>
  </si>
  <si>
    <t>health</t>
  </si>
  <si>
    <t>Top Hashtags in Tweet in G1</t>
  </si>
  <si>
    <t>Top Hashtags in Tweet in G2</t>
  </si>
  <si>
    <t>Top Hashtags in Tweet</t>
  </si>
  <si>
    <t>ukbconf19 bigdata health research</t>
  </si>
  <si>
    <t>Top Words in Tweet in Entire Graph</t>
  </si>
  <si>
    <t>Words in Sentiment List#1: Positive</t>
  </si>
  <si>
    <t>Words in Sentiment List#2: Negative</t>
  </si>
  <si>
    <t>Words in Sentiment List#3: Angry/Violent</t>
  </si>
  <si>
    <t>Non-categorized Words</t>
  </si>
  <si>
    <t>Total Words</t>
  </si>
  <si>
    <t>scientific</t>
  </si>
  <si>
    <t>conference</t>
  </si>
  <si>
    <t>uk</t>
  </si>
  <si>
    <t>2019</t>
  </si>
  <si>
    <t>Top Words in Tweet in G1</t>
  </si>
  <si>
    <t>live</t>
  </si>
  <si>
    <t>day</t>
  </si>
  <si>
    <t>biobank</t>
  </si>
  <si>
    <t>out</t>
  </si>
  <si>
    <t>full</t>
  </si>
  <si>
    <t>Top Words in Tweet in G2</t>
  </si>
  <si>
    <t>interesting</t>
  </si>
  <si>
    <t>ahead</t>
  </si>
  <si>
    <t>tomorrow</t>
  </si>
  <si>
    <t>team</t>
  </si>
  <si>
    <t>heading</t>
  </si>
  <si>
    <t>london</t>
  </si>
  <si>
    <t>Top Words in Tweet</t>
  </si>
  <si>
    <t>scientific conference uk_biobank 2019 uk live day biobank out full</t>
  </si>
  <si>
    <t>interesting day ahead tomorrow team heading london uk_biobank scientific conference</t>
  </si>
  <si>
    <t>Top Word Pairs in Tweet in Entire Graph</t>
  </si>
  <si>
    <t>scientific,conference</t>
  </si>
  <si>
    <t>uk,biobank</t>
  </si>
  <si>
    <t>full,day</t>
  </si>
  <si>
    <t>day,exciting</t>
  </si>
  <si>
    <t>2019,uk</t>
  </si>
  <si>
    <t>biobank,scientific</t>
  </si>
  <si>
    <t>exciting,talks</t>
  </si>
  <si>
    <t>tune,live</t>
  </si>
  <si>
    <t>live,tomorrow</t>
  </si>
  <si>
    <t>tomorrow,2019</t>
  </si>
  <si>
    <t>Top Word Pairs in Tweet in G1</t>
  </si>
  <si>
    <t>Top Word Pairs in Tweet in G2</t>
  </si>
  <si>
    <t>interesting,day</t>
  </si>
  <si>
    <t>day,ahead</t>
  </si>
  <si>
    <t>ahead,tomorrow</t>
  </si>
  <si>
    <t>tomorrow,team</t>
  </si>
  <si>
    <t>team,heading</t>
  </si>
  <si>
    <t>heading,london</t>
  </si>
  <si>
    <t>london,uk_biobank</t>
  </si>
  <si>
    <t>uk_biobank,scientific</t>
  </si>
  <si>
    <t>Top Word Pairs in Tweet</t>
  </si>
  <si>
    <t>scientific,conference  uk,biobank  full,day  day,exciting  2019,uk  biobank,scientific  exciting,talks  tune,live  live,tomorrow  tomorrow,2019</t>
  </si>
  <si>
    <t>interesting,day  day,ahead  ahead,tomorrow  tomorrow,team  team,heading  heading,london  london,uk_biobank  uk_biobank,scientific  scientific,conference</t>
  </si>
  <si>
    <t>Top Replied-To in Entire Graph</t>
  </si>
  <si>
    <t>Top Mentioned in Entire Graph</t>
  </si>
  <si>
    <t>Top Replied-To in G1</t>
  </si>
  <si>
    <t>Top Replied-To in G2</t>
  </si>
  <si>
    <t>Top Mentioned in G1</t>
  </si>
  <si>
    <t>Top Mentioned in G2</t>
  </si>
  <si>
    <t>Top Replied-To in Tweet</t>
  </si>
  <si>
    <t>Top Mentioned in Tweet</t>
  </si>
  <si>
    <t>uk_biobank medisapiens</t>
  </si>
  <si>
    <t>Top Tweeters in Entire Graph</t>
  </si>
  <si>
    <t>Top Tweeters in G1</t>
  </si>
  <si>
    <t>Top Tweeters in G2</t>
  </si>
  <si>
    <t>Top Tweeters</t>
  </si>
  <si>
    <t>nyoei debbiekennett ksuhre geneticsmbbs wait_sasha uk_biobank ngalehealth fiona_cruk pmissier amitvkhera</t>
  </si>
  <si>
    <t>mleaconnally medisapiens</t>
  </si>
  <si>
    <t>Top URLs in Tweet by Count</t>
  </si>
  <si>
    <t>Top URLs in Tweet by Salience</t>
  </si>
  <si>
    <t>Top Domains in Tweet by Count</t>
  </si>
  <si>
    <t>ac.uk fsmevents.com</t>
  </si>
  <si>
    <t>Top Domains in Tweet by Salience</t>
  </si>
  <si>
    <t>Top Hashtags in Tweet by Count</t>
  </si>
  <si>
    <t>Top Hashtags in Tweet by Salience</t>
  </si>
  <si>
    <t>bigdata health research ukbconf19</t>
  </si>
  <si>
    <t>Top Words in Tweet by Count</t>
  </si>
  <si>
    <t>out uk_biobank scientific conference now sold missed join discussion watching</t>
  </si>
  <si>
    <t>scientific conference 2019 uk biobank day live tomorrow full exciting</t>
  </si>
  <si>
    <t>uk_biobank tune live tomorrow 2019 uk biobank scientific conference full</t>
  </si>
  <si>
    <t>uk_biobank live uk scientific conference out tune tomorrow 2019 biobank</t>
  </si>
  <si>
    <t>uk_biobank less 24 hours go until 2019 scientific conference looking</t>
  </si>
  <si>
    <t>medisapiens interesting day ahead tomorrow team heading london uk_biobank scientific</t>
  </si>
  <si>
    <t>2019 uk_biobank watch live webcast uk biobank scientific conference 19</t>
  </si>
  <si>
    <t>Top Words in Tweet by Salience</t>
  </si>
  <si>
    <t>out scientists 2019 tomorrow full exciting talks access medisapiens interesting</t>
  </si>
  <si>
    <t>out tune tomorrow 2019 biobank full day exciting talks c</t>
  </si>
  <si>
    <t>Top Word Pairs in Tweet by Count</t>
  </si>
  <si>
    <t>uk_biobank,scientific  scientific,conference  conference,now  now,sold  sold,out  out,missed  missed,out  out,join  join,discussion  discussion,watching</t>
  </si>
  <si>
    <t>scientific,conference  uk,biobank  2019,uk  biobank,scientific  full,day  day,exciting  exciting,talks  medisapiens,interesting  interesting,day  day,ahead</t>
  </si>
  <si>
    <t>uk_biobank,tune  tune,live  live,tomorrow  tomorrow,2019  2019,uk  uk,biobank  biobank,scientific  scientific,conference  conference,full  full,day</t>
  </si>
  <si>
    <t>scientific,conference  uk_biobank,tune  tune,live  live,tomorrow  tomorrow,2019  2019,uk  uk,biobank  biobank,scientific  conference,full  full,day</t>
  </si>
  <si>
    <t>uk_biobank,less  less,24  24,hours  hours,go  go,until  until,2019  2019,scientific  scientific,conference  conference,#ukbconf19  #ukbconf19,looking</t>
  </si>
  <si>
    <t>interesting,day  day,ahead  ahead,tomorrow  tomorrow,team  team,heading  heading,london  london,uk_biobank  uk_biobank,scientific  scientific,conference  conference,looking</t>
  </si>
  <si>
    <t>medisapiens,interesting  interesting,day  day,ahead  ahead,tomorrow  tomorrow,team  team,heading  heading,london  london,uk_biobank  uk_biobank,scientific  scientific,conference</t>
  </si>
  <si>
    <t>uk_biobank,watch  watch,live  live,webcast  webcast,2019  2019,uk  uk,biobank  biobank,scientific  scientific,conference  conference,19  19,june</t>
  </si>
  <si>
    <t>Top Word Pairs in Tweet by Salience</t>
  </si>
  <si>
    <t>biobank,scientific  full,day  day,exciting  exciting,talks  medisapiens,interesting  interesting,day  day,ahead  ahead,tomorrow  tomorrow,team  team,heading</t>
  </si>
  <si>
    <t>uk_biobank,tune  tune,live  live,tomorrow  tomorrow,2019  2019,uk  uk,biobank  biobank,scientific  conference,full  full,day  day,exciting</t>
  </si>
  <si>
    <t>Word</t>
  </si>
  <si>
    <t>exciting</t>
  </si>
  <si>
    <t>talks</t>
  </si>
  <si>
    <t>#ukbconf19</t>
  </si>
  <si>
    <t>tune</t>
  </si>
  <si>
    <t>c</t>
  </si>
  <si>
    <t>now</t>
  </si>
  <si>
    <t>sold</t>
  </si>
  <si>
    <t>missed</t>
  </si>
  <si>
    <t>join</t>
  </si>
  <si>
    <t>discussion</t>
  </si>
  <si>
    <t>watching</t>
  </si>
  <si>
    <t>stream</t>
  </si>
  <si>
    <t>looking</t>
  </si>
  <si>
    <t>forward</t>
  </si>
  <si>
    <t>biob</t>
  </si>
  <si>
    <t>less</t>
  </si>
  <si>
    <t>24</t>
  </si>
  <si>
    <t>hours</t>
  </si>
  <si>
    <t>go</t>
  </si>
  <si>
    <t>until</t>
  </si>
  <si>
    <t>t</t>
  </si>
  <si>
    <t>access</t>
  </si>
  <si>
    <t>watch</t>
  </si>
  <si>
    <t>webcast</t>
  </si>
  <si>
    <t>19</t>
  </si>
  <si>
    <t>june</t>
  </si>
  <si>
    <t>9</t>
  </si>
  <si>
    <t>30am</t>
  </si>
  <si>
    <t>5pm</t>
  </si>
  <si>
    <t>bst</t>
  </si>
  <si>
    <t>data</t>
  </si>
  <si>
    <t>resource</t>
  </si>
  <si>
    <t>#research</t>
  </si>
  <si>
    <t>scientists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</si>
  <si>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</si>
  <si>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</si>
  <si>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</si>
  <si>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</si>
  <si>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</si>
  <si>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</si>
  <si>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</si>
  <si>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</si>
  <si>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</si>
  <si>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</si>
  <si>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</si>
  <si>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</si>
  <si>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</si>
  <si>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</si>
  <si>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</si>
  <si>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</si>
  <si>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</si>
  <si>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</si>
  <si>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</si>
  <si>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</si>
  <si>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</si>
  <si>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</si>
  <si>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</si>
  <si>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</si>
  <si>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</si>
  <si>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</si>
  <si>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</si>
  <si>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Green</t>
  </si>
  <si>
    <t>85, 85, 0</t>
  </si>
  <si>
    <t>Red</t>
  </si>
  <si>
    <t>G1: scientific conference uk_biobank 2019 uk live day biobank out full</t>
  </si>
  <si>
    <t>G2: interesting day ahead tomorrow team heading london uk_biobank scientific conference</t>
  </si>
  <si>
    <t>Autofill Workbook Results</t>
  </si>
  <si>
    <t>Edge Weight▓1▓4▓0▓True▓Green▓Red▓▓Edge Weight▓1▓2▓0▓3▓10▓False▓Edge Weight▓1▓4▓0▓32▓6▓False▓▓0▓0▓0▓True▓Black▓Black▓▓Followers▓7▓3343▓0▓162▓1000▓False▓Followers▓7▓9987▓0▓100▓70▓False▓▓0▓0▓0▓0▓0▓False▓▓0▓0▓0▓0▓0▓False</t>
  </si>
  <si>
    <t>Subgraph</t>
  </si>
  <si>
    <t>GraphSource░TwitterSearch▓GraphTerm░#UKBCONF19▓ImportDescription░The graph represents a network of 18 Twitter users whose recent tweets contained "#UKBCONF19", or who were replied to or mentioned in those tweets, taken from a data set limited to a maximum of 18,000 tweets.  The network was obtained from Twitter on Tuesday, 18 June 2019 at 19:16 UTC.
The tweets in the network were tweeted over the 6-day, 7-hour, 52-minute period from Wednesday, 12 June 2019 at 09:00 UTC to Tuesday, 18 June 2019 at 16:52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</si>
</sst>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3">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2"/>
      <tableStyleElement type="headerRow" dxfId="301"/>
    </tableStyle>
    <tableStyle name="NodeXL Table" pivot="0" count="1">
      <tableStyleElement type="headerRow" dxfId="3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2700473"/>
        <c:axId val="42551574"/>
      </c:barChart>
      <c:catAx>
        <c:axId val="227004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551574"/>
        <c:crosses val="autoZero"/>
        <c:auto val="1"/>
        <c:lblOffset val="100"/>
        <c:noMultiLvlLbl val="0"/>
      </c:catAx>
      <c:valAx>
        <c:axId val="42551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00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5509183"/>
        <c:axId val="24596740"/>
      </c:barChart>
      <c:catAx>
        <c:axId val="455091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596740"/>
        <c:crosses val="autoZero"/>
        <c:auto val="1"/>
        <c:lblOffset val="100"/>
        <c:noMultiLvlLbl val="0"/>
      </c:catAx>
      <c:valAx>
        <c:axId val="24596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091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4006133"/>
        <c:axId val="55087970"/>
      </c:barChart>
      <c:catAx>
        <c:axId val="240061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087970"/>
        <c:crosses val="autoZero"/>
        <c:auto val="1"/>
        <c:lblOffset val="100"/>
        <c:noMultiLvlLbl val="0"/>
      </c:catAx>
      <c:valAx>
        <c:axId val="55087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06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922971"/>
        <c:axId val="31865776"/>
      </c:barChart>
      <c:catAx>
        <c:axId val="49229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865776"/>
        <c:crosses val="autoZero"/>
        <c:auto val="1"/>
        <c:lblOffset val="100"/>
        <c:noMultiLvlLbl val="0"/>
      </c:catAx>
      <c:valAx>
        <c:axId val="31865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2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4764145"/>
        <c:axId val="58298734"/>
      </c:barChart>
      <c:catAx>
        <c:axId val="647641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298734"/>
        <c:crosses val="autoZero"/>
        <c:auto val="1"/>
        <c:lblOffset val="100"/>
        <c:noMultiLvlLbl val="0"/>
      </c:catAx>
      <c:valAx>
        <c:axId val="58298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641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6561847"/>
        <c:axId val="33740828"/>
      </c:barChart>
      <c:catAx>
        <c:axId val="665618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740828"/>
        <c:crosses val="autoZero"/>
        <c:auto val="1"/>
        <c:lblOffset val="100"/>
        <c:noMultiLvlLbl val="0"/>
      </c:catAx>
      <c:valAx>
        <c:axId val="33740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61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4924589"/>
        <c:axId val="56045370"/>
      </c:barChart>
      <c:catAx>
        <c:axId val="449245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045370"/>
        <c:crosses val="autoZero"/>
        <c:auto val="1"/>
        <c:lblOffset val="100"/>
        <c:noMultiLvlLbl val="0"/>
      </c:catAx>
      <c:valAx>
        <c:axId val="56045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24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3324371"/>
        <c:axId val="37581384"/>
      </c:barChart>
      <c:catAx>
        <c:axId val="633243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581384"/>
        <c:crosses val="autoZero"/>
        <c:auto val="1"/>
        <c:lblOffset val="100"/>
        <c:noMultiLvlLbl val="0"/>
      </c:catAx>
      <c:valAx>
        <c:axId val="37581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24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0763049"/>
        <c:axId val="52566214"/>
      </c:barChart>
      <c:catAx>
        <c:axId val="10763049"/>
        <c:scaling>
          <c:orientation val="minMax"/>
        </c:scaling>
        <c:axPos val="b"/>
        <c:delete val="1"/>
        <c:majorTickMark val="out"/>
        <c:minorTickMark val="none"/>
        <c:tickLblPos val="none"/>
        <c:crossAx val="52566214"/>
        <c:crosses val="autoZero"/>
        <c:auto val="1"/>
        <c:lblOffset val="100"/>
        <c:noMultiLvlLbl val="0"/>
      </c:catAx>
      <c:valAx>
        <c:axId val="52566214"/>
        <c:scaling>
          <c:orientation val="minMax"/>
        </c:scaling>
        <c:axPos val="l"/>
        <c:delete val="1"/>
        <c:majorTickMark val="out"/>
        <c:minorTickMark val="none"/>
        <c:tickLblPos val="none"/>
        <c:crossAx val="107630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fiona_cru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uk_bioban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blarodlo1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rt_sridha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ksuhr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geneticsmbb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pmissi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debbiekennet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wait_sash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amitvkher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ngalehealt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gabriel_aureli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medisapien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mleaconnall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rcoptimalhealth"/>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erobertson0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yoginichudasam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nyoe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26" totalsRowShown="0" headerRowDxfId="299" dataDxfId="298">
  <autoFilter ref="A2:BL26"/>
  <tableColumns count="64">
    <tableColumn id="1" name="Vertex 1" dataDxfId="297"/>
    <tableColumn id="2" name="Vertex 2" dataDxfId="296"/>
    <tableColumn id="3" name="Color" dataDxfId="295"/>
    <tableColumn id="4" name="Width" dataDxfId="294"/>
    <tableColumn id="11" name="Style" dataDxfId="293"/>
    <tableColumn id="5" name="Opacity" dataDxfId="292"/>
    <tableColumn id="6" name="Visibility" dataDxfId="291"/>
    <tableColumn id="10" name="Label" dataDxfId="290"/>
    <tableColumn id="12" name="Label Text Color" dataDxfId="289"/>
    <tableColumn id="13" name="Label Font Size" dataDxfId="288"/>
    <tableColumn id="14" name="Reciprocated?" dataDxfId="29"/>
    <tableColumn id="7" name="ID" dataDxfId="287"/>
    <tableColumn id="9" name="Dynamic Filter" dataDxfId="286"/>
    <tableColumn id="8" name="Add Your Own Columns Here" dataDxfId="285"/>
    <tableColumn id="15" name="Relationship" dataDxfId="284"/>
    <tableColumn id="16" name="Relationship Date (UTC)" dataDxfId="283"/>
    <tableColumn id="17" name="Tweet" dataDxfId="282"/>
    <tableColumn id="18" name="URLs in Tweet" dataDxfId="281"/>
    <tableColumn id="19" name="Domains in Tweet" dataDxfId="280"/>
    <tableColumn id="20" name="Hashtags in Tweet" dataDxfId="279"/>
    <tableColumn id="21" name="Media in Tweet" dataDxfId="278"/>
    <tableColumn id="22" name="Tweet Image File" dataDxfId="277"/>
    <tableColumn id="23" name="Tweet Date (UTC)" dataDxfId="276"/>
    <tableColumn id="24" name="Twitter Page for Tweet" dataDxfId="275"/>
    <tableColumn id="25" name="Latitude" dataDxfId="274"/>
    <tableColumn id="26" name="Longitude" dataDxfId="273"/>
    <tableColumn id="27" name="Imported ID" dataDxfId="272"/>
    <tableColumn id="28" name="In-Reply-To Tweet ID" dataDxfId="271"/>
    <tableColumn id="29" name="Favorited" dataDxfId="270"/>
    <tableColumn id="30" name="Favorite Count" dataDxfId="269"/>
    <tableColumn id="31" name="In-Reply-To User ID" dataDxfId="268"/>
    <tableColumn id="32" name="Is Quote Status" dataDxfId="267"/>
    <tableColumn id="33" name="Language" dataDxfId="266"/>
    <tableColumn id="34" name="Possibly Sensitive" dataDxfId="265"/>
    <tableColumn id="35" name="Quoted Status ID" dataDxfId="264"/>
    <tableColumn id="36" name="Retweeted" dataDxfId="263"/>
    <tableColumn id="37" name="Retweet Count" dataDxfId="262"/>
    <tableColumn id="38" name="Retweet ID" dataDxfId="261"/>
    <tableColumn id="39" name="Source" dataDxfId="260"/>
    <tableColumn id="40" name="Truncated" dataDxfId="259"/>
    <tableColumn id="41" name="Unified Twitter ID" dataDxfId="258"/>
    <tableColumn id="42" name="Imported Tweet Type" dataDxfId="257"/>
    <tableColumn id="43" name="Added By Extended Analysis" dataDxfId="256"/>
    <tableColumn id="44" name="Corrected By Extended Analysis" dataDxfId="255"/>
    <tableColumn id="45" name="Place Bounding Box" dataDxfId="254"/>
    <tableColumn id="46" name="Place Country" dataDxfId="253"/>
    <tableColumn id="47" name="Place Country Code" dataDxfId="252"/>
    <tableColumn id="48" name="Place Full Name" dataDxfId="251"/>
    <tableColumn id="49" name="Place ID" dataDxfId="250"/>
    <tableColumn id="50" name="Place Name" dataDxfId="249"/>
    <tableColumn id="51" name="Place Type" dataDxfId="248"/>
    <tableColumn id="52" name="Place URL" dataDxfId="247"/>
    <tableColumn id="53" name="Edge Weight"/>
    <tableColumn id="54" name="Vertex 1 Group" dataDxfId="170">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7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6" totalsRowShown="0" headerRowDxfId="169" dataDxfId="168">
  <autoFilter ref="A2:C6"/>
  <tableColumns count="3">
    <tableColumn id="1" name="Group 1" dataDxfId="167"/>
    <tableColumn id="2" name="Group 2" dataDxfId="166"/>
    <tableColumn id="3" name="Edges" dataDxfId="165"/>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F4" totalsRowShown="0" headerRowDxfId="162" dataDxfId="161">
  <autoFilter ref="A1:F4"/>
  <tableColumns count="6">
    <tableColumn id="1" name="Top URLs in Tweet in Entire Graph" dataDxfId="160"/>
    <tableColumn id="2" name="Entire Graph Count" dataDxfId="159"/>
    <tableColumn id="3" name="Top URLs in Tweet in G1" dataDxfId="158"/>
    <tableColumn id="4" name="G1 Count" dataDxfId="157"/>
    <tableColumn id="5" name="Top URLs in Tweet in G2" dataDxfId="156"/>
    <tableColumn id="6" name="G2 Count" dataDxfId="1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7:F9" totalsRowShown="0" headerRowDxfId="154" dataDxfId="153">
  <autoFilter ref="A7:F9"/>
  <tableColumns count="6">
    <tableColumn id="1" name="Top Domains in Tweet in Entire Graph" dataDxfId="152"/>
    <tableColumn id="2" name="Entire Graph Count" dataDxfId="151"/>
    <tableColumn id="3" name="Top Domains in Tweet in G1" dataDxfId="150"/>
    <tableColumn id="4" name="G1 Count" dataDxfId="149"/>
    <tableColumn id="5" name="Top Domains in Tweet in G2" dataDxfId="148"/>
    <tableColumn id="6" name="G2 Count" dataDxfId="147"/>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2:F17" totalsRowShown="0" headerRowDxfId="146" dataDxfId="145">
  <autoFilter ref="A12:F17"/>
  <tableColumns count="6">
    <tableColumn id="1" name="Top Hashtags in Tweet in Entire Graph" dataDxfId="144"/>
    <tableColumn id="2" name="Entire Graph Count" dataDxfId="143"/>
    <tableColumn id="3" name="Top Hashtags in Tweet in G1" dataDxfId="142"/>
    <tableColumn id="4" name="G1 Count" dataDxfId="141"/>
    <tableColumn id="5" name="Top Hashtags in Tweet in G2" dataDxfId="140"/>
    <tableColumn id="6" name="G2 Count" dataDxfId="13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0:F30" totalsRowShown="0" headerRowDxfId="137" dataDxfId="136">
  <autoFilter ref="A20:F30"/>
  <tableColumns count="6">
    <tableColumn id="1" name="Top Words in Tweet in Entire Graph" dataDxfId="135"/>
    <tableColumn id="2" name="Entire Graph Count" dataDxfId="134"/>
    <tableColumn id="3" name="Top Words in Tweet in G1" dataDxfId="133"/>
    <tableColumn id="4" name="G1 Count" dataDxfId="132"/>
    <tableColumn id="5" name="Top Words in Tweet in G2" dataDxfId="131"/>
    <tableColumn id="6" name="G2 Count" dataDxfId="130"/>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3:F43" totalsRowShown="0" headerRowDxfId="128" dataDxfId="127">
  <autoFilter ref="A33:F43"/>
  <tableColumns count="6">
    <tableColumn id="1" name="Top Word Pairs in Tweet in Entire Graph" dataDxfId="126"/>
    <tableColumn id="2" name="Entire Graph Count" dataDxfId="125"/>
    <tableColumn id="3" name="Top Word Pairs in Tweet in G1" dataDxfId="124"/>
    <tableColumn id="4" name="G1 Count" dataDxfId="123"/>
    <tableColumn id="5" name="Top Word Pairs in Tweet in G2" dataDxfId="122"/>
    <tableColumn id="6" name="G2 Count" dataDxfId="121"/>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6:F47" totalsRowShown="0" headerRowDxfId="119" dataDxfId="118">
  <autoFilter ref="A46:F47"/>
  <tableColumns count="6">
    <tableColumn id="1" name="Top Replied-To in Entire Graph" dataDxfId="117"/>
    <tableColumn id="2" name="Entire Graph Count" dataDxfId="113"/>
    <tableColumn id="3" name="Top Replied-To in G1" dataDxfId="112"/>
    <tableColumn id="4" name="G1 Count" dataDxfId="109"/>
    <tableColumn id="5" name="Top Replied-To in G2" dataDxfId="108"/>
    <tableColumn id="6" name="G2 Count" dataDxfId="107"/>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9:F51" totalsRowShown="0" headerRowDxfId="116" dataDxfId="115">
  <autoFilter ref="A49:F51"/>
  <tableColumns count="6">
    <tableColumn id="1" name="Top Mentioned in Entire Graph" dataDxfId="114"/>
    <tableColumn id="2" name="Entire Graph Count" dataDxfId="111"/>
    <tableColumn id="3" name="Top Mentioned in G1" dataDxfId="110"/>
    <tableColumn id="4" name="G1 Count" dataDxfId="106"/>
    <tableColumn id="5" name="Top Mentioned in G2" dataDxfId="105"/>
    <tableColumn id="6" name="G2 Count" dataDxfId="104"/>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54:F64" totalsRowShown="0" headerRowDxfId="101" dataDxfId="100">
  <autoFilter ref="A54:F64"/>
  <tableColumns count="6">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246" dataDxfId="245">
  <autoFilter ref="A2:BT20"/>
  <tableColumns count="72">
    <tableColumn id="1" name="Vertex" dataDxfId="244"/>
    <tableColumn id="72" name="Subgraph"/>
    <tableColumn id="2" name="Color" dataDxfId="243"/>
    <tableColumn id="5" name="Shape" dataDxfId="242"/>
    <tableColumn id="6" name="Size" dataDxfId="241"/>
    <tableColumn id="4" name="Opacity" dataDxfId="240"/>
    <tableColumn id="7" name="Image File" dataDxfId="239"/>
    <tableColumn id="3" name="Visibility" dataDxfId="238"/>
    <tableColumn id="10" name="Label" dataDxfId="237"/>
    <tableColumn id="16" name="Label Fill Color" dataDxfId="236"/>
    <tableColumn id="9" name="Label Position" dataDxfId="235"/>
    <tableColumn id="8" name="Tooltip" dataDxfId="234"/>
    <tableColumn id="18" name="Layout Order" dataDxfId="233"/>
    <tableColumn id="13" name="X" dataDxfId="232"/>
    <tableColumn id="14" name="Y" dataDxfId="231"/>
    <tableColumn id="12" name="Locked?" dataDxfId="230"/>
    <tableColumn id="19" name="Polar R" dataDxfId="229"/>
    <tableColumn id="20" name="Polar Angle" dataDxfId="228"/>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27"/>
    <tableColumn id="28" name="Dynamic Filter" dataDxfId="226"/>
    <tableColumn id="17" name="Add Your Own Columns Here" dataDxfId="225"/>
    <tableColumn id="30" name="Name" dataDxfId="224"/>
    <tableColumn id="31" name="Followed" dataDxfId="223"/>
    <tableColumn id="32" name="Followers" dataDxfId="222"/>
    <tableColumn id="33" name="Tweets" dataDxfId="221"/>
    <tableColumn id="34" name="Favorites" dataDxfId="220"/>
    <tableColumn id="35" name="Time Zone UTC Offset (Seconds)" dataDxfId="219"/>
    <tableColumn id="36" name="Description" dataDxfId="218"/>
    <tableColumn id="37" name="Location" dataDxfId="217"/>
    <tableColumn id="38" name="Web" dataDxfId="216"/>
    <tableColumn id="39" name="Time Zone" dataDxfId="215"/>
    <tableColumn id="40" name="Joined Twitter Date (UTC)" dataDxfId="214"/>
    <tableColumn id="41" name="Profile Banner Url" dataDxfId="213"/>
    <tableColumn id="42" name="Default Profile" dataDxfId="212"/>
    <tableColumn id="43" name="Default Profile Image" dataDxfId="211"/>
    <tableColumn id="44" name="Geo Enabled" dataDxfId="210"/>
    <tableColumn id="45" name="Language" dataDxfId="209"/>
    <tableColumn id="46" name="Listed Count" dataDxfId="208"/>
    <tableColumn id="47" name="Profile Background Image Url" dataDxfId="207"/>
    <tableColumn id="48" name="Verified" dataDxfId="206"/>
    <tableColumn id="49" name="Custom Menu Item Text" dataDxfId="205"/>
    <tableColumn id="50" name="Custom Menu Item Action" dataDxfId="204"/>
    <tableColumn id="51" name="Tweeted Search Term?" dataDxfId="171"/>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09" totalsRowShown="0" headerRowDxfId="82" dataDxfId="81">
  <autoFilter ref="A1:G109"/>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14" totalsRowShown="0" headerRowDxfId="73" dataDxfId="72">
  <autoFilter ref="A1:L114"/>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03">
  <autoFilter ref="A2:AO4"/>
  <tableColumns count="41">
    <tableColumn id="1" name="Group" dataDxfId="178"/>
    <tableColumn id="2" name="Vertex Color" dataDxfId="177"/>
    <tableColumn id="3" name="Vertex Shape" dataDxfId="175"/>
    <tableColumn id="22" name="Visibility" dataDxfId="176"/>
    <tableColumn id="4" name="Collapsed?"/>
    <tableColumn id="18" name="Label" dataDxfId="202"/>
    <tableColumn id="20" name="Collapsed X"/>
    <tableColumn id="21" name="Collapsed Y"/>
    <tableColumn id="6" name="ID" dataDxfId="201"/>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38"/>
    <tableColumn id="27" name="Top Hashtags in Tweet" dataDxfId="129"/>
    <tableColumn id="28" name="Top Words in Tweet" dataDxfId="120"/>
    <tableColumn id="29" name="Top Word Pairs in Tweet" dataDxfId="103"/>
    <tableColumn id="30" name="Top Replied-To in Tweet" dataDxfId="102"/>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200" dataDxfId="199">
  <autoFilter ref="A1:C19"/>
  <tableColumns count="3">
    <tableColumn id="1" name="Group" dataDxfId="174"/>
    <tableColumn id="2" name="Vertex" dataDxfId="173"/>
    <tableColumn id="3" name="Vertex ID" dataDxfId="17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64"/>
    <tableColumn id="2" name="Value" dataDxfId="1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8"/>
    <tableColumn id="2" name="Degree Frequency" dataDxfId="197">
      <calculatedColumnFormula>COUNTIF(Vertices[Degree], "&gt;= " &amp; D2) - COUNTIF(Vertices[Degree], "&gt;=" &amp; D3)</calculatedColumnFormula>
    </tableColumn>
    <tableColumn id="3" name="In-Degree Bin" dataDxfId="196"/>
    <tableColumn id="4" name="In-Degree Frequency" dataDxfId="195">
      <calculatedColumnFormula>COUNTIF(Vertices[In-Degree], "&gt;= " &amp; F2) - COUNTIF(Vertices[In-Degree], "&gt;=" &amp; F3)</calculatedColumnFormula>
    </tableColumn>
    <tableColumn id="5" name="Out-Degree Bin" dataDxfId="194"/>
    <tableColumn id="6" name="Out-Degree Frequency" dataDxfId="193">
      <calculatedColumnFormula>COUNTIF(Vertices[Out-Degree], "&gt;= " &amp; H2) - COUNTIF(Vertices[Out-Degree], "&gt;=" &amp; H3)</calculatedColumnFormula>
    </tableColumn>
    <tableColumn id="7" name="Betweenness Centrality Bin" dataDxfId="192"/>
    <tableColumn id="8" name="Betweenness Centrality Frequency" dataDxfId="191">
      <calculatedColumnFormula>COUNTIF(Vertices[Betweenness Centrality], "&gt;= " &amp; J2) - COUNTIF(Vertices[Betweenness Centrality], "&gt;=" &amp; J3)</calculatedColumnFormula>
    </tableColumn>
    <tableColumn id="9" name="Closeness Centrality Bin" dataDxfId="190"/>
    <tableColumn id="10" name="Closeness Centrality Frequency" dataDxfId="189">
      <calculatedColumnFormula>COUNTIF(Vertices[Closeness Centrality], "&gt;= " &amp; L2) - COUNTIF(Vertices[Closeness Centrality], "&gt;=" &amp; L3)</calculatedColumnFormula>
    </tableColumn>
    <tableColumn id="11" name="Eigenvector Centrality Bin" dataDxfId="188"/>
    <tableColumn id="12" name="Eigenvector Centrality Frequency" dataDxfId="187">
      <calculatedColumnFormula>COUNTIF(Vertices[Eigenvector Centrality], "&gt;= " &amp; N2) - COUNTIF(Vertices[Eigenvector Centrality], "&gt;=" &amp; N3)</calculatedColumnFormula>
    </tableColumn>
    <tableColumn id="18" name="PageRank Bin" dataDxfId="186"/>
    <tableColumn id="17" name="PageRank Frequency" dataDxfId="185">
      <calculatedColumnFormula>COUNTIF(Vertices[Eigenvector Centrality], "&gt;= " &amp; P2) - COUNTIF(Vertices[Eigenvector Centrality], "&gt;=" &amp; P3)</calculatedColumnFormula>
    </tableColumn>
    <tableColumn id="13" name="Clustering Coefficient Bin" dataDxfId="184"/>
    <tableColumn id="14" name="Clustering Coefficient Frequency" dataDxfId="183">
      <calculatedColumnFormula>COUNTIF(Vertices[Clustering Coefficient], "&gt;= " &amp; R2) - COUNTIF(Vertices[Clustering Coefficient], "&gt;=" &amp; R3)</calculatedColumnFormula>
    </tableColumn>
    <tableColumn id="15" name="Dynamic Filter Bin" dataDxfId="182"/>
    <tableColumn id="16" name="Dynamic Filter Frequency" dataDxfId="18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8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smevents.com/ukbiobank/scientific-conference/2019/" TargetMode="External" /><Relationship Id="rId2" Type="http://schemas.openxmlformats.org/officeDocument/2006/relationships/hyperlink" Target="http://fsmevents.com/ukbiobank/scientific-conference/2019/" TargetMode="External" /><Relationship Id="rId3" Type="http://schemas.openxmlformats.org/officeDocument/2006/relationships/hyperlink" Target="http://fsmevents.com/ukbiobank/scientific-conference/2019/" TargetMode="External" /><Relationship Id="rId4" Type="http://schemas.openxmlformats.org/officeDocument/2006/relationships/hyperlink" Target="http://fsmevents.com/ukbiobank/scientific-conference/2019/" TargetMode="External" /><Relationship Id="rId5" Type="http://schemas.openxmlformats.org/officeDocument/2006/relationships/hyperlink" Target="http://fsmevents.com/ukbiobank/scientific-conference/2019/" TargetMode="External" /><Relationship Id="rId6" Type="http://schemas.openxmlformats.org/officeDocument/2006/relationships/hyperlink" Target="http://fsmevents.com/ukbiobank/scientific-conference/2019/" TargetMode="External" /><Relationship Id="rId7" Type="http://schemas.openxmlformats.org/officeDocument/2006/relationships/hyperlink" Target="http://fsmevents.com/ukbiobank/scientific-conference/2019/" TargetMode="External" /><Relationship Id="rId8" Type="http://schemas.openxmlformats.org/officeDocument/2006/relationships/hyperlink" Target="http://fsmevents.com/ukbiobank/scientific-conference/2019/" TargetMode="External" /><Relationship Id="rId9" Type="http://schemas.openxmlformats.org/officeDocument/2006/relationships/hyperlink" Target="https://www.ukbiobank.ac.uk/" TargetMode="External" /><Relationship Id="rId10" Type="http://schemas.openxmlformats.org/officeDocument/2006/relationships/hyperlink" Target="https://www.ukbiobank.ac.uk/wp-content/uploads/2019/03/programme-print-conference-2019-FINAL-LR-copy2-WEB.pdf" TargetMode="External" /><Relationship Id="rId11" Type="http://schemas.openxmlformats.org/officeDocument/2006/relationships/hyperlink" Target="https://pbs.twimg.com/media/D82XfdnXoAIEG9m.jpg" TargetMode="External" /><Relationship Id="rId12" Type="http://schemas.openxmlformats.org/officeDocument/2006/relationships/hyperlink" Target="https://pbs.twimg.com/media/D82XfdnXoAIEG9m.jpg" TargetMode="External" /><Relationship Id="rId13" Type="http://schemas.openxmlformats.org/officeDocument/2006/relationships/hyperlink" Target="https://pbs.twimg.com/media/D9VfsXwWwAAbiMY.jpg" TargetMode="External" /><Relationship Id="rId14" Type="http://schemas.openxmlformats.org/officeDocument/2006/relationships/hyperlink" Target="http://pbs.twimg.com/profile_images/552451453780914176/7ImMgPy2_normal.jpeg" TargetMode="External" /><Relationship Id="rId15" Type="http://schemas.openxmlformats.org/officeDocument/2006/relationships/hyperlink" Target="http://pbs.twimg.com/profile_images/954302502933065728/qXbXG6mA_normal.jpg" TargetMode="External" /><Relationship Id="rId16" Type="http://schemas.openxmlformats.org/officeDocument/2006/relationships/hyperlink" Target="http://pbs.twimg.com/profile_images/1134266792409481216/Soxxa_wq_normal.jpg" TargetMode="External" /><Relationship Id="rId17" Type="http://schemas.openxmlformats.org/officeDocument/2006/relationships/hyperlink" Target="http://pbs.twimg.com/profile_images/740043254440308736/HNcI_TCr_normal.jpg" TargetMode="External" /><Relationship Id="rId18" Type="http://schemas.openxmlformats.org/officeDocument/2006/relationships/hyperlink" Target="http://pbs.twimg.com/profile_images/784064016368988160/F-TRtTMG_normal.jpg" TargetMode="External" /><Relationship Id="rId19" Type="http://schemas.openxmlformats.org/officeDocument/2006/relationships/hyperlink" Target="http://pbs.twimg.com/profile_images/378800000599574447/12039b48767c8d67cee24b8e27848c21_normal.jpeg" TargetMode="External" /><Relationship Id="rId20" Type="http://schemas.openxmlformats.org/officeDocument/2006/relationships/hyperlink" Target="http://pbs.twimg.com/profile_images/522111935366438913/02_RUtNz_normal.jpeg" TargetMode="External" /><Relationship Id="rId21" Type="http://schemas.openxmlformats.org/officeDocument/2006/relationships/hyperlink" Target="http://pbs.twimg.com/profile_images/522111935366438913/02_RUtNz_normal.jpeg" TargetMode="External" /><Relationship Id="rId22" Type="http://schemas.openxmlformats.org/officeDocument/2006/relationships/hyperlink" Target="http://pbs.twimg.com/profile_images/978620995291500544/snr_ynmm_normal.jpg" TargetMode="External" /><Relationship Id="rId23" Type="http://schemas.openxmlformats.org/officeDocument/2006/relationships/hyperlink" Target="http://pbs.twimg.com/profile_images/716368461107101696/lwDF8UjP_normal.jpg" TargetMode="External" /><Relationship Id="rId24" Type="http://schemas.openxmlformats.org/officeDocument/2006/relationships/hyperlink" Target="http://pbs.twimg.com/profile_images/832488763133530112/Uwq-Xt2k_normal.jpg" TargetMode="External" /><Relationship Id="rId25" Type="http://schemas.openxmlformats.org/officeDocument/2006/relationships/hyperlink" Target="http://pbs.twimg.com/profile_images/1026485728220508161/4A9hAKHI_normal.jpg" TargetMode="External" /><Relationship Id="rId26" Type="http://schemas.openxmlformats.org/officeDocument/2006/relationships/hyperlink" Target="http://pbs.twimg.com/profile_images/439031648990920704/-2-VAPUr_normal.png" TargetMode="External" /><Relationship Id="rId27" Type="http://schemas.openxmlformats.org/officeDocument/2006/relationships/hyperlink" Target="http://pbs.twimg.com/profile_images/474272993833545729/QbAoYRpk_normal.jpeg" TargetMode="External" /><Relationship Id="rId28" Type="http://schemas.openxmlformats.org/officeDocument/2006/relationships/hyperlink" Target="http://pbs.twimg.com/profile_images/1061386850500296704/-Pjlcs3W_normal.jpg" TargetMode="External" /><Relationship Id="rId29" Type="http://schemas.openxmlformats.org/officeDocument/2006/relationships/hyperlink" Target="http://pbs.twimg.com/profile_images/1061386850500296704/-Pjlcs3W_normal.jpg" TargetMode="External" /><Relationship Id="rId30" Type="http://schemas.openxmlformats.org/officeDocument/2006/relationships/hyperlink" Target="http://pbs.twimg.com/profile_images/885869946579935234/DqIguaHO_normal.jpg" TargetMode="External" /><Relationship Id="rId31" Type="http://schemas.openxmlformats.org/officeDocument/2006/relationships/hyperlink" Target="http://pbs.twimg.com/profile_images/610755900178079745/xY71XYpu_normal.jpg" TargetMode="External" /><Relationship Id="rId32" Type="http://schemas.openxmlformats.org/officeDocument/2006/relationships/hyperlink" Target="http://pbs.twimg.com/profile_images/1089869246602117122/nkEnljIQ_normal.jpg" TargetMode="External" /><Relationship Id="rId33" Type="http://schemas.openxmlformats.org/officeDocument/2006/relationships/hyperlink" Target="https://pbs.twimg.com/media/D82XfdnXoAIEG9m.jpg" TargetMode="External" /><Relationship Id="rId34" Type="http://schemas.openxmlformats.org/officeDocument/2006/relationships/hyperlink" Target="https://pbs.twimg.com/media/D82XfdnXoAIEG9m.jpg" TargetMode="External" /><Relationship Id="rId35" Type="http://schemas.openxmlformats.org/officeDocument/2006/relationships/hyperlink" Target="http://pbs.twimg.com/profile_images/474272993833545729/QbAoYRpk_normal.jpeg" TargetMode="External" /><Relationship Id="rId36" Type="http://schemas.openxmlformats.org/officeDocument/2006/relationships/hyperlink" Target="https://pbs.twimg.com/media/D9VfsXwWwAAbiMY.jpg" TargetMode="External" /><Relationship Id="rId37" Type="http://schemas.openxmlformats.org/officeDocument/2006/relationships/hyperlink" Target="http://pbs.twimg.com/profile_images/1125960676369948675/z2mbdJ5m_normal.png" TargetMode="External" /><Relationship Id="rId38" Type="http://schemas.openxmlformats.org/officeDocument/2006/relationships/hyperlink" Target="https://twitter.com/#!/fiona_cruk/status/1138735473306849280" TargetMode="External" /><Relationship Id="rId39" Type="http://schemas.openxmlformats.org/officeDocument/2006/relationships/hyperlink" Target="https://twitter.com/#!/blarodlo13/status/1138758219080318976" TargetMode="External" /><Relationship Id="rId40" Type="http://schemas.openxmlformats.org/officeDocument/2006/relationships/hyperlink" Target="https://twitter.com/#!/rt_sridhar/status/1139376995236581376" TargetMode="External" /><Relationship Id="rId41" Type="http://schemas.openxmlformats.org/officeDocument/2006/relationships/hyperlink" Target="https://twitter.com/#!/ksuhre/status/1139587951854346241" TargetMode="External" /><Relationship Id="rId42" Type="http://schemas.openxmlformats.org/officeDocument/2006/relationships/hyperlink" Target="https://twitter.com/#!/geneticsmbbs/status/1140924984392638464" TargetMode="External" /><Relationship Id="rId43" Type="http://schemas.openxmlformats.org/officeDocument/2006/relationships/hyperlink" Target="https://twitter.com/#!/pmissier/status/1140925329365708802" TargetMode="External" /><Relationship Id="rId44" Type="http://schemas.openxmlformats.org/officeDocument/2006/relationships/hyperlink" Target="https://twitter.com/#!/debbiekennett/status/1139095691794485248" TargetMode="External" /><Relationship Id="rId45" Type="http://schemas.openxmlformats.org/officeDocument/2006/relationships/hyperlink" Target="https://twitter.com/#!/debbiekennett/status/1140928588444852224" TargetMode="External" /><Relationship Id="rId46" Type="http://schemas.openxmlformats.org/officeDocument/2006/relationships/hyperlink" Target="https://twitter.com/#!/wait_sasha/status/1140930252417507328" TargetMode="External" /><Relationship Id="rId47" Type="http://schemas.openxmlformats.org/officeDocument/2006/relationships/hyperlink" Target="https://twitter.com/#!/amitvkhera/status/1140941700447309824" TargetMode="External" /><Relationship Id="rId48" Type="http://schemas.openxmlformats.org/officeDocument/2006/relationships/hyperlink" Target="https://twitter.com/#!/ngalehealth/status/1140952408736055296" TargetMode="External" /><Relationship Id="rId49" Type="http://schemas.openxmlformats.org/officeDocument/2006/relationships/hyperlink" Target="https://twitter.com/#!/gabriel_aurelie/status/1140954506106159105" TargetMode="External" /><Relationship Id="rId50" Type="http://schemas.openxmlformats.org/officeDocument/2006/relationships/hyperlink" Target="https://twitter.com/#!/medisapiens/status/1140905489989083136" TargetMode="External" /><Relationship Id="rId51" Type="http://schemas.openxmlformats.org/officeDocument/2006/relationships/hyperlink" Target="https://twitter.com/#!/uk_biobank/status/1140923210982141953" TargetMode="External" /><Relationship Id="rId52" Type="http://schemas.openxmlformats.org/officeDocument/2006/relationships/hyperlink" Target="https://twitter.com/#!/mleaconnally/status/1140973854296334338" TargetMode="External" /><Relationship Id="rId53" Type="http://schemas.openxmlformats.org/officeDocument/2006/relationships/hyperlink" Target="https://twitter.com/#!/mleaconnally/status/1140973854296334338" TargetMode="External" /><Relationship Id="rId54" Type="http://schemas.openxmlformats.org/officeDocument/2006/relationships/hyperlink" Target="https://twitter.com/#!/rcoptimalhealth/status/1140983265618100226" TargetMode="External" /><Relationship Id="rId55" Type="http://schemas.openxmlformats.org/officeDocument/2006/relationships/hyperlink" Target="https://twitter.com/#!/erobertson02/status/1141017630196817920" TargetMode="External" /><Relationship Id="rId56" Type="http://schemas.openxmlformats.org/officeDocument/2006/relationships/hyperlink" Target="https://twitter.com/#!/yoginichudasama/status/1141022412672262144" TargetMode="External" /><Relationship Id="rId57" Type="http://schemas.openxmlformats.org/officeDocument/2006/relationships/hyperlink" Target="https://twitter.com/#!/uk_biobank/status/1140920341369446401" TargetMode="External" /><Relationship Id="rId58" Type="http://schemas.openxmlformats.org/officeDocument/2006/relationships/hyperlink" Target="https://twitter.com/#!/uk_biobank/status/1138732850101010434" TargetMode="External" /><Relationship Id="rId59" Type="http://schemas.openxmlformats.org/officeDocument/2006/relationships/hyperlink" Target="https://twitter.com/#!/uk_biobank/status/1140914074148134918" TargetMode="External" /><Relationship Id="rId60" Type="http://schemas.openxmlformats.org/officeDocument/2006/relationships/hyperlink" Target="https://twitter.com/#!/uk_biobank/status/1140924743186599937" TargetMode="External" /><Relationship Id="rId61" Type="http://schemas.openxmlformats.org/officeDocument/2006/relationships/hyperlink" Target="https://twitter.com/#!/nyoei/status/1141025982222086144" TargetMode="External" /><Relationship Id="rId62" Type="http://schemas.openxmlformats.org/officeDocument/2006/relationships/comments" Target="../comments1.xml" /><Relationship Id="rId63" Type="http://schemas.openxmlformats.org/officeDocument/2006/relationships/vmlDrawing" Target="../drawings/vmlDrawing1.vml" /><Relationship Id="rId64" Type="http://schemas.openxmlformats.org/officeDocument/2006/relationships/table" Target="../tables/table1.xml" /><Relationship Id="rId6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t.co/mBywlwYt6S" TargetMode="External" /><Relationship Id="rId2" Type="http://schemas.openxmlformats.org/officeDocument/2006/relationships/hyperlink" Target="https://t.co/2qhZk5y2CU" TargetMode="External" /><Relationship Id="rId3" Type="http://schemas.openxmlformats.org/officeDocument/2006/relationships/hyperlink" Target="https://t.co/7yxqzLNupN" TargetMode="External" /><Relationship Id="rId4" Type="http://schemas.openxmlformats.org/officeDocument/2006/relationships/hyperlink" Target="https://t.co/elRJt071z6" TargetMode="External" /><Relationship Id="rId5" Type="http://schemas.openxmlformats.org/officeDocument/2006/relationships/hyperlink" Target="https://t.co/srt55bev90" TargetMode="External" /><Relationship Id="rId6" Type="http://schemas.openxmlformats.org/officeDocument/2006/relationships/hyperlink" Target="http://t.co/zo82XrGdmU" TargetMode="External" /><Relationship Id="rId7" Type="http://schemas.openxmlformats.org/officeDocument/2006/relationships/hyperlink" Target="https://t.co/nluMFv1KeW" TargetMode="External" /><Relationship Id="rId8" Type="http://schemas.openxmlformats.org/officeDocument/2006/relationships/hyperlink" Target="http://t.co/cNJ4gBmBHT" TargetMode="External" /><Relationship Id="rId9" Type="http://schemas.openxmlformats.org/officeDocument/2006/relationships/hyperlink" Target="https://t.co/iGDwO1j8EE" TargetMode="External" /><Relationship Id="rId10" Type="http://schemas.openxmlformats.org/officeDocument/2006/relationships/hyperlink" Target="https://t.co/XeMN8TePW4" TargetMode="External" /><Relationship Id="rId11" Type="http://schemas.openxmlformats.org/officeDocument/2006/relationships/hyperlink" Target="https://t.co/rEwiPuSw0r" TargetMode="External" /><Relationship Id="rId12" Type="http://schemas.openxmlformats.org/officeDocument/2006/relationships/hyperlink" Target="https://pbs.twimg.com/profile_banners/2532315008/1508354577" TargetMode="External" /><Relationship Id="rId13" Type="http://schemas.openxmlformats.org/officeDocument/2006/relationships/hyperlink" Target="https://pbs.twimg.com/profile_banners/902173128/1499171429" TargetMode="External" /><Relationship Id="rId14" Type="http://schemas.openxmlformats.org/officeDocument/2006/relationships/hyperlink" Target="https://pbs.twimg.com/profile_banners/48969993/1442726922" TargetMode="External" /><Relationship Id="rId15" Type="http://schemas.openxmlformats.org/officeDocument/2006/relationships/hyperlink" Target="https://pbs.twimg.com/profile_banners/823126002/1484050913" TargetMode="External" /><Relationship Id="rId16" Type="http://schemas.openxmlformats.org/officeDocument/2006/relationships/hyperlink" Target="https://pbs.twimg.com/profile_banners/82631416/1353059542" TargetMode="External" /><Relationship Id="rId17" Type="http://schemas.openxmlformats.org/officeDocument/2006/relationships/hyperlink" Target="https://pbs.twimg.com/profile_banners/24167460/1398858801" TargetMode="External" /><Relationship Id="rId18" Type="http://schemas.openxmlformats.org/officeDocument/2006/relationships/hyperlink" Target="https://pbs.twimg.com/profile_banners/917386554280239104/1526224249" TargetMode="External" /><Relationship Id="rId19" Type="http://schemas.openxmlformats.org/officeDocument/2006/relationships/hyperlink" Target="https://pbs.twimg.com/profile_banners/3027366755/1508331720" TargetMode="External" /><Relationship Id="rId20" Type="http://schemas.openxmlformats.org/officeDocument/2006/relationships/hyperlink" Target="https://pbs.twimg.com/profile_banners/158366117/1404977335" TargetMode="External" /><Relationship Id="rId21" Type="http://schemas.openxmlformats.org/officeDocument/2006/relationships/hyperlink" Target="https://pbs.twimg.com/profile_banners/46720094/1441196830" TargetMode="External" /><Relationship Id="rId22" Type="http://schemas.openxmlformats.org/officeDocument/2006/relationships/hyperlink" Target="https://pbs.twimg.com/profile_banners/2150452027/1481653739" TargetMode="External" /><Relationship Id="rId23" Type="http://schemas.openxmlformats.org/officeDocument/2006/relationships/hyperlink" Target="https://pbs.twimg.com/profile_banners/36636454/1500157380"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4/bg.gif"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3/bg.gif"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8/bg.gif" TargetMode="External" /><Relationship Id="rId40" Type="http://schemas.openxmlformats.org/officeDocument/2006/relationships/hyperlink" Target="http://pbs.twimg.com/profile_images/552451453780914176/7ImMgPy2_normal.jpeg" TargetMode="External" /><Relationship Id="rId41" Type="http://schemas.openxmlformats.org/officeDocument/2006/relationships/hyperlink" Target="http://pbs.twimg.com/profile_images/474272993833545729/QbAoYRpk_normal.jpeg" TargetMode="External" /><Relationship Id="rId42" Type="http://schemas.openxmlformats.org/officeDocument/2006/relationships/hyperlink" Target="http://pbs.twimg.com/profile_images/954302502933065728/qXbXG6mA_normal.jpg" TargetMode="External" /><Relationship Id="rId43" Type="http://schemas.openxmlformats.org/officeDocument/2006/relationships/hyperlink" Target="http://pbs.twimg.com/profile_images/1134266792409481216/Soxxa_wq_normal.jpg" TargetMode="External" /><Relationship Id="rId44" Type="http://schemas.openxmlformats.org/officeDocument/2006/relationships/hyperlink" Target="http://pbs.twimg.com/profile_images/740043254440308736/HNcI_TCr_normal.jpg" TargetMode="External" /><Relationship Id="rId45" Type="http://schemas.openxmlformats.org/officeDocument/2006/relationships/hyperlink" Target="http://pbs.twimg.com/profile_images/784064016368988160/F-TRtTMG_normal.jpg" TargetMode="External" /><Relationship Id="rId46" Type="http://schemas.openxmlformats.org/officeDocument/2006/relationships/hyperlink" Target="http://pbs.twimg.com/profile_images/378800000599574447/12039b48767c8d67cee24b8e27848c21_normal.jpeg" TargetMode="External" /><Relationship Id="rId47" Type="http://schemas.openxmlformats.org/officeDocument/2006/relationships/hyperlink" Target="http://pbs.twimg.com/profile_images/522111935366438913/02_RUtNz_normal.jpeg" TargetMode="External" /><Relationship Id="rId48" Type="http://schemas.openxmlformats.org/officeDocument/2006/relationships/hyperlink" Target="http://pbs.twimg.com/profile_images/978620995291500544/snr_ynmm_normal.jpg" TargetMode="External" /><Relationship Id="rId49" Type="http://schemas.openxmlformats.org/officeDocument/2006/relationships/hyperlink" Target="http://pbs.twimg.com/profile_images/716368461107101696/lwDF8UjP_normal.jpg" TargetMode="External" /><Relationship Id="rId50" Type="http://schemas.openxmlformats.org/officeDocument/2006/relationships/hyperlink" Target="http://pbs.twimg.com/profile_images/832488763133530112/Uwq-Xt2k_normal.jpg" TargetMode="External" /><Relationship Id="rId51" Type="http://schemas.openxmlformats.org/officeDocument/2006/relationships/hyperlink" Target="http://pbs.twimg.com/profile_images/1026485728220508161/4A9hAKHI_normal.jpg" TargetMode="External" /><Relationship Id="rId52" Type="http://schemas.openxmlformats.org/officeDocument/2006/relationships/hyperlink" Target="http://pbs.twimg.com/profile_images/439031648990920704/-2-VAPUr_normal.png" TargetMode="External" /><Relationship Id="rId53" Type="http://schemas.openxmlformats.org/officeDocument/2006/relationships/hyperlink" Target="http://pbs.twimg.com/profile_images/1061386850500296704/-Pjlcs3W_normal.jpg" TargetMode="External" /><Relationship Id="rId54" Type="http://schemas.openxmlformats.org/officeDocument/2006/relationships/hyperlink" Target="http://pbs.twimg.com/profile_images/885869946579935234/DqIguaHO_normal.jpg" TargetMode="External" /><Relationship Id="rId55" Type="http://schemas.openxmlformats.org/officeDocument/2006/relationships/hyperlink" Target="http://pbs.twimg.com/profile_images/610755900178079745/xY71XYpu_normal.jpg" TargetMode="External" /><Relationship Id="rId56" Type="http://schemas.openxmlformats.org/officeDocument/2006/relationships/hyperlink" Target="http://pbs.twimg.com/profile_images/1089869246602117122/nkEnljIQ_normal.jpg" TargetMode="External" /><Relationship Id="rId57" Type="http://schemas.openxmlformats.org/officeDocument/2006/relationships/hyperlink" Target="http://pbs.twimg.com/profile_images/1125960676369948675/z2mbdJ5m_normal.png" TargetMode="External" /><Relationship Id="rId58" Type="http://schemas.openxmlformats.org/officeDocument/2006/relationships/hyperlink" Target="https://twitter.com/fiona_cruk" TargetMode="External" /><Relationship Id="rId59" Type="http://schemas.openxmlformats.org/officeDocument/2006/relationships/hyperlink" Target="https://twitter.com/uk_biobank" TargetMode="External" /><Relationship Id="rId60" Type="http://schemas.openxmlformats.org/officeDocument/2006/relationships/hyperlink" Target="https://twitter.com/blarodlo13" TargetMode="External" /><Relationship Id="rId61" Type="http://schemas.openxmlformats.org/officeDocument/2006/relationships/hyperlink" Target="https://twitter.com/rt_sridhar" TargetMode="External" /><Relationship Id="rId62" Type="http://schemas.openxmlformats.org/officeDocument/2006/relationships/hyperlink" Target="https://twitter.com/ksuhre" TargetMode="External" /><Relationship Id="rId63" Type="http://schemas.openxmlformats.org/officeDocument/2006/relationships/hyperlink" Target="https://twitter.com/geneticsmbbs" TargetMode="External" /><Relationship Id="rId64" Type="http://schemas.openxmlformats.org/officeDocument/2006/relationships/hyperlink" Target="https://twitter.com/pmissier" TargetMode="External" /><Relationship Id="rId65" Type="http://schemas.openxmlformats.org/officeDocument/2006/relationships/hyperlink" Target="https://twitter.com/debbiekennett" TargetMode="External" /><Relationship Id="rId66" Type="http://schemas.openxmlformats.org/officeDocument/2006/relationships/hyperlink" Target="https://twitter.com/wait_sasha" TargetMode="External" /><Relationship Id="rId67" Type="http://schemas.openxmlformats.org/officeDocument/2006/relationships/hyperlink" Target="https://twitter.com/amitvkhera" TargetMode="External" /><Relationship Id="rId68" Type="http://schemas.openxmlformats.org/officeDocument/2006/relationships/hyperlink" Target="https://twitter.com/ngalehealth" TargetMode="External" /><Relationship Id="rId69" Type="http://schemas.openxmlformats.org/officeDocument/2006/relationships/hyperlink" Target="https://twitter.com/gabriel_aurelie" TargetMode="External" /><Relationship Id="rId70" Type="http://schemas.openxmlformats.org/officeDocument/2006/relationships/hyperlink" Target="https://twitter.com/medisapiens" TargetMode="External" /><Relationship Id="rId71" Type="http://schemas.openxmlformats.org/officeDocument/2006/relationships/hyperlink" Target="https://twitter.com/mleaconnally" TargetMode="External" /><Relationship Id="rId72" Type="http://schemas.openxmlformats.org/officeDocument/2006/relationships/hyperlink" Target="https://twitter.com/rcoptimalhealth" TargetMode="External" /><Relationship Id="rId73" Type="http://schemas.openxmlformats.org/officeDocument/2006/relationships/hyperlink" Target="https://twitter.com/erobertson02" TargetMode="External" /><Relationship Id="rId74" Type="http://schemas.openxmlformats.org/officeDocument/2006/relationships/hyperlink" Target="https://twitter.com/yoginichudasama" TargetMode="External" /><Relationship Id="rId75" Type="http://schemas.openxmlformats.org/officeDocument/2006/relationships/hyperlink" Target="https://twitter.com/nyoei" TargetMode="External" /><Relationship Id="rId76" Type="http://schemas.openxmlformats.org/officeDocument/2006/relationships/comments" Target="../comments2.xml" /><Relationship Id="rId77" Type="http://schemas.openxmlformats.org/officeDocument/2006/relationships/vmlDrawing" Target="../drawings/vmlDrawing2.vml" /><Relationship Id="rId78" Type="http://schemas.openxmlformats.org/officeDocument/2006/relationships/table" Target="../tables/table2.xml" /><Relationship Id="rId79" Type="http://schemas.openxmlformats.org/officeDocument/2006/relationships/drawing" Target="../drawings/drawing1.xml" /><Relationship Id="rId8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fsmevents.com/ukbiobank/scientific-conference/2019/" TargetMode="External" /><Relationship Id="rId2" Type="http://schemas.openxmlformats.org/officeDocument/2006/relationships/hyperlink" Target="https://www.ukbiobank.ac.uk/wp-content/uploads/2019/03/programme-print-conference-2019-FINAL-LR-copy2-WEB.pdf" TargetMode="External" /><Relationship Id="rId3" Type="http://schemas.openxmlformats.org/officeDocument/2006/relationships/hyperlink" Target="https://www.ukbiobank.ac.uk/" TargetMode="External" /><Relationship Id="rId4" Type="http://schemas.openxmlformats.org/officeDocument/2006/relationships/hyperlink" Target="http://fsmevents.com/ukbiobank/scientific-conference/2019/" TargetMode="External" /><Relationship Id="rId5" Type="http://schemas.openxmlformats.org/officeDocument/2006/relationships/hyperlink" Target="https://www.ukbiobank.ac.uk/wp-content/uploads/2019/03/programme-print-conference-2019-FINAL-LR-copy2-WEB.pdf" TargetMode="External" /><Relationship Id="rId6" Type="http://schemas.openxmlformats.org/officeDocument/2006/relationships/hyperlink" Target="https://www.ukbiobank.ac.uk/" TargetMode="External" /><Relationship Id="rId7" Type="http://schemas.openxmlformats.org/officeDocument/2006/relationships/table" Target="../tables/table12.xml" /><Relationship Id="rId8" Type="http://schemas.openxmlformats.org/officeDocument/2006/relationships/table" Target="../tables/table13.xml" /><Relationship Id="rId9" Type="http://schemas.openxmlformats.org/officeDocument/2006/relationships/table" Target="../tables/table14.xml" /><Relationship Id="rId10" Type="http://schemas.openxmlformats.org/officeDocument/2006/relationships/table" Target="../tables/table15.xml" /><Relationship Id="rId11" Type="http://schemas.openxmlformats.org/officeDocument/2006/relationships/table" Target="../tables/table16.xml" /><Relationship Id="rId12" Type="http://schemas.openxmlformats.org/officeDocument/2006/relationships/table" Target="../tables/table17.xml" /><Relationship Id="rId13" Type="http://schemas.openxmlformats.org/officeDocument/2006/relationships/table" Target="../tables/table18.xml" /><Relationship Id="rId1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503</v>
      </c>
      <c r="BB2" s="13" t="s">
        <v>509</v>
      </c>
      <c r="BC2" s="13" t="s">
        <v>510</v>
      </c>
      <c r="BD2" s="67" t="s">
        <v>685</v>
      </c>
      <c r="BE2" s="67" t="s">
        <v>686</v>
      </c>
      <c r="BF2" s="67" t="s">
        <v>687</v>
      </c>
      <c r="BG2" s="67" t="s">
        <v>688</v>
      </c>
      <c r="BH2" s="67" t="s">
        <v>689</v>
      </c>
      <c r="BI2" s="67" t="s">
        <v>690</v>
      </c>
      <c r="BJ2" s="67" t="s">
        <v>691</v>
      </c>
      <c r="BK2" s="67" t="s">
        <v>692</v>
      </c>
      <c r="BL2" s="67" t="s">
        <v>693</v>
      </c>
    </row>
    <row r="3" spans="1:64" ht="15" customHeight="1">
      <c r="A3" s="84" t="s">
        <v>212</v>
      </c>
      <c r="B3" s="84" t="s">
        <v>224</v>
      </c>
      <c r="C3" s="53" t="s">
        <v>697</v>
      </c>
      <c r="D3" s="54">
        <v>3</v>
      </c>
      <c r="E3" s="65" t="s">
        <v>132</v>
      </c>
      <c r="F3" s="55">
        <v>32</v>
      </c>
      <c r="G3" s="53"/>
      <c r="H3" s="57"/>
      <c r="I3" s="56"/>
      <c r="J3" s="56"/>
      <c r="K3" s="36" t="s">
        <v>65</v>
      </c>
      <c r="L3" s="62">
        <v>3</v>
      </c>
      <c r="M3" s="62"/>
      <c r="N3" s="63"/>
      <c r="O3" s="85" t="s">
        <v>230</v>
      </c>
      <c r="P3" s="87">
        <v>43628.382731481484</v>
      </c>
      <c r="Q3" s="85" t="s">
        <v>231</v>
      </c>
      <c r="R3" s="85"/>
      <c r="S3" s="85"/>
      <c r="T3" s="85"/>
      <c r="U3" s="85"/>
      <c r="V3" s="90" t="s">
        <v>253</v>
      </c>
      <c r="W3" s="87">
        <v>43628.382731481484</v>
      </c>
      <c r="X3" s="90" t="s">
        <v>271</v>
      </c>
      <c r="Y3" s="85"/>
      <c r="Z3" s="85"/>
      <c r="AA3" s="91" t="s">
        <v>294</v>
      </c>
      <c r="AB3" s="85"/>
      <c r="AC3" s="85" t="b">
        <v>0</v>
      </c>
      <c r="AD3" s="85">
        <v>0</v>
      </c>
      <c r="AE3" s="91" t="s">
        <v>317</v>
      </c>
      <c r="AF3" s="85" t="b">
        <v>0</v>
      </c>
      <c r="AG3" s="85" t="s">
        <v>318</v>
      </c>
      <c r="AH3" s="85"/>
      <c r="AI3" s="91" t="s">
        <v>317</v>
      </c>
      <c r="AJ3" s="85" t="b">
        <v>0</v>
      </c>
      <c r="AK3" s="85">
        <v>6</v>
      </c>
      <c r="AL3" s="91" t="s">
        <v>313</v>
      </c>
      <c r="AM3" s="85" t="s">
        <v>319</v>
      </c>
      <c r="AN3" s="85" t="b">
        <v>0</v>
      </c>
      <c r="AO3" s="91" t="s">
        <v>313</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1</v>
      </c>
      <c r="BG3" s="52">
        <v>4</v>
      </c>
      <c r="BH3" s="51">
        <v>0</v>
      </c>
      <c r="BI3" s="52">
        <v>0</v>
      </c>
      <c r="BJ3" s="51">
        <v>24</v>
      </c>
      <c r="BK3" s="52">
        <v>96</v>
      </c>
      <c r="BL3" s="51">
        <v>25</v>
      </c>
    </row>
    <row r="4" spans="1:64" ht="15" customHeight="1">
      <c r="A4" s="84" t="s">
        <v>213</v>
      </c>
      <c r="B4" s="84" t="s">
        <v>224</v>
      </c>
      <c r="C4" s="53" t="s">
        <v>697</v>
      </c>
      <c r="D4" s="54">
        <v>3</v>
      </c>
      <c r="E4" s="65" t="s">
        <v>132</v>
      </c>
      <c r="F4" s="55">
        <v>32</v>
      </c>
      <c r="G4" s="53"/>
      <c r="H4" s="57"/>
      <c r="I4" s="56"/>
      <c r="J4" s="56"/>
      <c r="K4" s="36" t="s">
        <v>65</v>
      </c>
      <c r="L4" s="83">
        <v>4</v>
      </c>
      <c r="M4" s="83"/>
      <c r="N4" s="63"/>
      <c r="O4" s="86" t="s">
        <v>230</v>
      </c>
      <c r="P4" s="88">
        <v>43628.445497685185</v>
      </c>
      <c r="Q4" s="86" t="s">
        <v>231</v>
      </c>
      <c r="R4" s="86"/>
      <c r="S4" s="86"/>
      <c r="T4" s="86"/>
      <c r="U4" s="86"/>
      <c r="V4" s="89" t="s">
        <v>254</v>
      </c>
      <c r="W4" s="88">
        <v>43628.445497685185</v>
      </c>
      <c r="X4" s="89" t="s">
        <v>272</v>
      </c>
      <c r="Y4" s="86"/>
      <c r="Z4" s="86"/>
      <c r="AA4" s="92" t="s">
        <v>295</v>
      </c>
      <c r="AB4" s="86"/>
      <c r="AC4" s="86" t="b">
        <v>0</v>
      </c>
      <c r="AD4" s="86">
        <v>0</v>
      </c>
      <c r="AE4" s="92" t="s">
        <v>317</v>
      </c>
      <c r="AF4" s="86" t="b">
        <v>0</v>
      </c>
      <c r="AG4" s="86" t="s">
        <v>318</v>
      </c>
      <c r="AH4" s="86"/>
      <c r="AI4" s="92" t="s">
        <v>317</v>
      </c>
      <c r="AJ4" s="86" t="b">
        <v>0</v>
      </c>
      <c r="AK4" s="86">
        <v>6</v>
      </c>
      <c r="AL4" s="92" t="s">
        <v>313</v>
      </c>
      <c r="AM4" s="86" t="s">
        <v>319</v>
      </c>
      <c r="AN4" s="86" t="b">
        <v>0</v>
      </c>
      <c r="AO4" s="92" t="s">
        <v>313</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1</v>
      </c>
      <c r="BG4" s="52">
        <v>4</v>
      </c>
      <c r="BH4" s="51">
        <v>0</v>
      </c>
      <c r="BI4" s="52">
        <v>0</v>
      </c>
      <c r="BJ4" s="51">
        <v>24</v>
      </c>
      <c r="BK4" s="52">
        <v>96</v>
      </c>
      <c r="BL4" s="51">
        <v>25</v>
      </c>
    </row>
    <row r="5" spans="1:64" ht="15">
      <c r="A5" s="84" t="s">
        <v>214</v>
      </c>
      <c r="B5" s="84" t="s">
        <v>224</v>
      </c>
      <c r="C5" s="53" t="s">
        <v>697</v>
      </c>
      <c r="D5" s="54">
        <v>3</v>
      </c>
      <c r="E5" s="65" t="s">
        <v>132</v>
      </c>
      <c r="F5" s="55">
        <v>32</v>
      </c>
      <c r="G5" s="53"/>
      <c r="H5" s="57"/>
      <c r="I5" s="56"/>
      <c r="J5" s="56"/>
      <c r="K5" s="36" t="s">
        <v>65</v>
      </c>
      <c r="L5" s="83">
        <v>5</v>
      </c>
      <c r="M5" s="83"/>
      <c r="N5" s="63"/>
      <c r="O5" s="86" t="s">
        <v>230</v>
      </c>
      <c r="P5" s="88">
        <v>43630.15298611111</v>
      </c>
      <c r="Q5" s="86" t="s">
        <v>231</v>
      </c>
      <c r="R5" s="86"/>
      <c r="S5" s="86"/>
      <c r="T5" s="86"/>
      <c r="U5" s="86"/>
      <c r="V5" s="89" t="s">
        <v>255</v>
      </c>
      <c r="W5" s="88">
        <v>43630.15298611111</v>
      </c>
      <c r="X5" s="89" t="s">
        <v>273</v>
      </c>
      <c r="Y5" s="86"/>
      <c r="Z5" s="86"/>
      <c r="AA5" s="92" t="s">
        <v>296</v>
      </c>
      <c r="AB5" s="86"/>
      <c r="AC5" s="86" t="b">
        <v>0</v>
      </c>
      <c r="AD5" s="86">
        <v>0</v>
      </c>
      <c r="AE5" s="92" t="s">
        <v>317</v>
      </c>
      <c r="AF5" s="86" t="b">
        <v>0</v>
      </c>
      <c r="AG5" s="86" t="s">
        <v>318</v>
      </c>
      <c r="AH5" s="86"/>
      <c r="AI5" s="92" t="s">
        <v>317</v>
      </c>
      <c r="AJ5" s="86" t="b">
        <v>0</v>
      </c>
      <c r="AK5" s="86">
        <v>6</v>
      </c>
      <c r="AL5" s="92" t="s">
        <v>313</v>
      </c>
      <c r="AM5" s="86" t="s">
        <v>320</v>
      </c>
      <c r="AN5" s="86" t="b">
        <v>0</v>
      </c>
      <c r="AO5" s="92" t="s">
        <v>313</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1</v>
      </c>
      <c r="BG5" s="52">
        <v>4</v>
      </c>
      <c r="BH5" s="51">
        <v>0</v>
      </c>
      <c r="BI5" s="52">
        <v>0</v>
      </c>
      <c r="BJ5" s="51">
        <v>24</v>
      </c>
      <c r="BK5" s="52">
        <v>96</v>
      </c>
      <c r="BL5" s="51">
        <v>25</v>
      </c>
    </row>
    <row r="6" spans="1:64" ht="15">
      <c r="A6" s="84" t="s">
        <v>215</v>
      </c>
      <c r="B6" s="84" t="s">
        <v>224</v>
      </c>
      <c r="C6" s="53" t="s">
        <v>697</v>
      </c>
      <c r="D6" s="54">
        <v>3</v>
      </c>
      <c r="E6" s="65" t="s">
        <v>132</v>
      </c>
      <c r="F6" s="55">
        <v>32</v>
      </c>
      <c r="G6" s="53"/>
      <c r="H6" s="57"/>
      <c r="I6" s="56"/>
      <c r="J6" s="56"/>
      <c r="K6" s="36" t="s">
        <v>65</v>
      </c>
      <c r="L6" s="83">
        <v>6</v>
      </c>
      <c r="M6" s="83"/>
      <c r="N6" s="63"/>
      <c r="O6" s="86" t="s">
        <v>230</v>
      </c>
      <c r="P6" s="88">
        <v>43630.73511574074</v>
      </c>
      <c r="Q6" s="86" t="s">
        <v>231</v>
      </c>
      <c r="R6" s="86"/>
      <c r="S6" s="86"/>
      <c r="T6" s="86"/>
      <c r="U6" s="86"/>
      <c r="V6" s="89" t="s">
        <v>256</v>
      </c>
      <c r="W6" s="88">
        <v>43630.73511574074</v>
      </c>
      <c r="X6" s="89" t="s">
        <v>274</v>
      </c>
      <c r="Y6" s="86"/>
      <c r="Z6" s="86"/>
      <c r="AA6" s="92" t="s">
        <v>297</v>
      </c>
      <c r="AB6" s="86"/>
      <c r="AC6" s="86" t="b">
        <v>0</v>
      </c>
      <c r="AD6" s="86">
        <v>0</v>
      </c>
      <c r="AE6" s="92" t="s">
        <v>317</v>
      </c>
      <c r="AF6" s="86" t="b">
        <v>0</v>
      </c>
      <c r="AG6" s="86" t="s">
        <v>318</v>
      </c>
      <c r="AH6" s="86"/>
      <c r="AI6" s="92" t="s">
        <v>317</v>
      </c>
      <c r="AJ6" s="86" t="b">
        <v>0</v>
      </c>
      <c r="AK6" s="86">
        <v>6</v>
      </c>
      <c r="AL6" s="92" t="s">
        <v>313</v>
      </c>
      <c r="AM6" s="86" t="s">
        <v>321</v>
      </c>
      <c r="AN6" s="86" t="b">
        <v>0</v>
      </c>
      <c r="AO6" s="92" t="s">
        <v>313</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1</v>
      </c>
      <c r="BG6" s="52">
        <v>4</v>
      </c>
      <c r="BH6" s="51">
        <v>0</v>
      </c>
      <c r="BI6" s="52">
        <v>0</v>
      </c>
      <c r="BJ6" s="51">
        <v>24</v>
      </c>
      <c r="BK6" s="52">
        <v>96</v>
      </c>
      <c r="BL6" s="51">
        <v>25</v>
      </c>
    </row>
    <row r="7" spans="1:64" ht="15">
      <c r="A7" s="84" t="s">
        <v>216</v>
      </c>
      <c r="B7" s="84" t="s">
        <v>224</v>
      </c>
      <c r="C7" s="53" t="s">
        <v>697</v>
      </c>
      <c r="D7" s="54">
        <v>3</v>
      </c>
      <c r="E7" s="65" t="s">
        <v>132</v>
      </c>
      <c r="F7" s="55">
        <v>32</v>
      </c>
      <c r="G7" s="53"/>
      <c r="H7" s="57"/>
      <c r="I7" s="56"/>
      <c r="J7" s="56"/>
      <c r="K7" s="36" t="s">
        <v>65</v>
      </c>
      <c r="L7" s="83">
        <v>7</v>
      </c>
      <c r="M7" s="83"/>
      <c r="N7" s="63"/>
      <c r="O7" s="86" t="s">
        <v>230</v>
      </c>
      <c r="P7" s="88">
        <v>43634.424629629626</v>
      </c>
      <c r="Q7" s="86" t="s">
        <v>232</v>
      </c>
      <c r="R7" s="89" t="s">
        <v>241</v>
      </c>
      <c r="S7" s="86" t="s">
        <v>245</v>
      </c>
      <c r="T7" s="86"/>
      <c r="U7" s="86"/>
      <c r="V7" s="89" t="s">
        <v>257</v>
      </c>
      <c r="W7" s="88">
        <v>43634.424629629626</v>
      </c>
      <c r="X7" s="89" t="s">
        <v>275</v>
      </c>
      <c r="Y7" s="86"/>
      <c r="Z7" s="86"/>
      <c r="AA7" s="92" t="s">
        <v>298</v>
      </c>
      <c r="AB7" s="86"/>
      <c r="AC7" s="86" t="b">
        <v>0</v>
      </c>
      <c r="AD7" s="86">
        <v>0</v>
      </c>
      <c r="AE7" s="92" t="s">
        <v>317</v>
      </c>
      <c r="AF7" s="86" t="b">
        <v>0</v>
      </c>
      <c r="AG7" s="86" t="s">
        <v>318</v>
      </c>
      <c r="AH7" s="86"/>
      <c r="AI7" s="92" t="s">
        <v>317</v>
      </c>
      <c r="AJ7" s="86" t="b">
        <v>0</v>
      </c>
      <c r="AK7" s="86">
        <v>7</v>
      </c>
      <c r="AL7" s="92" t="s">
        <v>315</v>
      </c>
      <c r="AM7" s="86" t="s">
        <v>319</v>
      </c>
      <c r="AN7" s="86" t="b">
        <v>0</v>
      </c>
      <c r="AO7" s="92" t="s">
        <v>315</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1</v>
      </c>
      <c r="BE7" s="52">
        <v>5</v>
      </c>
      <c r="BF7" s="51">
        <v>0</v>
      </c>
      <c r="BG7" s="52">
        <v>0</v>
      </c>
      <c r="BH7" s="51">
        <v>0</v>
      </c>
      <c r="BI7" s="52">
        <v>0</v>
      </c>
      <c r="BJ7" s="51">
        <v>19</v>
      </c>
      <c r="BK7" s="52">
        <v>95</v>
      </c>
      <c r="BL7" s="51">
        <v>20</v>
      </c>
    </row>
    <row r="8" spans="1:64" ht="15">
      <c r="A8" s="84" t="s">
        <v>217</v>
      </c>
      <c r="B8" s="84" t="s">
        <v>224</v>
      </c>
      <c r="C8" s="53" t="s">
        <v>697</v>
      </c>
      <c r="D8" s="54">
        <v>3</v>
      </c>
      <c r="E8" s="65" t="s">
        <v>132</v>
      </c>
      <c r="F8" s="55">
        <v>32</v>
      </c>
      <c r="G8" s="53"/>
      <c r="H8" s="57"/>
      <c r="I8" s="56"/>
      <c r="J8" s="56"/>
      <c r="K8" s="36" t="s">
        <v>65</v>
      </c>
      <c r="L8" s="83">
        <v>8</v>
      </c>
      <c r="M8" s="83"/>
      <c r="N8" s="63"/>
      <c r="O8" s="86" t="s">
        <v>230</v>
      </c>
      <c r="P8" s="88">
        <v>43634.425578703704</v>
      </c>
      <c r="Q8" s="86" t="s">
        <v>232</v>
      </c>
      <c r="R8" s="89" t="s">
        <v>241</v>
      </c>
      <c r="S8" s="86" t="s">
        <v>245</v>
      </c>
      <c r="T8" s="86"/>
      <c r="U8" s="86"/>
      <c r="V8" s="89" t="s">
        <v>258</v>
      </c>
      <c r="W8" s="88">
        <v>43634.425578703704</v>
      </c>
      <c r="X8" s="89" t="s">
        <v>276</v>
      </c>
      <c r="Y8" s="86"/>
      <c r="Z8" s="86"/>
      <c r="AA8" s="92" t="s">
        <v>299</v>
      </c>
      <c r="AB8" s="86"/>
      <c r="AC8" s="86" t="b">
        <v>0</v>
      </c>
      <c r="AD8" s="86">
        <v>0</v>
      </c>
      <c r="AE8" s="92" t="s">
        <v>317</v>
      </c>
      <c r="AF8" s="86" t="b">
        <v>0</v>
      </c>
      <c r="AG8" s="86" t="s">
        <v>318</v>
      </c>
      <c r="AH8" s="86"/>
      <c r="AI8" s="92" t="s">
        <v>317</v>
      </c>
      <c r="AJ8" s="86" t="b">
        <v>0</v>
      </c>
      <c r="AK8" s="86">
        <v>7</v>
      </c>
      <c r="AL8" s="92" t="s">
        <v>315</v>
      </c>
      <c r="AM8" s="86" t="s">
        <v>322</v>
      </c>
      <c r="AN8" s="86" t="b">
        <v>0</v>
      </c>
      <c r="AO8" s="92" t="s">
        <v>315</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1</v>
      </c>
      <c r="BE8" s="52">
        <v>5</v>
      </c>
      <c r="BF8" s="51">
        <v>0</v>
      </c>
      <c r="BG8" s="52">
        <v>0</v>
      </c>
      <c r="BH8" s="51">
        <v>0</v>
      </c>
      <c r="BI8" s="52">
        <v>0</v>
      </c>
      <c r="BJ8" s="51">
        <v>19</v>
      </c>
      <c r="BK8" s="52">
        <v>95</v>
      </c>
      <c r="BL8" s="51">
        <v>20</v>
      </c>
    </row>
    <row r="9" spans="1:64" ht="30">
      <c r="A9" s="84" t="s">
        <v>218</v>
      </c>
      <c r="B9" s="84" t="s">
        <v>224</v>
      </c>
      <c r="C9" s="53" t="s">
        <v>698</v>
      </c>
      <c r="D9" s="54">
        <v>10</v>
      </c>
      <c r="E9" s="65" t="s">
        <v>136</v>
      </c>
      <c r="F9" s="55">
        <v>23.333333333333336</v>
      </c>
      <c r="G9" s="53"/>
      <c r="H9" s="57"/>
      <c r="I9" s="56"/>
      <c r="J9" s="56"/>
      <c r="K9" s="36" t="s">
        <v>65</v>
      </c>
      <c r="L9" s="83">
        <v>9</v>
      </c>
      <c r="M9" s="83"/>
      <c r="N9" s="63"/>
      <c r="O9" s="86" t="s">
        <v>230</v>
      </c>
      <c r="P9" s="88">
        <v>43629.37673611111</v>
      </c>
      <c r="Q9" s="86" t="s">
        <v>231</v>
      </c>
      <c r="R9" s="86"/>
      <c r="S9" s="86"/>
      <c r="T9" s="86"/>
      <c r="U9" s="86"/>
      <c r="V9" s="89" t="s">
        <v>259</v>
      </c>
      <c r="W9" s="88">
        <v>43629.37673611111</v>
      </c>
      <c r="X9" s="89" t="s">
        <v>277</v>
      </c>
      <c r="Y9" s="86"/>
      <c r="Z9" s="86"/>
      <c r="AA9" s="92" t="s">
        <v>300</v>
      </c>
      <c r="AB9" s="86"/>
      <c r="AC9" s="86" t="b">
        <v>0</v>
      </c>
      <c r="AD9" s="86">
        <v>0</v>
      </c>
      <c r="AE9" s="92" t="s">
        <v>317</v>
      </c>
      <c r="AF9" s="86" t="b">
        <v>0</v>
      </c>
      <c r="AG9" s="86" t="s">
        <v>318</v>
      </c>
      <c r="AH9" s="86"/>
      <c r="AI9" s="92" t="s">
        <v>317</v>
      </c>
      <c r="AJ9" s="86" t="b">
        <v>0</v>
      </c>
      <c r="AK9" s="86">
        <v>6</v>
      </c>
      <c r="AL9" s="92" t="s">
        <v>313</v>
      </c>
      <c r="AM9" s="86" t="s">
        <v>319</v>
      </c>
      <c r="AN9" s="86" t="b">
        <v>0</v>
      </c>
      <c r="AO9" s="92" t="s">
        <v>313</v>
      </c>
      <c r="AP9" s="86" t="s">
        <v>176</v>
      </c>
      <c r="AQ9" s="86">
        <v>0</v>
      </c>
      <c r="AR9" s="86">
        <v>0</v>
      </c>
      <c r="AS9" s="86"/>
      <c r="AT9" s="86"/>
      <c r="AU9" s="86"/>
      <c r="AV9" s="86"/>
      <c r="AW9" s="86"/>
      <c r="AX9" s="86"/>
      <c r="AY9" s="86"/>
      <c r="AZ9" s="86"/>
      <c r="BA9">
        <v>2</v>
      </c>
      <c r="BB9" s="85" t="str">
        <f>REPLACE(INDEX(GroupVertices[Group],MATCH(Edges[[#This Row],[Vertex 1]],GroupVertices[Vertex],0)),1,1,"")</f>
        <v>1</v>
      </c>
      <c r="BC9" s="85" t="str">
        <f>REPLACE(INDEX(GroupVertices[Group],MATCH(Edges[[#This Row],[Vertex 2]],GroupVertices[Vertex],0)),1,1,"")</f>
        <v>1</v>
      </c>
      <c r="BD9" s="51">
        <v>0</v>
      </c>
      <c r="BE9" s="52">
        <v>0</v>
      </c>
      <c r="BF9" s="51">
        <v>1</v>
      </c>
      <c r="BG9" s="52">
        <v>4</v>
      </c>
      <c r="BH9" s="51">
        <v>0</v>
      </c>
      <c r="BI9" s="52">
        <v>0</v>
      </c>
      <c r="BJ9" s="51">
        <v>24</v>
      </c>
      <c r="BK9" s="52">
        <v>96</v>
      </c>
      <c r="BL9" s="51">
        <v>25</v>
      </c>
    </row>
    <row r="10" spans="1:64" ht="30">
      <c r="A10" s="84" t="s">
        <v>218</v>
      </c>
      <c r="B10" s="84" t="s">
        <v>224</v>
      </c>
      <c r="C10" s="53" t="s">
        <v>698</v>
      </c>
      <c r="D10" s="54">
        <v>10</v>
      </c>
      <c r="E10" s="65" t="s">
        <v>136</v>
      </c>
      <c r="F10" s="55">
        <v>23.333333333333336</v>
      </c>
      <c r="G10" s="53"/>
      <c r="H10" s="57"/>
      <c r="I10" s="56"/>
      <c r="J10" s="56"/>
      <c r="K10" s="36" t="s">
        <v>65</v>
      </c>
      <c r="L10" s="83">
        <v>10</v>
      </c>
      <c r="M10" s="83"/>
      <c r="N10" s="63"/>
      <c r="O10" s="86" t="s">
        <v>230</v>
      </c>
      <c r="P10" s="88">
        <v>43634.43457175926</v>
      </c>
      <c r="Q10" s="86" t="s">
        <v>232</v>
      </c>
      <c r="R10" s="89" t="s">
        <v>241</v>
      </c>
      <c r="S10" s="86" t="s">
        <v>245</v>
      </c>
      <c r="T10" s="86"/>
      <c r="U10" s="86"/>
      <c r="V10" s="89" t="s">
        <v>259</v>
      </c>
      <c r="W10" s="88">
        <v>43634.43457175926</v>
      </c>
      <c r="X10" s="89" t="s">
        <v>278</v>
      </c>
      <c r="Y10" s="86"/>
      <c r="Z10" s="86"/>
      <c r="AA10" s="92" t="s">
        <v>301</v>
      </c>
      <c r="AB10" s="86"/>
      <c r="AC10" s="86" t="b">
        <v>0</v>
      </c>
      <c r="AD10" s="86">
        <v>0</v>
      </c>
      <c r="AE10" s="92" t="s">
        <v>317</v>
      </c>
      <c r="AF10" s="86" t="b">
        <v>0</v>
      </c>
      <c r="AG10" s="86" t="s">
        <v>318</v>
      </c>
      <c r="AH10" s="86"/>
      <c r="AI10" s="92" t="s">
        <v>317</v>
      </c>
      <c r="AJ10" s="86" t="b">
        <v>0</v>
      </c>
      <c r="AK10" s="86">
        <v>7</v>
      </c>
      <c r="AL10" s="92" t="s">
        <v>315</v>
      </c>
      <c r="AM10" s="86" t="s">
        <v>319</v>
      </c>
      <c r="AN10" s="86" t="b">
        <v>0</v>
      </c>
      <c r="AO10" s="92" t="s">
        <v>315</v>
      </c>
      <c r="AP10" s="86" t="s">
        <v>176</v>
      </c>
      <c r="AQ10" s="86">
        <v>0</v>
      </c>
      <c r="AR10" s="86">
        <v>0</v>
      </c>
      <c r="AS10" s="86"/>
      <c r="AT10" s="86"/>
      <c r="AU10" s="86"/>
      <c r="AV10" s="86"/>
      <c r="AW10" s="86"/>
      <c r="AX10" s="86"/>
      <c r="AY10" s="86"/>
      <c r="AZ10" s="86"/>
      <c r="BA10">
        <v>2</v>
      </c>
      <c r="BB10" s="85" t="str">
        <f>REPLACE(INDEX(GroupVertices[Group],MATCH(Edges[[#This Row],[Vertex 1]],GroupVertices[Vertex],0)),1,1,"")</f>
        <v>1</v>
      </c>
      <c r="BC10" s="85" t="str">
        <f>REPLACE(INDEX(GroupVertices[Group],MATCH(Edges[[#This Row],[Vertex 2]],GroupVertices[Vertex],0)),1,1,"")</f>
        <v>1</v>
      </c>
      <c r="BD10" s="51">
        <v>1</v>
      </c>
      <c r="BE10" s="52">
        <v>5</v>
      </c>
      <c r="BF10" s="51">
        <v>0</v>
      </c>
      <c r="BG10" s="52">
        <v>0</v>
      </c>
      <c r="BH10" s="51">
        <v>0</v>
      </c>
      <c r="BI10" s="52">
        <v>0</v>
      </c>
      <c r="BJ10" s="51">
        <v>19</v>
      </c>
      <c r="BK10" s="52">
        <v>95</v>
      </c>
      <c r="BL10" s="51">
        <v>20</v>
      </c>
    </row>
    <row r="11" spans="1:64" ht="15">
      <c r="A11" s="84" t="s">
        <v>219</v>
      </c>
      <c r="B11" s="84" t="s">
        <v>224</v>
      </c>
      <c r="C11" s="53" t="s">
        <v>697</v>
      </c>
      <c r="D11" s="54">
        <v>3</v>
      </c>
      <c r="E11" s="65" t="s">
        <v>132</v>
      </c>
      <c r="F11" s="55">
        <v>32</v>
      </c>
      <c r="G11" s="53"/>
      <c r="H11" s="57"/>
      <c r="I11" s="56"/>
      <c r="J11" s="56"/>
      <c r="K11" s="36" t="s">
        <v>65</v>
      </c>
      <c r="L11" s="83">
        <v>11</v>
      </c>
      <c r="M11" s="83"/>
      <c r="N11" s="63"/>
      <c r="O11" s="86" t="s">
        <v>230</v>
      </c>
      <c r="P11" s="88">
        <v>43634.43916666666</v>
      </c>
      <c r="Q11" s="86" t="s">
        <v>232</v>
      </c>
      <c r="R11" s="89" t="s">
        <v>241</v>
      </c>
      <c r="S11" s="86" t="s">
        <v>245</v>
      </c>
      <c r="T11" s="86"/>
      <c r="U11" s="86"/>
      <c r="V11" s="89" t="s">
        <v>260</v>
      </c>
      <c r="W11" s="88">
        <v>43634.43916666666</v>
      </c>
      <c r="X11" s="89" t="s">
        <v>279</v>
      </c>
      <c r="Y11" s="86"/>
      <c r="Z11" s="86"/>
      <c r="AA11" s="92" t="s">
        <v>302</v>
      </c>
      <c r="AB11" s="86"/>
      <c r="AC11" s="86" t="b">
        <v>0</v>
      </c>
      <c r="AD11" s="86">
        <v>0</v>
      </c>
      <c r="AE11" s="92" t="s">
        <v>317</v>
      </c>
      <c r="AF11" s="86" t="b">
        <v>0</v>
      </c>
      <c r="AG11" s="86" t="s">
        <v>318</v>
      </c>
      <c r="AH11" s="86"/>
      <c r="AI11" s="92" t="s">
        <v>317</v>
      </c>
      <c r="AJ11" s="86" t="b">
        <v>0</v>
      </c>
      <c r="AK11" s="86">
        <v>7</v>
      </c>
      <c r="AL11" s="92" t="s">
        <v>315</v>
      </c>
      <c r="AM11" s="86" t="s">
        <v>323</v>
      </c>
      <c r="AN11" s="86" t="b">
        <v>0</v>
      </c>
      <c r="AO11" s="92" t="s">
        <v>315</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1</v>
      </c>
      <c r="BE11" s="52">
        <v>5</v>
      </c>
      <c r="BF11" s="51">
        <v>0</v>
      </c>
      <c r="BG11" s="52">
        <v>0</v>
      </c>
      <c r="BH11" s="51">
        <v>0</v>
      </c>
      <c r="BI11" s="52">
        <v>0</v>
      </c>
      <c r="BJ11" s="51">
        <v>19</v>
      </c>
      <c r="BK11" s="52">
        <v>95</v>
      </c>
      <c r="BL11" s="51">
        <v>20</v>
      </c>
    </row>
    <row r="12" spans="1:64" ht="15">
      <c r="A12" s="84" t="s">
        <v>220</v>
      </c>
      <c r="B12" s="84" t="s">
        <v>224</v>
      </c>
      <c r="C12" s="53" t="s">
        <v>697</v>
      </c>
      <c r="D12" s="54">
        <v>3</v>
      </c>
      <c r="E12" s="65" t="s">
        <v>132</v>
      </c>
      <c r="F12" s="55">
        <v>32</v>
      </c>
      <c r="G12" s="53"/>
      <c r="H12" s="57"/>
      <c r="I12" s="56"/>
      <c r="J12" s="56"/>
      <c r="K12" s="36" t="s">
        <v>65</v>
      </c>
      <c r="L12" s="83">
        <v>12</v>
      </c>
      <c r="M12" s="83"/>
      <c r="N12" s="63"/>
      <c r="O12" s="86" t="s">
        <v>230</v>
      </c>
      <c r="P12" s="88">
        <v>43634.47075231482</v>
      </c>
      <c r="Q12" s="86" t="s">
        <v>232</v>
      </c>
      <c r="R12" s="89" t="s">
        <v>241</v>
      </c>
      <c r="S12" s="86" t="s">
        <v>245</v>
      </c>
      <c r="T12" s="86"/>
      <c r="U12" s="86"/>
      <c r="V12" s="89" t="s">
        <v>261</v>
      </c>
      <c r="W12" s="88">
        <v>43634.47075231482</v>
      </c>
      <c r="X12" s="89" t="s">
        <v>280</v>
      </c>
      <c r="Y12" s="86"/>
      <c r="Z12" s="86"/>
      <c r="AA12" s="92" t="s">
        <v>303</v>
      </c>
      <c r="AB12" s="86"/>
      <c r="AC12" s="86" t="b">
        <v>0</v>
      </c>
      <c r="AD12" s="86">
        <v>0</v>
      </c>
      <c r="AE12" s="92" t="s">
        <v>317</v>
      </c>
      <c r="AF12" s="86" t="b">
        <v>0</v>
      </c>
      <c r="AG12" s="86" t="s">
        <v>318</v>
      </c>
      <c r="AH12" s="86"/>
      <c r="AI12" s="92" t="s">
        <v>317</v>
      </c>
      <c r="AJ12" s="86" t="b">
        <v>0</v>
      </c>
      <c r="AK12" s="86">
        <v>7</v>
      </c>
      <c r="AL12" s="92" t="s">
        <v>315</v>
      </c>
      <c r="AM12" s="86" t="s">
        <v>320</v>
      </c>
      <c r="AN12" s="86" t="b">
        <v>0</v>
      </c>
      <c r="AO12" s="92" t="s">
        <v>315</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1</v>
      </c>
      <c r="BE12" s="52">
        <v>5</v>
      </c>
      <c r="BF12" s="51">
        <v>0</v>
      </c>
      <c r="BG12" s="52">
        <v>0</v>
      </c>
      <c r="BH12" s="51">
        <v>0</v>
      </c>
      <c r="BI12" s="52">
        <v>0</v>
      </c>
      <c r="BJ12" s="51">
        <v>19</v>
      </c>
      <c r="BK12" s="52">
        <v>95</v>
      </c>
      <c r="BL12" s="51">
        <v>20</v>
      </c>
    </row>
    <row r="13" spans="1:64" ht="15">
      <c r="A13" s="84" t="s">
        <v>221</v>
      </c>
      <c r="B13" s="84" t="s">
        <v>224</v>
      </c>
      <c r="C13" s="53" t="s">
        <v>697</v>
      </c>
      <c r="D13" s="54">
        <v>3</v>
      </c>
      <c r="E13" s="65" t="s">
        <v>132</v>
      </c>
      <c r="F13" s="55">
        <v>32</v>
      </c>
      <c r="G13" s="53"/>
      <c r="H13" s="57"/>
      <c r="I13" s="56"/>
      <c r="J13" s="56"/>
      <c r="K13" s="36" t="s">
        <v>65</v>
      </c>
      <c r="L13" s="83">
        <v>13</v>
      </c>
      <c r="M13" s="83"/>
      <c r="N13" s="63"/>
      <c r="O13" s="86" t="s">
        <v>230</v>
      </c>
      <c r="P13" s="88">
        <v>43634.50030092592</v>
      </c>
      <c r="Q13" s="86" t="s">
        <v>233</v>
      </c>
      <c r="R13" s="86"/>
      <c r="S13" s="86"/>
      <c r="T13" s="86" t="s">
        <v>248</v>
      </c>
      <c r="U13" s="86"/>
      <c r="V13" s="89" t="s">
        <v>262</v>
      </c>
      <c r="W13" s="88">
        <v>43634.50030092592</v>
      </c>
      <c r="X13" s="89" t="s">
        <v>281</v>
      </c>
      <c r="Y13" s="86"/>
      <c r="Z13" s="86"/>
      <c r="AA13" s="92" t="s">
        <v>304</v>
      </c>
      <c r="AB13" s="86"/>
      <c r="AC13" s="86" t="b">
        <v>0</v>
      </c>
      <c r="AD13" s="86">
        <v>0</v>
      </c>
      <c r="AE13" s="92" t="s">
        <v>317</v>
      </c>
      <c r="AF13" s="86" t="b">
        <v>0</v>
      </c>
      <c r="AG13" s="86" t="s">
        <v>318</v>
      </c>
      <c r="AH13" s="86"/>
      <c r="AI13" s="92" t="s">
        <v>317</v>
      </c>
      <c r="AJ13" s="86" t="b">
        <v>0</v>
      </c>
      <c r="AK13" s="86">
        <v>4</v>
      </c>
      <c r="AL13" s="92" t="s">
        <v>314</v>
      </c>
      <c r="AM13" s="86" t="s">
        <v>320</v>
      </c>
      <c r="AN13" s="86" t="b">
        <v>0</v>
      </c>
      <c r="AO13" s="92" t="s">
        <v>314</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1</v>
      </c>
      <c r="BE13" s="52">
        <v>4.166666666666667</v>
      </c>
      <c r="BF13" s="51">
        <v>0</v>
      </c>
      <c r="BG13" s="52">
        <v>0</v>
      </c>
      <c r="BH13" s="51">
        <v>0</v>
      </c>
      <c r="BI13" s="52">
        <v>0</v>
      </c>
      <c r="BJ13" s="51">
        <v>23</v>
      </c>
      <c r="BK13" s="52">
        <v>95.83333333333333</v>
      </c>
      <c r="BL13" s="51">
        <v>24</v>
      </c>
    </row>
    <row r="14" spans="1:64" ht="15">
      <c r="A14" s="84" t="s">
        <v>222</v>
      </c>
      <c r="B14" s="84" t="s">
        <v>224</v>
      </c>
      <c r="C14" s="53" t="s">
        <v>697</v>
      </c>
      <c r="D14" s="54">
        <v>3</v>
      </c>
      <c r="E14" s="65" t="s">
        <v>132</v>
      </c>
      <c r="F14" s="55">
        <v>32</v>
      </c>
      <c r="G14" s="53"/>
      <c r="H14" s="57"/>
      <c r="I14" s="56"/>
      <c r="J14" s="56"/>
      <c r="K14" s="36" t="s">
        <v>65</v>
      </c>
      <c r="L14" s="83">
        <v>14</v>
      </c>
      <c r="M14" s="83"/>
      <c r="N14" s="63"/>
      <c r="O14" s="86" t="s">
        <v>230</v>
      </c>
      <c r="P14" s="88">
        <v>43634.50608796296</v>
      </c>
      <c r="Q14" s="86" t="s">
        <v>232</v>
      </c>
      <c r="R14" s="89" t="s">
        <v>241</v>
      </c>
      <c r="S14" s="86" t="s">
        <v>245</v>
      </c>
      <c r="T14" s="86"/>
      <c r="U14" s="86"/>
      <c r="V14" s="89" t="s">
        <v>263</v>
      </c>
      <c r="W14" s="88">
        <v>43634.50608796296</v>
      </c>
      <c r="X14" s="89" t="s">
        <v>282</v>
      </c>
      <c r="Y14" s="86"/>
      <c r="Z14" s="86"/>
      <c r="AA14" s="92" t="s">
        <v>305</v>
      </c>
      <c r="AB14" s="86"/>
      <c r="AC14" s="86" t="b">
        <v>0</v>
      </c>
      <c r="AD14" s="86">
        <v>0</v>
      </c>
      <c r="AE14" s="92" t="s">
        <v>317</v>
      </c>
      <c r="AF14" s="86" t="b">
        <v>0</v>
      </c>
      <c r="AG14" s="86" t="s">
        <v>318</v>
      </c>
      <c r="AH14" s="86"/>
      <c r="AI14" s="92" t="s">
        <v>317</v>
      </c>
      <c r="AJ14" s="86" t="b">
        <v>0</v>
      </c>
      <c r="AK14" s="86">
        <v>7</v>
      </c>
      <c r="AL14" s="92" t="s">
        <v>315</v>
      </c>
      <c r="AM14" s="86" t="s">
        <v>321</v>
      </c>
      <c r="AN14" s="86" t="b">
        <v>0</v>
      </c>
      <c r="AO14" s="92" t="s">
        <v>315</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1</v>
      </c>
      <c r="BE14" s="52">
        <v>5</v>
      </c>
      <c r="BF14" s="51">
        <v>0</v>
      </c>
      <c r="BG14" s="52">
        <v>0</v>
      </c>
      <c r="BH14" s="51">
        <v>0</v>
      </c>
      <c r="BI14" s="52">
        <v>0</v>
      </c>
      <c r="BJ14" s="51">
        <v>19</v>
      </c>
      <c r="BK14" s="52">
        <v>95</v>
      </c>
      <c r="BL14" s="51">
        <v>20</v>
      </c>
    </row>
    <row r="15" spans="1:64" ht="15">
      <c r="A15" s="84" t="s">
        <v>223</v>
      </c>
      <c r="B15" s="84" t="s">
        <v>224</v>
      </c>
      <c r="C15" s="53" t="s">
        <v>697</v>
      </c>
      <c r="D15" s="54">
        <v>3</v>
      </c>
      <c r="E15" s="65" t="s">
        <v>132</v>
      </c>
      <c r="F15" s="55">
        <v>32</v>
      </c>
      <c r="G15" s="53"/>
      <c r="H15" s="57"/>
      <c r="I15" s="56"/>
      <c r="J15" s="56"/>
      <c r="K15" s="36" t="s">
        <v>66</v>
      </c>
      <c r="L15" s="83">
        <v>15</v>
      </c>
      <c r="M15" s="83"/>
      <c r="N15" s="63"/>
      <c r="O15" s="86" t="s">
        <v>230</v>
      </c>
      <c r="P15" s="88">
        <v>43634.370833333334</v>
      </c>
      <c r="Q15" s="86" t="s">
        <v>234</v>
      </c>
      <c r="R15" s="86"/>
      <c r="S15" s="86"/>
      <c r="T15" s="86" t="s">
        <v>249</v>
      </c>
      <c r="U15" s="86"/>
      <c r="V15" s="89" t="s">
        <v>264</v>
      </c>
      <c r="W15" s="88">
        <v>43634.370833333334</v>
      </c>
      <c r="X15" s="89" t="s">
        <v>283</v>
      </c>
      <c r="Y15" s="86"/>
      <c r="Z15" s="86"/>
      <c r="AA15" s="92" t="s">
        <v>306</v>
      </c>
      <c r="AB15" s="86"/>
      <c r="AC15" s="86" t="b">
        <v>0</v>
      </c>
      <c r="AD15" s="86">
        <v>7</v>
      </c>
      <c r="AE15" s="92" t="s">
        <v>317</v>
      </c>
      <c r="AF15" s="86" t="b">
        <v>0</v>
      </c>
      <c r="AG15" s="86" t="s">
        <v>318</v>
      </c>
      <c r="AH15" s="86"/>
      <c r="AI15" s="92" t="s">
        <v>317</v>
      </c>
      <c r="AJ15" s="86" t="b">
        <v>0</v>
      </c>
      <c r="AK15" s="86">
        <v>2</v>
      </c>
      <c r="AL15" s="92" t="s">
        <v>317</v>
      </c>
      <c r="AM15" s="86" t="s">
        <v>324</v>
      </c>
      <c r="AN15" s="86" t="b">
        <v>0</v>
      </c>
      <c r="AO15" s="92" t="s">
        <v>306</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1</v>
      </c>
      <c r="BD15" s="51">
        <v>2</v>
      </c>
      <c r="BE15" s="52">
        <v>4.3478260869565215</v>
      </c>
      <c r="BF15" s="51">
        <v>0</v>
      </c>
      <c r="BG15" s="52">
        <v>0</v>
      </c>
      <c r="BH15" s="51">
        <v>0</v>
      </c>
      <c r="BI15" s="52">
        <v>0</v>
      </c>
      <c r="BJ15" s="51">
        <v>44</v>
      </c>
      <c r="BK15" s="52">
        <v>95.65217391304348</v>
      </c>
      <c r="BL15" s="51">
        <v>46</v>
      </c>
    </row>
    <row r="16" spans="1:64" ht="15">
      <c r="A16" s="84" t="s">
        <v>224</v>
      </c>
      <c r="B16" s="84" t="s">
        <v>223</v>
      </c>
      <c r="C16" s="53" t="s">
        <v>697</v>
      </c>
      <c r="D16" s="54">
        <v>3</v>
      </c>
      <c r="E16" s="65" t="s">
        <v>132</v>
      </c>
      <c r="F16" s="55">
        <v>32</v>
      </c>
      <c r="G16" s="53"/>
      <c r="H16" s="57"/>
      <c r="I16" s="56"/>
      <c r="J16" s="56"/>
      <c r="K16" s="36" t="s">
        <v>66</v>
      </c>
      <c r="L16" s="83">
        <v>16</v>
      </c>
      <c r="M16" s="83"/>
      <c r="N16" s="63"/>
      <c r="O16" s="86" t="s">
        <v>230</v>
      </c>
      <c r="P16" s="88">
        <v>43634.4197337963</v>
      </c>
      <c r="Q16" s="86" t="s">
        <v>235</v>
      </c>
      <c r="R16" s="86"/>
      <c r="S16" s="86"/>
      <c r="T16" s="86"/>
      <c r="U16" s="86"/>
      <c r="V16" s="89" t="s">
        <v>265</v>
      </c>
      <c r="W16" s="88">
        <v>43634.4197337963</v>
      </c>
      <c r="X16" s="89" t="s">
        <v>284</v>
      </c>
      <c r="Y16" s="86"/>
      <c r="Z16" s="86"/>
      <c r="AA16" s="92" t="s">
        <v>307</v>
      </c>
      <c r="AB16" s="86"/>
      <c r="AC16" s="86" t="b">
        <v>0</v>
      </c>
      <c r="AD16" s="86">
        <v>0</v>
      </c>
      <c r="AE16" s="92" t="s">
        <v>317</v>
      </c>
      <c r="AF16" s="86" t="b">
        <v>0</v>
      </c>
      <c r="AG16" s="86" t="s">
        <v>318</v>
      </c>
      <c r="AH16" s="86"/>
      <c r="AI16" s="92" t="s">
        <v>317</v>
      </c>
      <c r="AJ16" s="86" t="b">
        <v>0</v>
      </c>
      <c r="AK16" s="86">
        <v>2</v>
      </c>
      <c r="AL16" s="92" t="s">
        <v>306</v>
      </c>
      <c r="AM16" s="86" t="s">
        <v>321</v>
      </c>
      <c r="AN16" s="86" t="b">
        <v>0</v>
      </c>
      <c r="AO16" s="92" t="s">
        <v>306</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2</v>
      </c>
      <c r="BD16" s="51">
        <v>1</v>
      </c>
      <c r="BE16" s="52">
        <v>4.545454545454546</v>
      </c>
      <c r="BF16" s="51">
        <v>0</v>
      </c>
      <c r="BG16" s="52">
        <v>0</v>
      </c>
      <c r="BH16" s="51">
        <v>0</v>
      </c>
      <c r="BI16" s="52">
        <v>0</v>
      </c>
      <c r="BJ16" s="51">
        <v>21</v>
      </c>
      <c r="BK16" s="52">
        <v>95.45454545454545</v>
      </c>
      <c r="BL16" s="51">
        <v>22</v>
      </c>
    </row>
    <row r="17" spans="1:64" ht="15">
      <c r="A17" s="84" t="s">
        <v>225</v>
      </c>
      <c r="B17" s="84" t="s">
        <v>223</v>
      </c>
      <c r="C17" s="53" t="s">
        <v>697</v>
      </c>
      <c r="D17" s="54">
        <v>3</v>
      </c>
      <c r="E17" s="65" t="s">
        <v>132</v>
      </c>
      <c r="F17" s="55">
        <v>32</v>
      </c>
      <c r="G17" s="53"/>
      <c r="H17" s="57"/>
      <c r="I17" s="56"/>
      <c r="J17" s="56"/>
      <c r="K17" s="36" t="s">
        <v>65</v>
      </c>
      <c r="L17" s="83">
        <v>17</v>
      </c>
      <c r="M17" s="83"/>
      <c r="N17" s="63"/>
      <c r="O17" s="86" t="s">
        <v>230</v>
      </c>
      <c r="P17" s="88">
        <v>43634.559479166666</v>
      </c>
      <c r="Q17" s="86" t="s">
        <v>235</v>
      </c>
      <c r="R17" s="86"/>
      <c r="S17" s="86"/>
      <c r="T17" s="86"/>
      <c r="U17" s="86"/>
      <c r="V17" s="89" t="s">
        <v>266</v>
      </c>
      <c r="W17" s="88">
        <v>43634.559479166666</v>
      </c>
      <c r="X17" s="89" t="s">
        <v>285</v>
      </c>
      <c r="Y17" s="86"/>
      <c r="Z17" s="86"/>
      <c r="AA17" s="92" t="s">
        <v>308</v>
      </c>
      <c r="AB17" s="86"/>
      <c r="AC17" s="86" t="b">
        <v>0</v>
      </c>
      <c r="AD17" s="86">
        <v>0</v>
      </c>
      <c r="AE17" s="92" t="s">
        <v>317</v>
      </c>
      <c r="AF17" s="86" t="b">
        <v>0</v>
      </c>
      <c r="AG17" s="86" t="s">
        <v>318</v>
      </c>
      <c r="AH17" s="86"/>
      <c r="AI17" s="92" t="s">
        <v>317</v>
      </c>
      <c r="AJ17" s="86" t="b">
        <v>0</v>
      </c>
      <c r="AK17" s="86">
        <v>2</v>
      </c>
      <c r="AL17" s="92" t="s">
        <v>306</v>
      </c>
      <c r="AM17" s="86" t="s">
        <v>320</v>
      </c>
      <c r="AN17" s="86" t="b">
        <v>0</v>
      </c>
      <c r="AO17" s="92" t="s">
        <v>306</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c r="BE17" s="52"/>
      <c r="BF17" s="51"/>
      <c r="BG17" s="52"/>
      <c r="BH17" s="51"/>
      <c r="BI17" s="52"/>
      <c r="BJ17" s="51"/>
      <c r="BK17" s="52"/>
      <c r="BL17" s="51"/>
    </row>
    <row r="18" spans="1:64" ht="15">
      <c r="A18" s="84" t="s">
        <v>225</v>
      </c>
      <c r="B18" s="84" t="s">
        <v>224</v>
      </c>
      <c r="C18" s="53" t="s">
        <v>697</v>
      </c>
      <c r="D18" s="54">
        <v>3</v>
      </c>
      <c r="E18" s="65" t="s">
        <v>132</v>
      </c>
      <c r="F18" s="55">
        <v>32</v>
      </c>
      <c r="G18" s="53"/>
      <c r="H18" s="57"/>
      <c r="I18" s="56"/>
      <c r="J18" s="56"/>
      <c r="K18" s="36" t="s">
        <v>65</v>
      </c>
      <c r="L18" s="83">
        <v>18</v>
      </c>
      <c r="M18" s="83"/>
      <c r="N18" s="63"/>
      <c r="O18" s="86" t="s">
        <v>230</v>
      </c>
      <c r="P18" s="88">
        <v>43634.559479166666</v>
      </c>
      <c r="Q18" s="86" t="s">
        <v>235</v>
      </c>
      <c r="R18" s="86"/>
      <c r="S18" s="86"/>
      <c r="T18" s="86"/>
      <c r="U18" s="86"/>
      <c r="V18" s="89" t="s">
        <v>266</v>
      </c>
      <c r="W18" s="88">
        <v>43634.559479166666</v>
      </c>
      <c r="X18" s="89" t="s">
        <v>285</v>
      </c>
      <c r="Y18" s="86"/>
      <c r="Z18" s="86"/>
      <c r="AA18" s="92" t="s">
        <v>308</v>
      </c>
      <c r="AB18" s="86"/>
      <c r="AC18" s="86" t="b">
        <v>0</v>
      </c>
      <c r="AD18" s="86">
        <v>0</v>
      </c>
      <c r="AE18" s="92" t="s">
        <v>317</v>
      </c>
      <c r="AF18" s="86" t="b">
        <v>0</v>
      </c>
      <c r="AG18" s="86" t="s">
        <v>318</v>
      </c>
      <c r="AH18" s="86"/>
      <c r="AI18" s="92" t="s">
        <v>317</v>
      </c>
      <c r="AJ18" s="86" t="b">
        <v>0</v>
      </c>
      <c r="AK18" s="86">
        <v>2</v>
      </c>
      <c r="AL18" s="92" t="s">
        <v>306</v>
      </c>
      <c r="AM18" s="86" t="s">
        <v>320</v>
      </c>
      <c r="AN18" s="86" t="b">
        <v>0</v>
      </c>
      <c r="AO18" s="92" t="s">
        <v>306</v>
      </c>
      <c r="AP18" s="86" t="s">
        <v>176</v>
      </c>
      <c r="AQ18" s="86">
        <v>0</v>
      </c>
      <c r="AR18" s="86">
        <v>0</v>
      </c>
      <c r="AS18" s="86"/>
      <c r="AT18" s="86"/>
      <c r="AU18" s="86"/>
      <c r="AV18" s="86"/>
      <c r="AW18" s="86"/>
      <c r="AX18" s="86"/>
      <c r="AY18" s="86"/>
      <c r="AZ18" s="86"/>
      <c r="BA18">
        <v>1</v>
      </c>
      <c r="BB18" s="85" t="str">
        <f>REPLACE(INDEX(GroupVertices[Group],MATCH(Edges[[#This Row],[Vertex 1]],GroupVertices[Vertex],0)),1,1,"")</f>
        <v>2</v>
      </c>
      <c r="BC18" s="85" t="str">
        <f>REPLACE(INDEX(GroupVertices[Group],MATCH(Edges[[#This Row],[Vertex 2]],GroupVertices[Vertex],0)),1,1,"")</f>
        <v>1</v>
      </c>
      <c r="BD18" s="51">
        <v>1</v>
      </c>
      <c r="BE18" s="52">
        <v>4.545454545454546</v>
      </c>
      <c r="BF18" s="51">
        <v>0</v>
      </c>
      <c r="BG18" s="52">
        <v>0</v>
      </c>
      <c r="BH18" s="51">
        <v>0</v>
      </c>
      <c r="BI18" s="52">
        <v>0</v>
      </c>
      <c r="BJ18" s="51">
        <v>21</v>
      </c>
      <c r="BK18" s="52">
        <v>95.45454545454545</v>
      </c>
      <c r="BL18" s="51">
        <v>22</v>
      </c>
    </row>
    <row r="19" spans="1:64" ht="15">
      <c r="A19" s="84" t="s">
        <v>226</v>
      </c>
      <c r="B19" s="84" t="s">
        <v>224</v>
      </c>
      <c r="C19" s="53" t="s">
        <v>697</v>
      </c>
      <c r="D19" s="54">
        <v>3</v>
      </c>
      <c r="E19" s="65" t="s">
        <v>132</v>
      </c>
      <c r="F19" s="55">
        <v>32</v>
      </c>
      <c r="G19" s="53"/>
      <c r="H19" s="57"/>
      <c r="I19" s="56"/>
      <c r="J19" s="56"/>
      <c r="K19" s="36" t="s">
        <v>65</v>
      </c>
      <c r="L19" s="83">
        <v>19</v>
      </c>
      <c r="M19" s="83"/>
      <c r="N19" s="63"/>
      <c r="O19" s="86" t="s">
        <v>230</v>
      </c>
      <c r="P19" s="88">
        <v>43634.58545138889</v>
      </c>
      <c r="Q19" s="86" t="s">
        <v>233</v>
      </c>
      <c r="R19" s="86"/>
      <c r="S19" s="86"/>
      <c r="T19" s="86" t="s">
        <v>248</v>
      </c>
      <c r="U19" s="86"/>
      <c r="V19" s="89" t="s">
        <v>267</v>
      </c>
      <c r="W19" s="88">
        <v>43634.58545138889</v>
      </c>
      <c r="X19" s="89" t="s">
        <v>286</v>
      </c>
      <c r="Y19" s="86"/>
      <c r="Z19" s="86"/>
      <c r="AA19" s="92" t="s">
        <v>309</v>
      </c>
      <c r="AB19" s="86"/>
      <c r="AC19" s="86" t="b">
        <v>0</v>
      </c>
      <c r="AD19" s="86">
        <v>0</v>
      </c>
      <c r="AE19" s="92" t="s">
        <v>317</v>
      </c>
      <c r="AF19" s="86" t="b">
        <v>0</v>
      </c>
      <c r="AG19" s="86" t="s">
        <v>318</v>
      </c>
      <c r="AH19" s="86"/>
      <c r="AI19" s="92" t="s">
        <v>317</v>
      </c>
      <c r="AJ19" s="86" t="b">
        <v>0</v>
      </c>
      <c r="AK19" s="86">
        <v>4</v>
      </c>
      <c r="AL19" s="92" t="s">
        <v>314</v>
      </c>
      <c r="AM19" s="86" t="s">
        <v>320</v>
      </c>
      <c r="AN19" s="86" t="b">
        <v>0</v>
      </c>
      <c r="AO19" s="92" t="s">
        <v>314</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v>1</v>
      </c>
      <c r="BE19" s="52">
        <v>4.166666666666667</v>
      </c>
      <c r="BF19" s="51">
        <v>0</v>
      </c>
      <c r="BG19" s="52">
        <v>0</v>
      </c>
      <c r="BH19" s="51">
        <v>0</v>
      </c>
      <c r="BI19" s="52">
        <v>0</v>
      </c>
      <c r="BJ19" s="51">
        <v>23</v>
      </c>
      <c r="BK19" s="52">
        <v>95.83333333333333</v>
      </c>
      <c r="BL19" s="51">
        <v>24</v>
      </c>
    </row>
    <row r="20" spans="1:64" ht="15">
      <c r="A20" s="84" t="s">
        <v>227</v>
      </c>
      <c r="B20" s="84" t="s">
        <v>224</v>
      </c>
      <c r="C20" s="53" t="s">
        <v>697</v>
      </c>
      <c r="D20" s="54">
        <v>3</v>
      </c>
      <c r="E20" s="65" t="s">
        <v>132</v>
      </c>
      <c r="F20" s="55">
        <v>32</v>
      </c>
      <c r="G20" s="53"/>
      <c r="H20" s="57"/>
      <c r="I20" s="56"/>
      <c r="J20" s="56"/>
      <c r="K20" s="36" t="s">
        <v>65</v>
      </c>
      <c r="L20" s="83">
        <v>20</v>
      </c>
      <c r="M20" s="83"/>
      <c r="N20" s="63"/>
      <c r="O20" s="86" t="s">
        <v>230</v>
      </c>
      <c r="P20" s="88">
        <v>43634.68027777778</v>
      </c>
      <c r="Q20" s="86" t="s">
        <v>232</v>
      </c>
      <c r="R20" s="89" t="s">
        <v>241</v>
      </c>
      <c r="S20" s="86" t="s">
        <v>245</v>
      </c>
      <c r="T20" s="86"/>
      <c r="U20" s="86"/>
      <c r="V20" s="89" t="s">
        <v>268</v>
      </c>
      <c r="W20" s="88">
        <v>43634.68027777778</v>
      </c>
      <c r="X20" s="89" t="s">
        <v>287</v>
      </c>
      <c r="Y20" s="86"/>
      <c r="Z20" s="86"/>
      <c r="AA20" s="92" t="s">
        <v>310</v>
      </c>
      <c r="AB20" s="86"/>
      <c r="AC20" s="86" t="b">
        <v>0</v>
      </c>
      <c r="AD20" s="86">
        <v>0</v>
      </c>
      <c r="AE20" s="92" t="s">
        <v>317</v>
      </c>
      <c r="AF20" s="86" t="b">
        <v>0</v>
      </c>
      <c r="AG20" s="86" t="s">
        <v>318</v>
      </c>
      <c r="AH20" s="86"/>
      <c r="AI20" s="92" t="s">
        <v>317</v>
      </c>
      <c r="AJ20" s="86" t="b">
        <v>0</v>
      </c>
      <c r="AK20" s="86">
        <v>7</v>
      </c>
      <c r="AL20" s="92" t="s">
        <v>315</v>
      </c>
      <c r="AM20" s="86" t="s">
        <v>321</v>
      </c>
      <c r="AN20" s="86" t="b">
        <v>0</v>
      </c>
      <c r="AO20" s="92" t="s">
        <v>315</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1</v>
      </c>
      <c r="BE20" s="52">
        <v>5</v>
      </c>
      <c r="BF20" s="51">
        <v>0</v>
      </c>
      <c r="BG20" s="52">
        <v>0</v>
      </c>
      <c r="BH20" s="51">
        <v>0</v>
      </c>
      <c r="BI20" s="52">
        <v>0</v>
      </c>
      <c r="BJ20" s="51">
        <v>19</v>
      </c>
      <c r="BK20" s="52">
        <v>95</v>
      </c>
      <c r="BL20" s="51">
        <v>20</v>
      </c>
    </row>
    <row r="21" spans="1:64" ht="15">
      <c r="A21" s="84" t="s">
        <v>228</v>
      </c>
      <c r="B21" s="84" t="s">
        <v>224</v>
      </c>
      <c r="C21" s="53" t="s">
        <v>697</v>
      </c>
      <c r="D21" s="54">
        <v>3</v>
      </c>
      <c r="E21" s="65" t="s">
        <v>132</v>
      </c>
      <c r="F21" s="55">
        <v>32</v>
      </c>
      <c r="G21" s="53"/>
      <c r="H21" s="57"/>
      <c r="I21" s="56"/>
      <c r="J21" s="56"/>
      <c r="K21" s="36" t="s">
        <v>65</v>
      </c>
      <c r="L21" s="83">
        <v>21</v>
      </c>
      <c r="M21" s="83"/>
      <c r="N21" s="63"/>
      <c r="O21" s="86" t="s">
        <v>230</v>
      </c>
      <c r="P21" s="88">
        <v>43634.6934837963</v>
      </c>
      <c r="Q21" s="86" t="s">
        <v>233</v>
      </c>
      <c r="R21" s="86"/>
      <c r="S21" s="86"/>
      <c r="T21" s="86" t="s">
        <v>248</v>
      </c>
      <c r="U21" s="86"/>
      <c r="V21" s="89" t="s">
        <v>269</v>
      </c>
      <c r="W21" s="88">
        <v>43634.6934837963</v>
      </c>
      <c r="X21" s="89" t="s">
        <v>288</v>
      </c>
      <c r="Y21" s="86"/>
      <c r="Z21" s="86"/>
      <c r="AA21" s="92" t="s">
        <v>311</v>
      </c>
      <c r="AB21" s="86"/>
      <c r="AC21" s="86" t="b">
        <v>0</v>
      </c>
      <c r="AD21" s="86">
        <v>0</v>
      </c>
      <c r="AE21" s="92" t="s">
        <v>317</v>
      </c>
      <c r="AF21" s="86" t="b">
        <v>0</v>
      </c>
      <c r="AG21" s="86" t="s">
        <v>318</v>
      </c>
      <c r="AH21" s="86"/>
      <c r="AI21" s="92" t="s">
        <v>317</v>
      </c>
      <c r="AJ21" s="86" t="b">
        <v>0</v>
      </c>
      <c r="AK21" s="86">
        <v>4</v>
      </c>
      <c r="AL21" s="92" t="s">
        <v>314</v>
      </c>
      <c r="AM21" s="86" t="s">
        <v>319</v>
      </c>
      <c r="AN21" s="86" t="b">
        <v>0</v>
      </c>
      <c r="AO21" s="92" t="s">
        <v>314</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1</v>
      </c>
      <c r="BE21" s="52">
        <v>4.166666666666667</v>
      </c>
      <c r="BF21" s="51">
        <v>0</v>
      </c>
      <c r="BG21" s="52">
        <v>0</v>
      </c>
      <c r="BH21" s="51">
        <v>0</v>
      </c>
      <c r="BI21" s="52">
        <v>0</v>
      </c>
      <c r="BJ21" s="51">
        <v>23</v>
      </c>
      <c r="BK21" s="52">
        <v>95.83333333333333</v>
      </c>
      <c r="BL21" s="51">
        <v>24</v>
      </c>
    </row>
    <row r="22" spans="1:64" ht="30">
      <c r="A22" s="84" t="s">
        <v>224</v>
      </c>
      <c r="B22" s="84" t="s">
        <v>224</v>
      </c>
      <c r="C22" s="53" t="s">
        <v>699</v>
      </c>
      <c r="D22" s="54">
        <v>10</v>
      </c>
      <c r="E22" s="65" t="s">
        <v>136</v>
      </c>
      <c r="F22" s="55">
        <v>6</v>
      </c>
      <c r="G22" s="53"/>
      <c r="H22" s="57"/>
      <c r="I22" s="56"/>
      <c r="J22" s="56"/>
      <c r="K22" s="36" t="s">
        <v>65</v>
      </c>
      <c r="L22" s="83">
        <v>22</v>
      </c>
      <c r="M22" s="83"/>
      <c r="N22" s="63"/>
      <c r="O22" s="86" t="s">
        <v>176</v>
      </c>
      <c r="P22" s="88">
        <v>43634.41181712963</v>
      </c>
      <c r="Q22" s="86" t="s">
        <v>236</v>
      </c>
      <c r="R22" s="89" t="s">
        <v>241</v>
      </c>
      <c r="S22" s="86" t="s">
        <v>245</v>
      </c>
      <c r="T22" s="86" t="s">
        <v>250</v>
      </c>
      <c r="U22" s="89" t="s">
        <v>251</v>
      </c>
      <c r="V22" s="89" t="s">
        <v>251</v>
      </c>
      <c r="W22" s="88">
        <v>43634.41181712963</v>
      </c>
      <c r="X22" s="89" t="s">
        <v>289</v>
      </c>
      <c r="Y22" s="86"/>
      <c r="Z22" s="86"/>
      <c r="AA22" s="92" t="s">
        <v>312</v>
      </c>
      <c r="AB22" s="86"/>
      <c r="AC22" s="86" t="b">
        <v>0</v>
      </c>
      <c r="AD22" s="86">
        <v>0</v>
      </c>
      <c r="AE22" s="92" t="s">
        <v>317</v>
      </c>
      <c r="AF22" s="86" t="b">
        <v>0</v>
      </c>
      <c r="AG22" s="86" t="s">
        <v>318</v>
      </c>
      <c r="AH22" s="86"/>
      <c r="AI22" s="92" t="s">
        <v>317</v>
      </c>
      <c r="AJ22" s="86" t="b">
        <v>0</v>
      </c>
      <c r="AK22" s="86">
        <v>1</v>
      </c>
      <c r="AL22" s="92" t="s">
        <v>317</v>
      </c>
      <c r="AM22" s="86" t="s">
        <v>325</v>
      </c>
      <c r="AN22" s="86" t="b">
        <v>0</v>
      </c>
      <c r="AO22" s="92" t="s">
        <v>312</v>
      </c>
      <c r="AP22" s="86" t="s">
        <v>327</v>
      </c>
      <c r="AQ22" s="86">
        <v>0</v>
      </c>
      <c r="AR22" s="86">
        <v>0</v>
      </c>
      <c r="AS22" s="86"/>
      <c r="AT22" s="86"/>
      <c r="AU22" s="86"/>
      <c r="AV22" s="86"/>
      <c r="AW22" s="86"/>
      <c r="AX22" s="86"/>
      <c r="AY22" s="86"/>
      <c r="AZ22" s="86"/>
      <c r="BA22">
        <v>4</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37</v>
      </c>
      <c r="BK22" s="52">
        <v>100</v>
      </c>
      <c r="BL22" s="51">
        <v>37</v>
      </c>
    </row>
    <row r="23" spans="1:64" ht="30">
      <c r="A23" s="84" t="s">
        <v>224</v>
      </c>
      <c r="B23" s="84" t="s">
        <v>224</v>
      </c>
      <c r="C23" s="53" t="s">
        <v>699</v>
      </c>
      <c r="D23" s="54">
        <v>10</v>
      </c>
      <c r="E23" s="65" t="s">
        <v>136</v>
      </c>
      <c r="F23" s="55">
        <v>6</v>
      </c>
      <c r="G23" s="53"/>
      <c r="H23" s="57"/>
      <c r="I23" s="56"/>
      <c r="J23" s="56"/>
      <c r="K23" s="36" t="s">
        <v>65</v>
      </c>
      <c r="L23" s="83">
        <v>23</v>
      </c>
      <c r="M23" s="83"/>
      <c r="N23" s="63"/>
      <c r="O23" s="86" t="s">
        <v>176</v>
      </c>
      <c r="P23" s="88">
        <v>43628.37548611111</v>
      </c>
      <c r="Q23" s="86" t="s">
        <v>237</v>
      </c>
      <c r="R23" s="89" t="s">
        <v>242</v>
      </c>
      <c r="S23" s="86" t="s">
        <v>246</v>
      </c>
      <c r="T23" s="86" t="s">
        <v>248</v>
      </c>
      <c r="U23" s="89" t="s">
        <v>251</v>
      </c>
      <c r="V23" s="89" t="s">
        <v>251</v>
      </c>
      <c r="W23" s="88">
        <v>43628.37548611111</v>
      </c>
      <c r="X23" s="89" t="s">
        <v>290</v>
      </c>
      <c r="Y23" s="86"/>
      <c r="Z23" s="86"/>
      <c r="AA23" s="92" t="s">
        <v>313</v>
      </c>
      <c r="AB23" s="86"/>
      <c r="AC23" s="86" t="b">
        <v>0</v>
      </c>
      <c r="AD23" s="86">
        <v>10</v>
      </c>
      <c r="AE23" s="92" t="s">
        <v>317</v>
      </c>
      <c r="AF23" s="86" t="b">
        <v>0</v>
      </c>
      <c r="AG23" s="86" t="s">
        <v>318</v>
      </c>
      <c r="AH23" s="86"/>
      <c r="AI23" s="92" t="s">
        <v>317</v>
      </c>
      <c r="AJ23" s="86" t="b">
        <v>0</v>
      </c>
      <c r="AK23" s="86">
        <v>6</v>
      </c>
      <c r="AL23" s="92" t="s">
        <v>317</v>
      </c>
      <c r="AM23" s="86" t="s">
        <v>326</v>
      </c>
      <c r="AN23" s="86" t="b">
        <v>0</v>
      </c>
      <c r="AO23" s="92" t="s">
        <v>313</v>
      </c>
      <c r="AP23" s="86" t="s">
        <v>176</v>
      </c>
      <c r="AQ23" s="86">
        <v>0</v>
      </c>
      <c r="AR23" s="86">
        <v>0</v>
      </c>
      <c r="AS23" s="86"/>
      <c r="AT23" s="86"/>
      <c r="AU23" s="86"/>
      <c r="AV23" s="86"/>
      <c r="AW23" s="86"/>
      <c r="AX23" s="86"/>
      <c r="AY23" s="86"/>
      <c r="AZ23" s="86"/>
      <c r="BA23">
        <v>4</v>
      </c>
      <c r="BB23" s="85" t="str">
        <f>REPLACE(INDEX(GroupVertices[Group],MATCH(Edges[[#This Row],[Vertex 1]],GroupVertices[Vertex],0)),1,1,"")</f>
        <v>1</v>
      </c>
      <c r="BC23" s="85" t="str">
        <f>REPLACE(INDEX(GroupVertices[Group],MATCH(Edges[[#This Row],[Vertex 2]],GroupVertices[Vertex],0)),1,1,"")</f>
        <v>1</v>
      </c>
      <c r="BD23" s="51">
        <v>0</v>
      </c>
      <c r="BE23" s="52">
        <v>0</v>
      </c>
      <c r="BF23" s="51">
        <v>1</v>
      </c>
      <c r="BG23" s="52">
        <v>4</v>
      </c>
      <c r="BH23" s="51">
        <v>0</v>
      </c>
      <c r="BI23" s="52">
        <v>0</v>
      </c>
      <c r="BJ23" s="51">
        <v>24</v>
      </c>
      <c r="BK23" s="52">
        <v>96</v>
      </c>
      <c r="BL23" s="51">
        <v>25</v>
      </c>
    </row>
    <row r="24" spans="1:64" ht="30">
      <c r="A24" s="84" t="s">
        <v>224</v>
      </c>
      <c r="B24" s="84" t="s">
        <v>224</v>
      </c>
      <c r="C24" s="53" t="s">
        <v>699</v>
      </c>
      <c r="D24" s="54">
        <v>10</v>
      </c>
      <c r="E24" s="65" t="s">
        <v>136</v>
      </c>
      <c r="F24" s="55">
        <v>6</v>
      </c>
      <c r="G24" s="53"/>
      <c r="H24" s="57"/>
      <c r="I24" s="56"/>
      <c r="J24" s="56"/>
      <c r="K24" s="36" t="s">
        <v>65</v>
      </c>
      <c r="L24" s="83">
        <v>24</v>
      </c>
      <c r="M24" s="83"/>
      <c r="N24" s="63"/>
      <c r="O24" s="86" t="s">
        <v>176</v>
      </c>
      <c r="P24" s="88">
        <v>43634.394525462965</v>
      </c>
      <c r="Q24" s="86" t="s">
        <v>238</v>
      </c>
      <c r="R24" s="89" t="s">
        <v>243</v>
      </c>
      <c r="S24" s="86" t="s">
        <v>246</v>
      </c>
      <c r="T24" s="86" t="s">
        <v>248</v>
      </c>
      <c r="U24" s="86"/>
      <c r="V24" s="89" t="s">
        <v>265</v>
      </c>
      <c r="W24" s="88">
        <v>43634.394525462965</v>
      </c>
      <c r="X24" s="89" t="s">
        <v>291</v>
      </c>
      <c r="Y24" s="86"/>
      <c r="Z24" s="86"/>
      <c r="AA24" s="92" t="s">
        <v>314</v>
      </c>
      <c r="AB24" s="86"/>
      <c r="AC24" s="86" t="b">
        <v>0</v>
      </c>
      <c r="AD24" s="86">
        <v>15</v>
      </c>
      <c r="AE24" s="92" t="s">
        <v>317</v>
      </c>
      <c r="AF24" s="86" t="b">
        <v>0</v>
      </c>
      <c r="AG24" s="86" t="s">
        <v>318</v>
      </c>
      <c r="AH24" s="86"/>
      <c r="AI24" s="92" t="s">
        <v>317</v>
      </c>
      <c r="AJ24" s="86" t="b">
        <v>0</v>
      </c>
      <c r="AK24" s="86">
        <v>4</v>
      </c>
      <c r="AL24" s="92" t="s">
        <v>317</v>
      </c>
      <c r="AM24" s="86" t="s">
        <v>321</v>
      </c>
      <c r="AN24" s="86" t="b">
        <v>0</v>
      </c>
      <c r="AO24" s="92" t="s">
        <v>314</v>
      </c>
      <c r="AP24" s="86" t="s">
        <v>176</v>
      </c>
      <c r="AQ24" s="86">
        <v>0</v>
      </c>
      <c r="AR24" s="86">
        <v>0</v>
      </c>
      <c r="AS24" s="86"/>
      <c r="AT24" s="86"/>
      <c r="AU24" s="86"/>
      <c r="AV24" s="86"/>
      <c r="AW24" s="86"/>
      <c r="AX24" s="86"/>
      <c r="AY24" s="86"/>
      <c r="AZ24" s="86"/>
      <c r="BA24">
        <v>4</v>
      </c>
      <c r="BB24" s="85" t="str">
        <f>REPLACE(INDEX(GroupVertices[Group],MATCH(Edges[[#This Row],[Vertex 1]],GroupVertices[Vertex],0)),1,1,"")</f>
        <v>1</v>
      </c>
      <c r="BC24" s="85" t="str">
        <f>REPLACE(INDEX(GroupVertices[Group],MATCH(Edges[[#This Row],[Vertex 2]],GroupVertices[Vertex],0)),1,1,"")</f>
        <v>1</v>
      </c>
      <c r="BD24" s="51">
        <v>3</v>
      </c>
      <c r="BE24" s="52">
        <v>6.976744186046512</v>
      </c>
      <c r="BF24" s="51">
        <v>0</v>
      </c>
      <c r="BG24" s="52">
        <v>0</v>
      </c>
      <c r="BH24" s="51">
        <v>0</v>
      </c>
      <c r="BI24" s="52">
        <v>0</v>
      </c>
      <c r="BJ24" s="51">
        <v>40</v>
      </c>
      <c r="BK24" s="52">
        <v>93.02325581395348</v>
      </c>
      <c r="BL24" s="51">
        <v>43</v>
      </c>
    </row>
    <row r="25" spans="1:64" ht="30">
      <c r="A25" s="84" t="s">
        <v>224</v>
      </c>
      <c r="B25" s="84" t="s">
        <v>224</v>
      </c>
      <c r="C25" s="53" t="s">
        <v>699</v>
      </c>
      <c r="D25" s="54">
        <v>10</v>
      </c>
      <c r="E25" s="65" t="s">
        <v>136</v>
      </c>
      <c r="F25" s="55">
        <v>6</v>
      </c>
      <c r="G25" s="53"/>
      <c r="H25" s="57"/>
      <c r="I25" s="56"/>
      <c r="J25" s="56"/>
      <c r="K25" s="36" t="s">
        <v>65</v>
      </c>
      <c r="L25" s="83">
        <v>25</v>
      </c>
      <c r="M25" s="83"/>
      <c r="N25" s="63"/>
      <c r="O25" s="86" t="s">
        <v>176</v>
      </c>
      <c r="P25" s="88">
        <v>43634.42395833333</v>
      </c>
      <c r="Q25" s="86" t="s">
        <v>239</v>
      </c>
      <c r="R25" s="86" t="s">
        <v>244</v>
      </c>
      <c r="S25" s="86" t="s">
        <v>247</v>
      </c>
      <c r="T25" s="86" t="s">
        <v>248</v>
      </c>
      <c r="U25" s="89" t="s">
        <v>252</v>
      </c>
      <c r="V25" s="89" t="s">
        <v>252</v>
      </c>
      <c r="W25" s="88">
        <v>43634.42395833333</v>
      </c>
      <c r="X25" s="89" t="s">
        <v>292</v>
      </c>
      <c r="Y25" s="86"/>
      <c r="Z25" s="86"/>
      <c r="AA25" s="92" t="s">
        <v>315</v>
      </c>
      <c r="AB25" s="86"/>
      <c r="AC25" s="86" t="b">
        <v>0</v>
      </c>
      <c r="AD25" s="86">
        <v>8</v>
      </c>
      <c r="AE25" s="92" t="s">
        <v>317</v>
      </c>
      <c r="AF25" s="86" t="b">
        <v>0</v>
      </c>
      <c r="AG25" s="86" t="s">
        <v>318</v>
      </c>
      <c r="AH25" s="86"/>
      <c r="AI25" s="92" t="s">
        <v>317</v>
      </c>
      <c r="AJ25" s="86" t="b">
        <v>0</v>
      </c>
      <c r="AK25" s="86">
        <v>7</v>
      </c>
      <c r="AL25" s="92" t="s">
        <v>317</v>
      </c>
      <c r="AM25" s="86" t="s">
        <v>321</v>
      </c>
      <c r="AN25" s="86" t="b">
        <v>0</v>
      </c>
      <c r="AO25" s="92" t="s">
        <v>315</v>
      </c>
      <c r="AP25" s="86" t="s">
        <v>176</v>
      </c>
      <c r="AQ25" s="86">
        <v>0</v>
      </c>
      <c r="AR25" s="86">
        <v>0</v>
      </c>
      <c r="AS25" s="86"/>
      <c r="AT25" s="86"/>
      <c r="AU25" s="86"/>
      <c r="AV25" s="86"/>
      <c r="AW25" s="86"/>
      <c r="AX25" s="86"/>
      <c r="AY25" s="86"/>
      <c r="AZ25" s="86"/>
      <c r="BA25">
        <v>4</v>
      </c>
      <c r="BB25" s="85" t="str">
        <f>REPLACE(INDEX(GroupVertices[Group],MATCH(Edges[[#This Row],[Vertex 1]],GroupVertices[Vertex],0)),1,1,"")</f>
        <v>1</v>
      </c>
      <c r="BC25" s="85" t="str">
        <f>REPLACE(INDEX(GroupVertices[Group],MATCH(Edges[[#This Row],[Vertex 2]],GroupVertices[Vertex],0)),1,1,"")</f>
        <v>1</v>
      </c>
      <c r="BD25" s="51">
        <v>2</v>
      </c>
      <c r="BE25" s="52">
        <v>6.0606060606060606</v>
      </c>
      <c r="BF25" s="51">
        <v>0</v>
      </c>
      <c r="BG25" s="52">
        <v>0</v>
      </c>
      <c r="BH25" s="51">
        <v>0</v>
      </c>
      <c r="BI25" s="52">
        <v>0</v>
      </c>
      <c r="BJ25" s="51">
        <v>31</v>
      </c>
      <c r="BK25" s="52">
        <v>93.93939393939394</v>
      </c>
      <c r="BL25" s="51">
        <v>33</v>
      </c>
    </row>
    <row r="26" spans="1:64" ht="15">
      <c r="A26" s="84" t="s">
        <v>229</v>
      </c>
      <c r="B26" s="84" t="s">
        <v>224</v>
      </c>
      <c r="C26" s="53" t="s">
        <v>697</v>
      </c>
      <c r="D26" s="54">
        <v>3</v>
      </c>
      <c r="E26" s="65" t="s">
        <v>132</v>
      </c>
      <c r="F26" s="55">
        <v>32</v>
      </c>
      <c r="G26" s="53"/>
      <c r="H26" s="57"/>
      <c r="I26" s="56"/>
      <c r="J26" s="56"/>
      <c r="K26" s="36" t="s">
        <v>65</v>
      </c>
      <c r="L26" s="83">
        <v>26</v>
      </c>
      <c r="M26" s="83"/>
      <c r="N26" s="63"/>
      <c r="O26" s="86" t="s">
        <v>230</v>
      </c>
      <c r="P26" s="88">
        <v>43634.70333333333</v>
      </c>
      <c r="Q26" s="86" t="s">
        <v>240</v>
      </c>
      <c r="R26" s="86"/>
      <c r="S26" s="86"/>
      <c r="T26" s="86"/>
      <c r="U26" s="86"/>
      <c r="V26" s="89" t="s">
        <v>270</v>
      </c>
      <c r="W26" s="88">
        <v>43634.70333333333</v>
      </c>
      <c r="X26" s="89" t="s">
        <v>293</v>
      </c>
      <c r="Y26" s="86"/>
      <c r="Z26" s="86"/>
      <c r="AA26" s="92" t="s">
        <v>316</v>
      </c>
      <c r="AB26" s="86"/>
      <c r="AC26" s="86" t="b">
        <v>0</v>
      </c>
      <c r="AD26" s="86">
        <v>0</v>
      </c>
      <c r="AE26" s="92" t="s">
        <v>317</v>
      </c>
      <c r="AF26" s="86" t="b">
        <v>0</v>
      </c>
      <c r="AG26" s="86" t="s">
        <v>318</v>
      </c>
      <c r="AH26" s="86"/>
      <c r="AI26" s="92" t="s">
        <v>317</v>
      </c>
      <c r="AJ26" s="86" t="b">
        <v>0</v>
      </c>
      <c r="AK26" s="86">
        <v>1</v>
      </c>
      <c r="AL26" s="92" t="s">
        <v>312</v>
      </c>
      <c r="AM26" s="86" t="s">
        <v>321</v>
      </c>
      <c r="AN26" s="86" t="b">
        <v>0</v>
      </c>
      <c r="AO26" s="92" t="s">
        <v>312</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v>0</v>
      </c>
      <c r="BE26" s="52">
        <v>0</v>
      </c>
      <c r="BF26" s="51">
        <v>0</v>
      </c>
      <c r="BG26" s="52">
        <v>0</v>
      </c>
      <c r="BH26" s="51">
        <v>0</v>
      </c>
      <c r="BI26" s="52">
        <v>0</v>
      </c>
      <c r="BJ26" s="51">
        <v>20</v>
      </c>
      <c r="BK26" s="52">
        <v>100</v>
      </c>
      <c r="BL26"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ErrorMessage="1" sqref="N2:N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Color" prompt="To select an optional edge color, right-click and select Select Color on the right-click menu." sqref="C3:C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Opacity" prompt="Enter an optional edge opacity between 0 (transparent) and 100 (opaque)." errorTitle="Invalid Edge Opacity" error="The optional edge opacity must be a whole number between 0 and 10." sqref="F3:F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showErrorMessage="1" promptTitle="Vertex 1 Name" prompt="Enter the name of the edge's first vertex." sqref="A3:A26"/>
    <dataValidation allowBlank="1" showInputMessage="1" showErrorMessage="1" promptTitle="Vertex 2 Name" prompt="Enter the name of the edge's second vertex." sqref="B3:B26"/>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
  </dataValidations>
  <hyperlinks>
    <hyperlink ref="R7" r:id="rId1" display="http://fsmevents.com/ukbiobank/scientific-conference/2019/"/>
    <hyperlink ref="R8" r:id="rId2" display="http://fsmevents.com/ukbiobank/scientific-conference/2019/"/>
    <hyperlink ref="R10" r:id="rId3" display="http://fsmevents.com/ukbiobank/scientific-conference/2019/"/>
    <hyperlink ref="R11" r:id="rId4" display="http://fsmevents.com/ukbiobank/scientific-conference/2019/"/>
    <hyperlink ref="R12" r:id="rId5" display="http://fsmevents.com/ukbiobank/scientific-conference/2019/"/>
    <hyperlink ref="R14" r:id="rId6" display="http://fsmevents.com/ukbiobank/scientific-conference/2019/"/>
    <hyperlink ref="R20" r:id="rId7" display="http://fsmevents.com/ukbiobank/scientific-conference/2019/"/>
    <hyperlink ref="R22" r:id="rId8" display="http://fsmevents.com/ukbiobank/scientific-conference/2019/"/>
    <hyperlink ref="R23" r:id="rId9" display="https://www.ukbiobank.ac.uk/"/>
    <hyperlink ref="R24" r:id="rId10" display="https://www.ukbiobank.ac.uk/wp-content/uploads/2019/03/programme-print-conference-2019-FINAL-LR-copy2-WEB.pdf"/>
    <hyperlink ref="U22" r:id="rId11" display="https://pbs.twimg.com/media/D82XfdnXoAIEG9m.jpg"/>
    <hyperlink ref="U23" r:id="rId12" display="https://pbs.twimg.com/media/D82XfdnXoAIEG9m.jpg"/>
    <hyperlink ref="U25" r:id="rId13" display="https://pbs.twimg.com/media/D9VfsXwWwAAbiMY.jpg"/>
    <hyperlink ref="V3" r:id="rId14" display="http://pbs.twimg.com/profile_images/552451453780914176/7ImMgPy2_normal.jpeg"/>
    <hyperlink ref="V4" r:id="rId15" display="http://pbs.twimg.com/profile_images/954302502933065728/qXbXG6mA_normal.jpg"/>
    <hyperlink ref="V5" r:id="rId16" display="http://pbs.twimg.com/profile_images/1134266792409481216/Soxxa_wq_normal.jpg"/>
    <hyperlink ref="V6" r:id="rId17" display="http://pbs.twimg.com/profile_images/740043254440308736/HNcI_TCr_normal.jpg"/>
    <hyperlink ref="V7" r:id="rId18" display="http://pbs.twimg.com/profile_images/784064016368988160/F-TRtTMG_normal.jpg"/>
    <hyperlink ref="V8" r:id="rId19" display="http://pbs.twimg.com/profile_images/378800000599574447/12039b48767c8d67cee24b8e27848c21_normal.jpeg"/>
    <hyperlink ref="V9" r:id="rId20" display="http://pbs.twimg.com/profile_images/522111935366438913/02_RUtNz_normal.jpeg"/>
    <hyperlink ref="V10" r:id="rId21" display="http://pbs.twimg.com/profile_images/522111935366438913/02_RUtNz_normal.jpeg"/>
    <hyperlink ref="V11" r:id="rId22" display="http://pbs.twimg.com/profile_images/978620995291500544/snr_ynmm_normal.jpg"/>
    <hyperlink ref="V12" r:id="rId23" display="http://pbs.twimg.com/profile_images/716368461107101696/lwDF8UjP_normal.jpg"/>
    <hyperlink ref="V13" r:id="rId24" display="http://pbs.twimg.com/profile_images/832488763133530112/Uwq-Xt2k_normal.jpg"/>
    <hyperlink ref="V14" r:id="rId25" display="http://pbs.twimg.com/profile_images/1026485728220508161/4A9hAKHI_normal.jpg"/>
    <hyperlink ref="V15" r:id="rId26" display="http://pbs.twimg.com/profile_images/439031648990920704/-2-VAPUr_normal.png"/>
    <hyperlink ref="V16" r:id="rId27" display="http://pbs.twimg.com/profile_images/474272993833545729/QbAoYRpk_normal.jpeg"/>
    <hyperlink ref="V17" r:id="rId28" display="http://pbs.twimg.com/profile_images/1061386850500296704/-Pjlcs3W_normal.jpg"/>
    <hyperlink ref="V18" r:id="rId29" display="http://pbs.twimg.com/profile_images/1061386850500296704/-Pjlcs3W_normal.jpg"/>
    <hyperlink ref="V19" r:id="rId30" display="http://pbs.twimg.com/profile_images/885869946579935234/DqIguaHO_normal.jpg"/>
    <hyperlink ref="V20" r:id="rId31" display="http://pbs.twimg.com/profile_images/610755900178079745/xY71XYpu_normal.jpg"/>
    <hyperlink ref="V21" r:id="rId32" display="http://pbs.twimg.com/profile_images/1089869246602117122/nkEnljIQ_normal.jpg"/>
    <hyperlink ref="V22" r:id="rId33" display="https://pbs.twimg.com/media/D82XfdnXoAIEG9m.jpg"/>
    <hyperlink ref="V23" r:id="rId34" display="https://pbs.twimg.com/media/D82XfdnXoAIEG9m.jpg"/>
    <hyperlink ref="V24" r:id="rId35" display="http://pbs.twimg.com/profile_images/474272993833545729/QbAoYRpk_normal.jpeg"/>
    <hyperlink ref="V25" r:id="rId36" display="https://pbs.twimg.com/media/D9VfsXwWwAAbiMY.jpg"/>
    <hyperlink ref="V26" r:id="rId37" display="http://pbs.twimg.com/profile_images/1125960676369948675/z2mbdJ5m_normal.png"/>
    <hyperlink ref="X3" r:id="rId38" display="https://twitter.com/#!/fiona_cruk/status/1138735473306849280"/>
    <hyperlink ref="X4" r:id="rId39" display="https://twitter.com/#!/blarodlo13/status/1138758219080318976"/>
    <hyperlink ref="X5" r:id="rId40" display="https://twitter.com/#!/rt_sridhar/status/1139376995236581376"/>
    <hyperlink ref="X6" r:id="rId41" display="https://twitter.com/#!/ksuhre/status/1139587951854346241"/>
    <hyperlink ref="X7" r:id="rId42" display="https://twitter.com/#!/geneticsmbbs/status/1140924984392638464"/>
    <hyperlink ref="X8" r:id="rId43" display="https://twitter.com/#!/pmissier/status/1140925329365708802"/>
    <hyperlink ref="X9" r:id="rId44" display="https://twitter.com/#!/debbiekennett/status/1139095691794485248"/>
    <hyperlink ref="X10" r:id="rId45" display="https://twitter.com/#!/debbiekennett/status/1140928588444852224"/>
    <hyperlink ref="X11" r:id="rId46" display="https://twitter.com/#!/wait_sasha/status/1140930252417507328"/>
    <hyperlink ref="X12" r:id="rId47" display="https://twitter.com/#!/amitvkhera/status/1140941700447309824"/>
    <hyperlink ref="X13" r:id="rId48" display="https://twitter.com/#!/ngalehealth/status/1140952408736055296"/>
    <hyperlink ref="X14" r:id="rId49" display="https://twitter.com/#!/gabriel_aurelie/status/1140954506106159105"/>
    <hyperlink ref="X15" r:id="rId50" display="https://twitter.com/#!/medisapiens/status/1140905489989083136"/>
    <hyperlink ref="X16" r:id="rId51" display="https://twitter.com/#!/uk_biobank/status/1140923210982141953"/>
    <hyperlink ref="X17" r:id="rId52" display="https://twitter.com/#!/mleaconnally/status/1140973854296334338"/>
    <hyperlink ref="X18" r:id="rId53" display="https://twitter.com/#!/mleaconnally/status/1140973854296334338"/>
    <hyperlink ref="X19" r:id="rId54" display="https://twitter.com/#!/rcoptimalhealth/status/1140983265618100226"/>
    <hyperlink ref="X20" r:id="rId55" display="https://twitter.com/#!/erobertson02/status/1141017630196817920"/>
    <hyperlink ref="X21" r:id="rId56" display="https://twitter.com/#!/yoginichudasama/status/1141022412672262144"/>
    <hyperlink ref="X22" r:id="rId57" display="https://twitter.com/#!/uk_biobank/status/1140920341369446401"/>
    <hyperlink ref="X23" r:id="rId58" display="https://twitter.com/#!/uk_biobank/status/1138732850101010434"/>
    <hyperlink ref="X24" r:id="rId59" display="https://twitter.com/#!/uk_biobank/status/1140914074148134918"/>
    <hyperlink ref="X25" r:id="rId60" display="https://twitter.com/#!/uk_biobank/status/1140924743186599937"/>
    <hyperlink ref="X26" r:id="rId61" display="https://twitter.com/#!/nyoei/status/1141025982222086144"/>
  </hyperlinks>
  <printOptions/>
  <pageMargins left="0.7" right="0.7" top="0.75" bottom="0.75" header="0.3" footer="0.3"/>
  <pageSetup horizontalDpi="600" verticalDpi="600" orientation="portrait" r:id="rId65"/>
  <legacyDrawing r:id="rId63"/>
  <tableParts>
    <tablePart r:id="rId6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635</v>
      </c>
      <c r="B1" s="13" t="s">
        <v>670</v>
      </c>
      <c r="C1" s="13" t="s">
        <v>671</v>
      </c>
      <c r="D1" s="13" t="s">
        <v>144</v>
      </c>
      <c r="E1" s="13" t="s">
        <v>673</v>
      </c>
      <c r="F1" s="13" t="s">
        <v>674</v>
      </c>
      <c r="G1" s="13" t="s">
        <v>675</v>
      </c>
    </row>
    <row r="2" spans="1:7" ht="15">
      <c r="A2" s="85" t="s">
        <v>540</v>
      </c>
      <c r="B2" s="85">
        <v>19</v>
      </c>
      <c r="C2" s="133">
        <v>0.03247863247863248</v>
      </c>
      <c r="D2" s="85" t="s">
        <v>672</v>
      </c>
      <c r="E2" s="85"/>
      <c r="F2" s="85"/>
      <c r="G2" s="85"/>
    </row>
    <row r="3" spans="1:7" ht="15">
      <c r="A3" s="85" t="s">
        <v>541</v>
      </c>
      <c r="B3" s="85">
        <v>6</v>
      </c>
      <c r="C3" s="133">
        <v>0.010256410256410255</v>
      </c>
      <c r="D3" s="85" t="s">
        <v>672</v>
      </c>
      <c r="E3" s="85"/>
      <c r="F3" s="85"/>
      <c r="G3" s="85"/>
    </row>
    <row r="4" spans="1:7" ht="15">
      <c r="A4" s="85" t="s">
        <v>542</v>
      </c>
      <c r="B4" s="85">
        <v>0</v>
      </c>
      <c r="C4" s="133">
        <v>0</v>
      </c>
      <c r="D4" s="85" t="s">
        <v>672</v>
      </c>
      <c r="E4" s="85"/>
      <c r="F4" s="85"/>
      <c r="G4" s="85"/>
    </row>
    <row r="5" spans="1:7" ht="15">
      <c r="A5" s="85" t="s">
        <v>543</v>
      </c>
      <c r="B5" s="85">
        <v>560</v>
      </c>
      <c r="C5" s="133">
        <v>0.9572649572649573</v>
      </c>
      <c r="D5" s="85" t="s">
        <v>672</v>
      </c>
      <c r="E5" s="85"/>
      <c r="F5" s="85"/>
      <c r="G5" s="85"/>
    </row>
    <row r="6" spans="1:7" ht="15">
      <c r="A6" s="85" t="s">
        <v>544</v>
      </c>
      <c r="B6" s="85">
        <v>585</v>
      </c>
      <c r="C6" s="133">
        <v>1</v>
      </c>
      <c r="D6" s="85" t="s">
        <v>672</v>
      </c>
      <c r="E6" s="85"/>
      <c r="F6" s="85"/>
      <c r="G6" s="85"/>
    </row>
    <row r="7" spans="1:7" ht="15">
      <c r="A7" s="91" t="s">
        <v>545</v>
      </c>
      <c r="B7" s="91">
        <v>23</v>
      </c>
      <c r="C7" s="134">
        <v>0</v>
      </c>
      <c r="D7" s="91" t="s">
        <v>672</v>
      </c>
      <c r="E7" s="91" t="b">
        <v>0</v>
      </c>
      <c r="F7" s="91" t="b">
        <v>0</v>
      </c>
      <c r="G7" s="91" t="b">
        <v>0</v>
      </c>
    </row>
    <row r="8" spans="1:7" ht="15">
      <c r="A8" s="91" t="s">
        <v>546</v>
      </c>
      <c r="B8" s="91">
        <v>23</v>
      </c>
      <c r="C8" s="134">
        <v>0</v>
      </c>
      <c r="D8" s="91" t="s">
        <v>672</v>
      </c>
      <c r="E8" s="91" t="b">
        <v>0</v>
      </c>
      <c r="F8" s="91" t="b">
        <v>0</v>
      </c>
      <c r="G8" s="91" t="b">
        <v>0</v>
      </c>
    </row>
    <row r="9" spans="1:7" ht="15">
      <c r="A9" s="91" t="s">
        <v>224</v>
      </c>
      <c r="B9" s="91">
        <v>19</v>
      </c>
      <c r="C9" s="134">
        <v>0.00412699074929454</v>
      </c>
      <c r="D9" s="91" t="s">
        <v>672</v>
      </c>
      <c r="E9" s="91" t="b">
        <v>0</v>
      </c>
      <c r="F9" s="91" t="b">
        <v>0</v>
      </c>
      <c r="G9" s="91" t="b">
        <v>0</v>
      </c>
    </row>
    <row r="10" spans="1:7" ht="15">
      <c r="A10" s="91" t="s">
        <v>547</v>
      </c>
      <c r="B10" s="91">
        <v>18</v>
      </c>
      <c r="C10" s="134">
        <v>0.005016219781301471</v>
      </c>
      <c r="D10" s="91" t="s">
        <v>672</v>
      </c>
      <c r="E10" s="91" t="b">
        <v>0</v>
      </c>
      <c r="F10" s="91" t="b">
        <v>0</v>
      </c>
      <c r="G10" s="91" t="b">
        <v>0</v>
      </c>
    </row>
    <row r="11" spans="1:7" ht="15">
      <c r="A11" s="91" t="s">
        <v>548</v>
      </c>
      <c r="B11" s="91">
        <v>17</v>
      </c>
      <c r="C11" s="134">
        <v>0.009594755512484376</v>
      </c>
      <c r="D11" s="91" t="s">
        <v>672</v>
      </c>
      <c r="E11" s="91" t="b">
        <v>0</v>
      </c>
      <c r="F11" s="91" t="b">
        <v>0</v>
      </c>
      <c r="G11" s="91" t="b">
        <v>0</v>
      </c>
    </row>
    <row r="12" spans="1:7" ht="15">
      <c r="A12" s="91" t="s">
        <v>550</v>
      </c>
      <c r="B12" s="91">
        <v>16</v>
      </c>
      <c r="C12" s="134">
        <v>0.006601376057033219</v>
      </c>
      <c r="D12" s="91" t="s">
        <v>672</v>
      </c>
      <c r="E12" s="91" t="b">
        <v>0</v>
      </c>
      <c r="F12" s="91" t="b">
        <v>0</v>
      </c>
      <c r="G12" s="91" t="b">
        <v>0</v>
      </c>
    </row>
    <row r="13" spans="1:7" ht="15">
      <c r="A13" s="91" t="s">
        <v>551</v>
      </c>
      <c r="B13" s="91">
        <v>15</v>
      </c>
      <c r="C13" s="134">
        <v>0.007289394383321138</v>
      </c>
      <c r="D13" s="91" t="s">
        <v>672</v>
      </c>
      <c r="E13" s="91" t="b">
        <v>0</v>
      </c>
      <c r="F13" s="91" t="b">
        <v>0</v>
      </c>
      <c r="G13" s="91" t="b">
        <v>0</v>
      </c>
    </row>
    <row r="14" spans="1:7" ht="15">
      <c r="A14" s="91" t="s">
        <v>552</v>
      </c>
      <c r="B14" s="91">
        <v>13</v>
      </c>
      <c r="C14" s="134">
        <v>0.008432456251936726</v>
      </c>
      <c r="D14" s="91" t="s">
        <v>672</v>
      </c>
      <c r="E14" s="91" t="b">
        <v>0</v>
      </c>
      <c r="F14" s="91" t="b">
        <v>0</v>
      </c>
      <c r="G14" s="91" t="b">
        <v>0</v>
      </c>
    </row>
    <row r="15" spans="1:7" ht="15">
      <c r="A15" s="91" t="s">
        <v>554</v>
      </c>
      <c r="B15" s="91">
        <v>12</v>
      </c>
      <c r="C15" s="134">
        <v>0.008875809109004231</v>
      </c>
      <c r="D15" s="91" t="s">
        <v>672</v>
      </c>
      <c r="E15" s="91" t="b">
        <v>0</v>
      </c>
      <c r="F15" s="91" t="b">
        <v>0</v>
      </c>
      <c r="G15" s="91" t="b">
        <v>0</v>
      </c>
    </row>
    <row r="16" spans="1:7" ht="15">
      <c r="A16" s="91" t="s">
        <v>636</v>
      </c>
      <c r="B16" s="91">
        <v>12</v>
      </c>
      <c r="C16" s="134">
        <v>0.008875809109004231</v>
      </c>
      <c r="D16" s="91" t="s">
        <v>672</v>
      </c>
      <c r="E16" s="91" t="b">
        <v>1</v>
      </c>
      <c r="F16" s="91" t="b">
        <v>0</v>
      </c>
      <c r="G16" s="91" t="b">
        <v>0</v>
      </c>
    </row>
    <row r="17" spans="1:7" ht="15">
      <c r="A17" s="91" t="s">
        <v>553</v>
      </c>
      <c r="B17" s="91">
        <v>12</v>
      </c>
      <c r="C17" s="134">
        <v>0.018332248763370133</v>
      </c>
      <c r="D17" s="91" t="s">
        <v>672</v>
      </c>
      <c r="E17" s="91" t="b">
        <v>0</v>
      </c>
      <c r="F17" s="91" t="b">
        <v>0</v>
      </c>
      <c r="G17" s="91" t="b">
        <v>0</v>
      </c>
    </row>
    <row r="18" spans="1:7" ht="15">
      <c r="A18" s="91" t="s">
        <v>558</v>
      </c>
      <c r="B18" s="91">
        <v>11</v>
      </c>
      <c r="C18" s="134">
        <v>0.009224310626840435</v>
      </c>
      <c r="D18" s="91" t="s">
        <v>672</v>
      </c>
      <c r="E18" s="91" t="b">
        <v>0</v>
      </c>
      <c r="F18" s="91" t="b">
        <v>0</v>
      </c>
      <c r="G18" s="91" t="b">
        <v>0</v>
      </c>
    </row>
    <row r="19" spans="1:7" ht="15">
      <c r="A19" s="91" t="s">
        <v>637</v>
      </c>
      <c r="B19" s="91">
        <v>10</v>
      </c>
      <c r="C19" s="134">
        <v>0.009469315078994577</v>
      </c>
      <c r="D19" s="91" t="s">
        <v>672</v>
      </c>
      <c r="E19" s="91" t="b">
        <v>0</v>
      </c>
      <c r="F19" s="91" t="b">
        <v>0</v>
      </c>
      <c r="G19" s="91" t="b">
        <v>0</v>
      </c>
    </row>
    <row r="20" spans="1:7" ht="15">
      <c r="A20" s="91" t="s">
        <v>638</v>
      </c>
      <c r="B20" s="91">
        <v>8</v>
      </c>
      <c r="C20" s="134">
        <v>0.009604981131427211</v>
      </c>
      <c r="D20" s="91" t="s">
        <v>672</v>
      </c>
      <c r="E20" s="91" t="b">
        <v>0</v>
      </c>
      <c r="F20" s="91" t="b">
        <v>0</v>
      </c>
      <c r="G20" s="91" t="b">
        <v>0</v>
      </c>
    </row>
    <row r="21" spans="1:7" ht="15">
      <c r="A21" s="91" t="s">
        <v>639</v>
      </c>
      <c r="B21" s="91">
        <v>8</v>
      </c>
      <c r="C21" s="134">
        <v>0.009604981131427211</v>
      </c>
      <c r="D21" s="91" t="s">
        <v>672</v>
      </c>
      <c r="E21" s="91" t="b">
        <v>0</v>
      </c>
      <c r="F21" s="91" t="b">
        <v>0</v>
      </c>
      <c r="G21" s="91" t="b">
        <v>0</v>
      </c>
    </row>
    <row r="22" spans="1:7" ht="15">
      <c r="A22" s="91" t="s">
        <v>640</v>
      </c>
      <c r="B22" s="91">
        <v>7</v>
      </c>
      <c r="C22" s="134">
        <v>0.00946703814665799</v>
      </c>
      <c r="D22" s="91" t="s">
        <v>672</v>
      </c>
      <c r="E22" s="91" t="b">
        <v>0</v>
      </c>
      <c r="F22" s="91" t="b">
        <v>0</v>
      </c>
      <c r="G22" s="91" t="b">
        <v>0</v>
      </c>
    </row>
    <row r="23" spans="1:7" ht="15">
      <c r="A23" s="91" t="s">
        <v>641</v>
      </c>
      <c r="B23" s="91">
        <v>6</v>
      </c>
      <c r="C23" s="134">
        <v>0.009166124381685067</v>
      </c>
      <c r="D23" s="91" t="s">
        <v>672</v>
      </c>
      <c r="E23" s="91" t="b">
        <v>0</v>
      </c>
      <c r="F23" s="91" t="b">
        <v>0</v>
      </c>
      <c r="G23" s="91" t="b">
        <v>0</v>
      </c>
    </row>
    <row r="24" spans="1:7" ht="15">
      <c r="A24" s="91" t="s">
        <v>642</v>
      </c>
      <c r="B24" s="91">
        <v>6</v>
      </c>
      <c r="C24" s="134">
        <v>0.009166124381685067</v>
      </c>
      <c r="D24" s="91" t="s">
        <v>672</v>
      </c>
      <c r="E24" s="91" t="b">
        <v>0</v>
      </c>
      <c r="F24" s="91" t="b">
        <v>0</v>
      </c>
      <c r="G24" s="91" t="b">
        <v>0</v>
      </c>
    </row>
    <row r="25" spans="1:7" ht="15">
      <c r="A25" s="91" t="s">
        <v>643</v>
      </c>
      <c r="B25" s="91">
        <v>6</v>
      </c>
      <c r="C25" s="134">
        <v>0.009166124381685067</v>
      </c>
      <c r="D25" s="91" t="s">
        <v>672</v>
      </c>
      <c r="E25" s="91" t="b">
        <v>0</v>
      </c>
      <c r="F25" s="91" t="b">
        <v>1</v>
      </c>
      <c r="G25" s="91" t="b">
        <v>0</v>
      </c>
    </row>
    <row r="26" spans="1:7" ht="15">
      <c r="A26" s="91" t="s">
        <v>644</v>
      </c>
      <c r="B26" s="91">
        <v>6</v>
      </c>
      <c r="C26" s="134">
        <v>0.009166124381685067</v>
      </c>
      <c r="D26" s="91" t="s">
        <v>672</v>
      </c>
      <c r="E26" s="91" t="b">
        <v>0</v>
      </c>
      <c r="F26" s="91" t="b">
        <v>0</v>
      </c>
      <c r="G26" s="91" t="b">
        <v>0</v>
      </c>
    </row>
    <row r="27" spans="1:7" ht="15">
      <c r="A27" s="91" t="s">
        <v>645</v>
      </c>
      <c r="B27" s="91">
        <v>6</v>
      </c>
      <c r="C27" s="134">
        <v>0.009166124381685067</v>
      </c>
      <c r="D27" s="91" t="s">
        <v>672</v>
      </c>
      <c r="E27" s="91" t="b">
        <v>0</v>
      </c>
      <c r="F27" s="91" t="b">
        <v>0</v>
      </c>
      <c r="G27" s="91" t="b">
        <v>0</v>
      </c>
    </row>
    <row r="28" spans="1:7" ht="15">
      <c r="A28" s="91" t="s">
        <v>646</v>
      </c>
      <c r="B28" s="91">
        <v>6</v>
      </c>
      <c r="C28" s="134">
        <v>0.009166124381685067</v>
      </c>
      <c r="D28" s="91" t="s">
        <v>672</v>
      </c>
      <c r="E28" s="91" t="b">
        <v>0</v>
      </c>
      <c r="F28" s="91" t="b">
        <v>0</v>
      </c>
      <c r="G28" s="91" t="b">
        <v>0</v>
      </c>
    </row>
    <row r="29" spans="1:7" ht="15">
      <c r="A29" s="91" t="s">
        <v>647</v>
      </c>
      <c r="B29" s="91">
        <v>6</v>
      </c>
      <c r="C29" s="134">
        <v>0.009166124381685067</v>
      </c>
      <c r="D29" s="91" t="s">
        <v>672</v>
      </c>
      <c r="E29" s="91" t="b">
        <v>0</v>
      </c>
      <c r="F29" s="91" t="b">
        <v>0</v>
      </c>
      <c r="G29" s="91" t="b">
        <v>0</v>
      </c>
    </row>
    <row r="30" spans="1:7" ht="15">
      <c r="A30" s="91" t="s">
        <v>648</v>
      </c>
      <c r="B30" s="91">
        <v>5</v>
      </c>
      <c r="C30" s="134">
        <v>0.008674840728816415</v>
      </c>
      <c r="D30" s="91" t="s">
        <v>672</v>
      </c>
      <c r="E30" s="91" t="b">
        <v>0</v>
      </c>
      <c r="F30" s="91" t="b">
        <v>0</v>
      </c>
      <c r="G30" s="91" t="b">
        <v>0</v>
      </c>
    </row>
    <row r="31" spans="1:7" ht="15">
      <c r="A31" s="91" t="s">
        <v>649</v>
      </c>
      <c r="B31" s="91">
        <v>5</v>
      </c>
      <c r="C31" s="134">
        <v>0.008674840728816415</v>
      </c>
      <c r="D31" s="91" t="s">
        <v>672</v>
      </c>
      <c r="E31" s="91" t="b">
        <v>0</v>
      </c>
      <c r="F31" s="91" t="b">
        <v>0</v>
      </c>
      <c r="G31" s="91" t="b">
        <v>0</v>
      </c>
    </row>
    <row r="32" spans="1:7" ht="15">
      <c r="A32" s="91" t="s">
        <v>650</v>
      </c>
      <c r="B32" s="91">
        <v>5</v>
      </c>
      <c r="C32" s="134">
        <v>0.008674840728816415</v>
      </c>
      <c r="D32" s="91" t="s">
        <v>672</v>
      </c>
      <c r="E32" s="91" t="b">
        <v>0</v>
      </c>
      <c r="F32" s="91" t="b">
        <v>0</v>
      </c>
      <c r="G32" s="91" t="b">
        <v>0</v>
      </c>
    </row>
    <row r="33" spans="1:7" ht="15">
      <c r="A33" s="91" t="s">
        <v>651</v>
      </c>
      <c r="B33" s="91">
        <v>4</v>
      </c>
      <c r="C33" s="134">
        <v>0.007954637117168905</v>
      </c>
      <c r="D33" s="91" t="s">
        <v>672</v>
      </c>
      <c r="E33" s="91" t="b">
        <v>0</v>
      </c>
      <c r="F33" s="91" t="b">
        <v>0</v>
      </c>
      <c r="G33" s="91" t="b">
        <v>0</v>
      </c>
    </row>
    <row r="34" spans="1:7" ht="15">
      <c r="A34" s="91" t="s">
        <v>652</v>
      </c>
      <c r="B34" s="91">
        <v>4</v>
      </c>
      <c r="C34" s="134">
        <v>0.007954637117168905</v>
      </c>
      <c r="D34" s="91" t="s">
        <v>672</v>
      </c>
      <c r="E34" s="91" t="b">
        <v>0</v>
      </c>
      <c r="F34" s="91" t="b">
        <v>0</v>
      </c>
      <c r="G34" s="91" t="b">
        <v>0</v>
      </c>
    </row>
    <row r="35" spans="1:7" ht="15">
      <c r="A35" s="91" t="s">
        <v>653</v>
      </c>
      <c r="B35" s="91">
        <v>4</v>
      </c>
      <c r="C35" s="134">
        <v>0.007954637117168905</v>
      </c>
      <c r="D35" s="91" t="s">
        <v>672</v>
      </c>
      <c r="E35" s="91" t="b">
        <v>0</v>
      </c>
      <c r="F35" s="91" t="b">
        <v>0</v>
      </c>
      <c r="G35" s="91" t="b">
        <v>0</v>
      </c>
    </row>
    <row r="36" spans="1:7" ht="15">
      <c r="A36" s="91" t="s">
        <v>654</v>
      </c>
      <c r="B36" s="91">
        <v>4</v>
      </c>
      <c r="C36" s="134">
        <v>0.007954637117168905</v>
      </c>
      <c r="D36" s="91" t="s">
        <v>672</v>
      </c>
      <c r="E36" s="91" t="b">
        <v>0</v>
      </c>
      <c r="F36" s="91" t="b">
        <v>0</v>
      </c>
      <c r="G36" s="91" t="b">
        <v>0</v>
      </c>
    </row>
    <row r="37" spans="1:7" ht="15">
      <c r="A37" s="91" t="s">
        <v>655</v>
      </c>
      <c r="B37" s="91">
        <v>4</v>
      </c>
      <c r="C37" s="134">
        <v>0.007954637117168905</v>
      </c>
      <c r="D37" s="91" t="s">
        <v>672</v>
      </c>
      <c r="E37" s="91" t="b">
        <v>0</v>
      </c>
      <c r="F37" s="91" t="b">
        <v>0</v>
      </c>
      <c r="G37" s="91" t="b">
        <v>0</v>
      </c>
    </row>
    <row r="38" spans="1:7" ht="15">
      <c r="A38" s="91" t="s">
        <v>656</v>
      </c>
      <c r="B38" s="91">
        <v>3</v>
      </c>
      <c r="C38" s="134">
        <v>0.006947172104434009</v>
      </c>
      <c r="D38" s="91" t="s">
        <v>672</v>
      </c>
      <c r="E38" s="91" t="b">
        <v>0</v>
      </c>
      <c r="F38" s="91" t="b">
        <v>0</v>
      </c>
      <c r="G38" s="91" t="b">
        <v>0</v>
      </c>
    </row>
    <row r="39" spans="1:7" ht="15">
      <c r="A39" s="91" t="s">
        <v>556</v>
      </c>
      <c r="B39" s="91">
        <v>3</v>
      </c>
      <c r="C39" s="134">
        <v>0.006947172104434009</v>
      </c>
      <c r="D39" s="91" t="s">
        <v>672</v>
      </c>
      <c r="E39" s="91" t="b">
        <v>1</v>
      </c>
      <c r="F39" s="91" t="b">
        <v>0</v>
      </c>
      <c r="G39" s="91" t="b">
        <v>0</v>
      </c>
    </row>
    <row r="40" spans="1:7" ht="15">
      <c r="A40" s="91" t="s">
        <v>557</v>
      </c>
      <c r="B40" s="91">
        <v>3</v>
      </c>
      <c r="C40" s="134">
        <v>0.006947172104434009</v>
      </c>
      <c r="D40" s="91" t="s">
        <v>672</v>
      </c>
      <c r="E40" s="91" t="b">
        <v>0</v>
      </c>
      <c r="F40" s="91" t="b">
        <v>0</v>
      </c>
      <c r="G40" s="91" t="b">
        <v>0</v>
      </c>
    </row>
    <row r="41" spans="1:7" ht="15">
      <c r="A41" s="91" t="s">
        <v>559</v>
      </c>
      <c r="B41" s="91">
        <v>3</v>
      </c>
      <c r="C41" s="134">
        <v>0.006947172104434009</v>
      </c>
      <c r="D41" s="91" t="s">
        <v>672</v>
      </c>
      <c r="E41" s="91" t="b">
        <v>0</v>
      </c>
      <c r="F41" s="91" t="b">
        <v>0</v>
      </c>
      <c r="G41" s="91" t="b">
        <v>0</v>
      </c>
    </row>
    <row r="42" spans="1:7" ht="15">
      <c r="A42" s="91" t="s">
        <v>560</v>
      </c>
      <c r="B42" s="91">
        <v>3</v>
      </c>
      <c r="C42" s="134">
        <v>0.006947172104434009</v>
      </c>
      <c r="D42" s="91" t="s">
        <v>672</v>
      </c>
      <c r="E42" s="91" t="b">
        <v>0</v>
      </c>
      <c r="F42" s="91" t="b">
        <v>0</v>
      </c>
      <c r="G42" s="91" t="b">
        <v>0</v>
      </c>
    </row>
    <row r="43" spans="1:7" ht="15">
      <c r="A43" s="91" t="s">
        <v>561</v>
      </c>
      <c r="B43" s="91">
        <v>3</v>
      </c>
      <c r="C43" s="134">
        <v>0.006947172104434009</v>
      </c>
      <c r="D43" s="91" t="s">
        <v>672</v>
      </c>
      <c r="E43" s="91" t="b">
        <v>0</v>
      </c>
      <c r="F43" s="91" t="b">
        <v>0</v>
      </c>
      <c r="G43" s="91" t="b">
        <v>0</v>
      </c>
    </row>
    <row r="44" spans="1:7" ht="15">
      <c r="A44" s="91" t="s">
        <v>657</v>
      </c>
      <c r="B44" s="91">
        <v>3</v>
      </c>
      <c r="C44" s="134">
        <v>0.006947172104434009</v>
      </c>
      <c r="D44" s="91" t="s">
        <v>672</v>
      </c>
      <c r="E44" s="91" t="b">
        <v>0</v>
      </c>
      <c r="F44" s="91" t="b">
        <v>0</v>
      </c>
      <c r="G44" s="91" t="b">
        <v>0</v>
      </c>
    </row>
    <row r="45" spans="1:7" ht="15">
      <c r="A45" s="91" t="s">
        <v>658</v>
      </c>
      <c r="B45" s="91">
        <v>2</v>
      </c>
      <c r="C45" s="134">
        <v>0.005553391834312103</v>
      </c>
      <c r="D45" s="91" t="s">
        <v>672</v>
      </c>
      <c r="E45" s="91" t="b">
        <v>0</v>
      </c>
      <c r="F45" s="91" t="b">
        <v>0</v>
      </c>
      <c r="G45" s="91" t="b">
        <v>0</v>
      </c>
    </row>
    <row r="46" spans="1:7" ht="15">
      <c r="A46" s="91" t="s">
        <v>659</v>
      </c>
      <c r="B46" s="91">
        <v>2</v>
      </c>
      <c r="C46" s="134">
        <v>0.005553391834312103</v>
      </c>
      <c r="D46" s="91" t="s">
        <v>672</v>
      </c>
      <c r="E46" s="91" t="b">
        <v>0</v>
      </c>
      <c r="F46" s="91" t="b">
        <v>0</v>
      </c>
      <c r="G46" s="91" t="b">
        <v>0</v>
      </c>
    </row>
    <row r="47" spans="1:7" ht="15">
      <c r="A47" s="91" t="s">
        <v>660</v>
      </c>
      <c r="B47" s="91">
        <v>2</v>
      </c>
      <c r="C47" s="134">
        <v>0.005553391834312103</v>
      </c>
      <c r="D47" s="91" t="s">
        <v>672</v>
      </c>
      <c r="E47" s="91" t="b">
        <v>0</v>
      </c>
      <c r="F47" s="91" t="b">
        <v>0</v>
      </c>
      <c r="G47" s="91" t="b">
        <v>0</v>
      </c>
    </row>
    <row r="48" spans="1:7" ht="15">
      <c r="A48" s="91" t="s">
        <v>661</v>
      </c>
      <c r="B48" s="91">
        <v>2</v>
      </c>
      <c r="C48" s="134">
        <v>0.005553391834312103</v>
      </c>
      <c r="D48" s="91" t="s">
        <v>672</v>
      </c>
      <c r="E48" s="91" t="b">
        <v>0</v>
      </c>
      <c r="F48" s="91" t="b">
        <v>0</v>
      </c>
      <c r="G48" s="91" t="b">
        <v>0</v>
      </c>
    </row>
    <row r="49" spans="1:7" ht="15">
      <c r="A49" s="91" t="s">
        <v>662</v>
      </c>
      <c r="B49" s="91">
        <v>2</v>
      </c>
      <c r="C49" s="134">
        <v>0.005553391834312103</v>
      </c>
      <c r="D49" s="91" t="s">
        <v>672</v>
      </c>
      <c r="E49" s="91" t="b">
        <v>0</v>
      </c>
      <c r="F49" s="91" t="b">
        <v>0</v>
      </c>
      <c r="G49" s="91" t="b">
        <v>0</v>
      </c>
    </row>
    <row r="50" spans="1:7" ht="15">
      <c r="A50" s="91" t="s">
        <v>663</v>
      </c>
      <c r="B50" s="91">
        <v>2</v>
      </c>
      <c r="C50" s="134">
        <v>0.005553391834312103</v>
      </c>
      <c r="D50" s="91" t="s">
        <v>672</v>
      </c>
      <c r="E50" s="91" t="b">
        <v>0</v>
      </c>
      <c r="F50" s="91" t="b">
        <v>0</v>
      </c>
      <c r="G50" s="91" t="b">
        <v>0</v>
      </c>
    </row>
    <row r="51" spans="1:7" ht="15">
      <c r="A51" s="91" t="s">
        <v>664</v>
      </c>
      <c r="B51" s="91">
        <v>2</v>
      </c>
      <c r="C51" s="134">
        <v>0.005553391834312103</v>
      </c>
      <c r="D51" s="91" t="s">
        <v>672</v>
      </c>
      <c r="E51" s="91" t="b">
        <v>0</v>
      </c>
      <c r="F51" s="91" t="b">
        <v>0</v>
      </c>
      <c r="G51" s="91" t="b">
        <v>0</v>
      </c>
    </row>
    <row r="52" spans="1:7" ht="15">
      <c r="A52" s="91" t="s">
        <v>665</v>
      </c>
      <c r="B52" s="91">
        <v>2</v>
      </c>
      <c r="C52" s="134">
        <v>0.005553391834312103</v>
      </c>
      <c r="D52" s="91" t="s">
        <v>672</v>
      </c>
      <c r="E52" s="91" t="b">
        <v>0</v>
      </c>
      <c r="F52" s="91" t="b">
        <v>0</v>
      </c>
      <c r="G52" s="91" t="b">
        <v>0</v>
      </c>
    </row>
    <row r="53" spans="1:7" ht="15">
      <c r="A53" s="91" t="s">
        <v>223</v>
      </c>
      <c r="B53" s="91">
        <v>2</v>
      </c>
      <c r="C53" s="134">
        <v>0.005553391834312103</v>
      </c>
      <c r="D53" s="91" t="s">
        <v>672</v>
      </c>
      <c r="E53" s="91" t="b">
        <v>0</v>
      </c>
      <c r="F53" s="91" t="b">
        <v>0</v>
      </c>
      <c r="G53" s="91" t="b">
        <v>0</v>
      </c>
    </row>
    <row r="54" spans="1:7" ht="15">
      <c r="A54" s="91" t="s">
        <v>666</v>
      </c>
      <c r="B54" s="91">
        <v>2</v>
      </c>
      <c r="C54" s="134">
        <v>0.005553391834312103</v>
      </c>
      <c r="D54" s="91" t="s">
        <v>672</v>
      </c>
      <c r="E54" s="91" t="b">
        <v>0</v>
      </c>
      <c r="F54" s="91" t="b">
        <v>0</v>
      </c>
      <c r="G54" s="91" t="b">
        <v>0</v>
      </c>
    </row>
    <row r="55" spans="1:7" ht="15">
      <c r="A55" s="91" t="s">
        <v>667</v>
      </c>
      <c r="B55" s="91">
        <v>2</v>
      </c>
      <c r="C55" s="134">
        <v>0.005553391834312103</v>
      </c>
      <c r="D55" s="91" t="s">
        <v>672</v>
      </c>
      <c r="E55" s="91" t="b">
        <v>0</v>
      </c>
      <c r="F55" s="91" t="b">
        <v>0</v>
      </c>
      <c r="G55" s="91" t="b">
        <v>0</v>
      </c>
    </row>
    <row r="56" spans="1:7" ht="15">
      <c r="A56" s="91" t="s">
        <v>668</v>
      </c>
      <c r="B56" s="91">
        <v>2</v>
      </c>
      <c r="C56" s="134">
        <v>0.005553391834312103</v>
      </c>
      <c r="D56" s="91" t="s">
        <v>672</v>
      </c>
      <c r="E56" s="91" t="b">
        <v>0</v>
      </c>
      <c r="F56" s="91" t="b">
        <v>0</v>
      </c>
      <c r="G56" s="91" t="b">
        <v>0</v>
      </c>
    </row>
    <row r="57" spans="1:7" ht="15">
      <c r="A57" s="91" t="s">
        <v>669</v>
      </c>
      <c r="B57" s="91">
        <v>2</v>
      </c>
      <c r="C57" s="134">
        <v>0.007129465110039753</v>
      </c>
      <c r="D57" s="91" t="s">
        <v>672</v>
      </c>
      <c r="E57" s="91" t="b">
        <v>0</v>
      </c>
      <c r="F57" s="91" t="b">
        <v>0</v>
      </c>
      <c r="G57" s="91" t="b">
        <v>0</v>
      </c>
    </row>
    <row r="58" spans="1:7" ht="15">
      <c r="A58" s="91" t="s">
        <v>545</v>
      </c>
      <c r="B58" s="91">
        <v>21</v>
      </c>
      <c r="C58" s="134">
        <v>0</v>
      </c>
      <c r="D58" s="91" t="s">
        <v>504</v>
      </c>
      <c r="E58" s="91" t="b">
        <v>0</v>
      </c>
      <c r="F58" s="91" t="b">
        <v>0</v>
      </c>
      <c r="G58" s="91" t="b">
        <v>0</v>
      </c>
    </row>
    <row r="59" spans="1:7" ht="15">
      <c r="A59" s="91" t="s">
        <v>546</v>
      </c>
      <c r="B59" s="91">
        <v>21</v>
      </c>
      <c r="C59" s="134">
        <v>0</v>
      </c>
      <c r="D59" s="91" t="s">
        <v>504</v>
      </c>
      <c r="E59" s="91" t="b">
        <v>0</v>
      </c>
      <c r="F59" s="91" t="b">
        <v>0</v>
      </c>
      <c r="G59" s="91" t="b">
        <v>0</v>
      </c>
    </row>
    <row r="60" spans="1:7" ht="15">
      <c r="A60" s="91" t="s">
        <v>224</v>
      </c>
      <c r="B60" s="91">
        <v>17</v>
      </c>
      <c r="C60" s="134">
        <v>0.004495954890622395</v>
      </c>
      <c r="D60" s="91" t="s">
        <v>504</v>
      </c>
      <c r="E60" s="91" t="b">
        <v>0</v>
      </c>
      <c r="F60" s="91" t="b">
        <v>0</v>
      </c>
      <c r="G60" s="91" t="b">
        <v>0</v>
      </c>
    </row>
    <row r="61" spans="1:7" ht="15">
      <c r="A61" s="91" t="s">
        <v>548</v>
      </c>
      <c r="B61" s="91">
        <v>17</v>
      </c>
      <c r="C61" s="134">
        <v>0.008626949290912338</v>
      </c>
      <c r="D61" s="91" t="s">
        <v>504</v>
      </c>
      <c r="E61" s="91" t="b">
        <v>0</v>
      </c>
      <c r="F61" s="91" t="b">
        <v>0</v>
      </c>
      <c r="G61" s="91" t="b">
        <v>0</v>
      </c>
    </row>
    <row r="62" spans="1:7" ht="15">
      <c r="A62" s="91" t="s">
        <v>547</v>
      </c>
      <c r="B62" s="91">
        <v>17</v>
      </c>
      <c r="C62" s="134">
        <v>0.004495954890622395</v>
      </c>
      <c r="D62" s="91" t="s">
        <v>504</v>
      </c>
      <c r="E62" s="91" t="b">
        <v>0</v>
      </c>
      <c r="F62" s="91" t="b">
        <v>0</v>
      </c>
      <c r="G62" s="91" t="b">
        <v>0</v>
      </c>
    </row>
    <row r="63" spans="1:7" ht="15">
      <c r="A63" s="91" t="s">
        <v>550</v>
      </c>
      <c r="B63" s="91">
        <v>16</v>
      </c>
      <c r="C63" s="134">
        <v>0.005445501421463723</v>
      </c>
      <c r="D63" s="91" t="s">
        <v>504</v>
      </c>
      <c r="E63" s="91" t="b">
        <v>0</v>
      </c>
      <c r="F63" s="91" t="b">
        <v>0</v>
      </c>
      <c r="G63" s="91" t="b">
        <v>0</v>
      </c>
    </row>
    <row r="64" spans="1:7" ht="15">
      <c r="A64" s="91" t="s">
        <v>551</v>
      </c>
      <c r="B64" s="91">
        <v>13</v>
      </c>
      <c r="C64" s="134">
        <v>0.007802845105337384</v>
      </c>
      <c r="D64" s="91" t="s">
        <v>504</v>
      </c>
      <c r="E64" s="91" t="b">
        <v>0</v>
      </c>
      <c r="F64" s="91" t="b">
        <v>0</v>
      </c>
      <c r="G64" s="91" t="b">
        <v>0</v>
      </c>
    </row>
    <row r="65" spans="1:7" ht="15">
      <c r="A65" s="91" t="s">
        <v>552</v>
      </c>
      <c r="B65" s="91">
        <v>12</v>
      </c>
      <c r="C65" s="134">
        <v>0.008404774017969838</v>
      </c>
      <c r="D65" s="91" t="s">
        <v>504</v>
      </c>
      <c r="E65" s="91" t="b">
        <v>0</v>
      </c>
      <c r="F65" s="91" t="b">
        <v>0</v>
      </c>
      <c r="G65" s="91" t="b">
        <v>0</v>
      </c>
    </row>
    <row r="66" spans="1:7" ht="15">
      <c r="A66" s="91" t="s">
        <v>553</v>
      </c>
      <c r="B66" s="91">
        <v>12</v>
      </c>
      <c r="C66" s="134">
        <v>0.0188150332340153</v>
      </c>
      <c r="D66" s="91" t="s">
        <v>504</v>
      </c>
      <c r="E66" s="91" t="b">
        <v>0</v>
      </c>
      <c r="F66" s="91" t="b">
        <v>0</v>
      </c>
      <c r="G66" s="91" t="b">
        <v>0</v>
      </c>
    </row>
    <row r="67" spans="1:7" ht="15">
      <c r="A67" s="91" t="s">
        <v>554</v>
      </c>
      <c r="B67" s="91">
        <v>12</v>
      </c>
      <c r="C67" s="134">
        <v>0.008404774017969838</v>
      </c>
      <c r="D67" s="91" t="s">
        <v>504</v>
      </c>
      <c r="E67" s="91" t="b">
        <v>0</v>
      </c>
      <c r="F67" s="91" t="b">
        <v>0</v>
      </c>
      <c r="G67" s="91" t="b">
        <v>0</v>
      </c>
    </row>
    <row r="68" spans="1:7" ht="15">
      <c r="A68" s="91" t="s">
        <v>636</v>
      </c>
      <c r="B68" s="91">
        <v>12</v>
      </c>
      <c r="C68" s="134">
        <v>0.008404774017969838</v>
      </c>
      <c r="D68" s="91" t="s">
        <v>504</v>
      </c>
      <c r="E68" s="91" t="b">
        <v>1</v>
      </c>
      <c r="F68" s="91" t="b">
        <v>0</v>
      </c>
      <c r="G68" s="91" t="b">
        <v>0</v>
      </c>
    </row>
    <row r="69" spans="1:7" ht="15">
      <c r="A69" s="91" t="s">
        <v>558</v>
      </c>
      <c r="B69" s="91">
        <v>9</v>
      </c>
      <c r="C69" s="134">
        <v>0.009544066477381413</v>
      </c>
      <c r="D69" s="91" t="s">
        <v>504</v>
      </c>
      <c r="E69" s="91" t="b">
        <v>0</v>
      </c>
      <c r="F69" s="91" t="b">
        <v>0</v>
      </c>
      <c r="G69" s="91" t="b">
        <v>0</v>
      </c>
    </row>
    <row r="70" spans="1:7" ht="15">
      <c r="A70" s="91" t="s">
        <v>637</v>
      </c>
      <c r="B70" s="91">
        <v>9</v>
      </c>
      <c r="C70" s="134">
        <v>0.009544066477381413</v>
      </c>
      <c r="D70" s="91" t="s">
        <v>504</v>
      </c>
      <c r="E70" s="91" t="b">
        <v>0</v>
      </c>
      <c r="F70" s="91" t="b">
        <v>0</v>
      </c>
      <c r="G70" s="91" t="b">
        <v>0</v>
      </c>
    </row>
    <row r="71" spans="1:7" ht="15">
      <c r="A71" s="91" t="s">
        <v>639</v>
      </c>
      <c r="B71" s="91">
        <v>8</v>
      </c>
      <c r="C71" s="134">
        <v>0.009662923521428834</v>
      </c>
      <c r="D71" s="91" t="s">
        <v>504</v>
      </c>
      <c r="E71" s="91" t="b">
        <v>0</v>
      </c>
      <c r="F71" s="91" t="b">
        <v>0</v>
      </c>
      <c r="G71" s="91" t="b">
        <v>0</v>
      </c>
    </row>
    <row r="72" spans="1:7" ht="15">
      <c r="A72" s="91" t="s">
        <v>638</v>
      </c>
      <c r="B72" s="91">
        <v>7</v>
      </c>
      <c r="C72" s="134">
        <v>0.009624924446794343</v>
      </c>
      <c r="D72" s="91" t="s">
        <v>504</v>
      </c>
      <c r="E72" s="91" t="b">
        <v>0</v>
      </c>
      <c r="F72" s="91" t="b">
        <v>0</v>
      </c>
      <c r="G72" s="91" t="b">
        <v>0</v>
      </c>
    </row>
    <row r="73" spans="1:7" ht="15">
      <c r="A73" s="91" t="s">
        <v>640</v>
      </c>
      <c r="B73" s="91">
        <v>7</v>
      </c>
      <c r="C73" s="134">
        <v>0.009624924446794343</v>
      </c>
      <c r="D73" s="91" t="s">
        <v>504</v>
      </c>
      <c r="E73" s="91" t="b">
        <v>0</v>
      </c>
      <c r="F73" s="91" t="b">
        <v>0</v>
      </c>
      <c r="G73" s="91" t="b">
        <v>0</v>
      </c>
    </row>
    <row r="74" spans="1:7" ht="15">
      <c r="A74" s="91" t="s">
        <v>641</v>
      </c>
      <c r="B74" s="91">
        <v>6</v>
      </c>
      <c r="C74" s="134">
        <v>0.00940751661700765</v>
      </c>
      <c r="D74" s="91" t="s">
        <v>504</v>
      </c>
      <c r="E74" s="91" t="b">
        <v>0</v>
      </c>
      <c r="F74" s="91" t="b">
        <v>0</v>
      </c>
      <c r="G74" s="91" t="b">
        <v>0</v>
      </c>
    </row>
    <row r="75" spans="1:7" ht="15">
      <c r="A75" s="91" t="s">
        <v>642</v>
      </c>
      <c r="B75" s="91">
        <v>6</v>
      </c>
      <c r="C75" s="134">
        <v>0.00940751661700765</v>
      </c>
      <c r="D75" s="91" t="s">
        <v>504</v>
      </c>
      <c r="E75" s="91" t="b">
        <v>0</v>
      </c>
      <c r="F75" s="91" t="b">
        <v>0</v>
      </c>
      <c r="G75" s="91" t="b">
        <v>0</v>
      </c>
    </row>
    <row r="76" spans="1:7" ht="15">
      <c r="A76" s="91" t="s">
        <v>643</v>
      </c>
      <c r="B76" s="91">
        <v>6</v>
      </c>
      <c r="C76" s="134">
        <v>0.00940751661700765</v>
      </c>
      <c r="D76" s="91" t="s">
        <v>504</v>
      </c>
      <c r="E76" s="91" t="b">
        <v>0</v>
      </c>
      <c r="F76" s="91" t="b">
        <v>1</v>
      </c>
      <c r="G76" s="91" t="b">
        <v>0</v>
      </c>
    </row>
    <row r="77" spans="1:7" ht="15">
      <c r="A77" s="91" t="s">
        <v>644</v>
      </c>
      <c r="B77" s="91">
        <v>6</v>
      </c>
      <c r="C77" s="134">
        <v>0.00940751661700765</v>
      </c>
      <c r="D77" s="91" t="s">
        <v>504</v>
      </c>
      <c r="E77" s="91" t="b">
        <v>0</v>
      </c>
      <c r="F77" s="91" t="b">
        <v>0</v>
      </c>
      <c r="G77" s="91" t="b">
        <v>0</v>
      </c>
    </row>
    <row r="78" spans="1:7" ht="15">
      <c r="A78" s="91" t="s">
        <v>645</v>
      </c>
      <c r="B78" s="91">
        <v>6</v>
      </c>
      <c r="C78" s="134">
        <v>0.00940751661700765</v>
      </c>
      <c r="D78" s="91" t="s">
        <v>504</v>
      </c>
      <c r="E78" s="91" t="b">
        <v>0</v>
      </c>
      <c r="F78" s="91" t="b">
        <v>0</v>
      </c>
      <c r="G78" s="91" t="b">
        <v>0</v>
      </c>
    </row>
    <row r="79" spans="1:7" ht="15">
      <c r="A79" s="91" t="s">
        <v>646</v>
      </c>
      <c r="B79" s="91">
        <v>6</v>
      </c>
      <c r="C79" s="134">
        <v>0.00940751661700765</v>
      </c>
      <c r="D79" s="91" t="s">
        <v>504</v>
      </c>
      <c r="E79" s="91" t="b">
        <v>0</v>
      </c>
      <c r="F79" s="91" t="b">
        <v>0</v>
      </c>
      <c r="G79" s="91" t="b">
        <v>0</v>
      </c>
    </row>
    <row r="80" spans="1:7" ht="15">
      <c r="A80" s="91" t="s">
        <v>647</v>
      </c>
      <c r="B80" s="91">
        <v>6</v>
      </c>
      <c r="C80" s="134">
        <v>0.00940751661700765</v>
      </c>
      <c r="D80" s="91" t="s">
        <v>504</v>
      </c>
      <c r="E80" s="91" t="b">
        <v>0</v>
      </c>
      <c r="F80" s="91" t="b">
        <v>0</v>
      </c>
      <c r="G80" s="91" t="b">
        <v>0</v>
      </c>
    </row>
    <row r="81" spans="1:7" ht="15">
      <c r="A81" s="91" t="s">
        <v>650</v>
      </c>
      <c r="B81" s="91">
        <v>5</v>
      </c>
      <c r="C81" s="134">
        <v>0.008980537325618161</v>
      </c>
      <c r="D81" s="91" t="s">
        <v>504</v>
      </c>
      <c r="E81" s="91" t="b">
        <v>0</v>
      </c>
      <c r="F81" s="91" t="b">
        <v>0</v>
      </c>
      <c r="G81" s="91" t="b">
        <v>0</v>
      </c>
    </row>
    <row r="82" spans="1:7" ht="15">
      <c r="A82" s="91" t="s">
        <v>651</v>
      </c>
      <c r="B82" s="91">
        <v>4</v>
      </c>
      <c r="C82" s="134">
        <v>0.008301548166062904</v>
      </c>
      <c r="D82" s="91" t="s">
        <v>504</v>
      </c>
      <c r="E82" s="91" t="b">
        <v>0</v>
      </c>
      <c r="F82" s="91" t="b">
        <v>0</v>
      </c>
      <c r="G82" s="91" t="b">
        <v>0</v>
      </c>
    </row>
    <row r="83" spans="1:7" ht="15">
      <c r="A83" s="91" t="s">
        <v>652</v>
      </c>
      <c r="B83" s="91">
        <v>4</v>
      </c>
      <c r="C83" s="134">
        <v>0.008301548166062904</v>
      </c>
      <c r="D83" s="91" t="s">
        <v>504</v>
      </c>
      <c r="E83" s="91" t="b">
        <v>0</v>
      </c>
      <c r="F83" s="91" t="b">
        <v>0</v>
      </c>
      <c r="G83" s="91" t="b">
        <v>0</v>
      </c>
    </row>
    <row r="84" spans="1:7" ht="15">
      <c r="A84" s="91" t="s">
        <v>653</v>
      </c>
      <c r="B84" s="91">
        <v>4</v>
      </c>
      <c r="C84" s="134">
        <v>0.008301548166062904</v>
      </c>
      <c r="D84" s="91" t="s">
        <v>504</v>
      </c>
      <c r="E84" s="91" t="b">
        <v>0</v>
      </c>
      <c r="F84" s="91" t="b">
        <v>0</v>
      </c>
      <c r="G84" s="91" t="b">
        <v>0</v>
      </c>
    </row>
    <row r="85" spans="1:7" ht="15">
      <c r="A85" s="91" t="s">
        <v>654</v>
      </c>
      <c r="B85" s="91">
        <v>4</v>
      </c>
      <c r="C85" s="134">
        <v>0.008301548166062904</v>
      </c>
      <c r="D85" s="91" t="s">
        <v>504</v>
      </c>
      <c r="E85" s="91" t="b">
        <v>0</v>
      </c>
      <c r="F85" s="91" t="b">
        <v>0</v>
      </c>
      <c r="G85" s="91" t="b">
        <v>0</v>
      </c>
    </row>
    <row r="86" spans="1:7" ht="15">
      <c r="A86" s="91" t="s">
        <v>655</v>
      </c>
      <c r="B86" s="91">
        <v>4</v>
      </c>
      <c r="C86" s="134">
        <v>0.008301548166062904</v>
      </c>
      <c r="D86" s="91" t="s">
        <v>504</v>
      </c>
      <c r="E86" s="91" t="b">
        <v>0</v>
      </c>
      <c r="F86" s="91" t="b">
        <v>0</v>
      </c>
      <c r="G86" s="91" t="b">
        <v>0</v>
      </c>
    </row>
    <row r="87" spans="1:7" ht="15">
      <c r="A87" s="91" t="s">
        <v>648</v>
      </c>
      <c r="B87" s="91">
        <v>4</v>
      </c>
      <c r="C87" s="134">
        <v>0.008301548166062904</v>
      </c>
      <c r="D87" s="91" t="s">
        <v>504</v>
      </c>
      <c r="E87" s="91" t="b">
        <v>0</v>
      </c>
      <c r="F87" s="91" t="b">
        <v>0</v>
      </c>
      <c r="G87" s="91" t="b">
        <v>0</v>
      </c>
    </row>
    <row r="88" spans="1:7" ht="15">
      <c r="A88" s="91" t="s">
        <v>649</v>
      </c>
      <c r="B88" s="91">
        <v>4</v>
      </c>
      <c r="C88" s="134">
        <v>0.008301548166062904</v>
      </c>
      <c r="D88" s="91" t="s">
        <v>504</v>
      </c>
      <c r="E88" s="91" t="b">
        <v>0</v>
      </c>
      <c r="F88" s="91" t="b">
        <v>0</v>
      </c>
      <c r="G88" s="91" t="b">
        <v>0</v>
      </c>
    </row>
    <row r="89" spans="1:7" ht="15">
      <c r="A89" s="91" t="s">
        <v>656</v>
      </c>
      <c r="B89" s="91">
        <v>3</v>
      </c>
      <c r="C89" s="134">
        <v>0.007306323112515189</v>
      </c>
      <c r="D89" s="91" t="s">
        <v>504</v>
      </c>
      <c r="E89" s="91" t="b">
        <v>0</v>
      </c>
      <c r="F89" s="91" t="b">
        <v>0</v>
      </c>
      <c r="G89" s="91" t="b">
        <v>0</v>
      </c>
    </row>
    <row r="90" spans="1:7" ht="15">
      <c r="A90" s="91" t="s">
        <v>658</v>
      </c>
      <c r="B90" s="91">
        <v>2</v>
      </c>
      <c r="C90" s="134">
        <v>0.005885817285705694</v>
      </c>
      <c r="D90" s="91" t="s">
        <v>504</v>
      </c>
      <c r="E90" s="91" t="b">
        <v>0</v>
      </c>
      <c r="F90" s="91" t="b">
        <v>0</v>
      </c>
      <c r="G90" s="91" t="b">
        <v>0</v>
      </c>
    </row>
    <row r="91" spans="1:7" ht="15">
      <c r="A91" s="91" t="s">
        <v>659</v>
      </c>
      <c r="B91" s="91">
        <v>2</v>
      </c>
      <c r="C91" s="134">
        <v>0.005885817285705694</v>
      </c>
      <c r="D91" s="91" t="s">
        <v>504</v>
      </c>
      <c r="E91" s="91" t="b">
        <v>0</v>
      </c>
      <c r="F91" s="91" t="b">
        <v>0</v>
      </c>
      <c r="G91" s="91" t="b">
        <v>0</v>
      </c>
    </row>
    <row r="92" spans="1:7" ht="15">
      <c r="A92" s="91" t="s">
        <v>660</v>
      </c>
      <c r="B92" s="91">
        <v>2</v>
      </c>
      <c r="C92" s="134">
        <v>0.005885817285705694</v>
      </c>
      <c r="D92" s="91" t="s">
        <v>504</v>
      </c>
      <c r="E92" s="91" t="b">
        <v>0</v>
      </c>
      <c r="F92" s="91" t="b">
        <v>0</v>
      </c>
      <c r="G92" s="91" t="b">
        <v>0</v>
      </c>
    </row>
    <row r="93" spans="1:7" ht="15">
      <c r="A93" s="91" t="s">
        <v>661</v>
      </c>
      <c r="B93" s="91">
        <v>2</v>
      </c>
      <c r="C93" s="134">
        <v>0.005885817285705694</v>
      </c>
      <c r="D93" s="91" t="s">
        <v>504</v>
      </c>
      <c r="E93" s="91" t="b">
        <v>0</v>
      </c>
      <c r="F93" s="91" t="b">
        <v>0</v>
      </c>
      <c r="G93" s="91" t="b">
        <v>0</v>
      </c>
    </row>
    <row r="94" spans="1:7" ht="15">
      <c r="A94" s="91" t="s">
        <v>662</v>
      </c>
      <c r="B94" s="91">
        <v>2</v>
      </c>
      <c r="C94" s="134">
        <v>0.005885817285705694</v>
      </c>
      <c r="D94" s="91" t="s">
        <v>504</v>
      </c>
      <c r="E94" s="91" t="b">
        <v>0</v>
      </c>
      <c r="F94" s="91" t="b">
        <v>0</v>
      </c>
      <c r="G94" s="91" t="b">
        <v>0</v>
      </c>
    </row>
    <row r="95" spans="1:7" ht="15">
      <c r="A95" s="91" t="s">
        <v>663</v>
      </c>
      <c r="B95" s="91">
        <v>2</v>
      </c>
      <c r="C95" s="134">
        <v>0.005885817285705694</v>
      </c>
      <c r="D95" s="91" t="s">
        <v>504</v>
      </c>
      <c r="E95" s="91" t="b">
        <v>0</v>
      </c>
      <c r="F95" s="91" t="b">
        <v>0</v>
      </c>
      <c r="G95" s="91" t="b">
        <v>0</v>
      </c>
    </row>
    <row r="96" spans="1:7" ht="15">
      <c r="A96" s="91" t="s">
        <v>664</v>
      </c>
      <c r="B96" s="91">
        <v>2</v>
      </c>
      <c r="C96" s="134">
        <v>0.005885817285705694</v>
      </c>
      <c r="D96" s="91" t="s">
        <v>504</v>
      </c>
      <c r="E96" s="91" t="b">
        <v>0</v>
      </c>
      <c r="F96" s="91" t="b">
        <v>0</v>
      </c>
      <c r="G96" s="91" t="b">
        <v>0</v>
      </c>
    </row>
    <row r="97" spans="1:7" ht="15">
      <c r="A97" s="91" t="s">
        <v>665</v>
      </c>
      <c r="B97" s="91">
        <v>2</v>
      </c>
      <c r="C97" s="134">
        <v>0.005885817285705694</v>
      </c>
      <c r="D97" s="91" t="s">
        <v>504</v>
      </c>
      <c r="E97" s="91" t="b">
        <v>0</v>
      </c>
      <c r="F97" s="91" t="b">
        <v>0</v>
      </c>
      <c r="G97" s="91" t="b">
        <v>0</v>
      </c>
    </row>
    <row r="98" spans="1:7" ht="15">
      <c r="A98" s="91" t="s">
        <v>657</v>
      </c>
      <c r="B98" s="91">
        <v>2</v>
      </c>
      <c r="C98" s="134">
        <v>0.005885817285705694</v>
      </c>
      <c r="D98" s="91" t="s">
        <v>504</v>
      </c>
      <c r="E98" s="91" t="b">
        <v>0</v>
      </c>
      <c r="F98" s="91" t="b">
        <v>0</v>
      </c>
      <c r="G98" s="91" t="b">
        <v>0</v>
      </c>
    </row>
    <row r="99" spans="1:7" ht="15">
      <c r="A99" s="91" t="s">
        <v>669</v>
      </c>
      <c r="B99" s="91">
        <v>2</v>
      </c>
      <c r="C99" s="134">
        <v>0.007620860488379938</v>
      </c>
      <c r="D99" s="91" t="s">
        <v>504</v>
      </c>
      <c r="E99" s="91" t="b">
        <v>0</v>
      </c>
      <c r="F99" s="91" t="b">
        <v>0</v>
      </c>
      <c r="G99" s="91" t="b">
        <v>0</v>
      </c>
    </row>
    <row r="100" spans="1:7" ht="15">
      <c r="A100" s="91" t="s">
        <v>556</v>
      </c>
      <c r="B100" s="91">
        <v>2</v>
      </c>
      <c r="C100" s="134">
        <v>0</v>
      </c>
      <c r="D100" s="91" t="s">
        <v>505</v>
      </c>
      <c r="E100" s="91" t="b">
        <v>1</v>
      </c>
      <c r="F100" s="91" t="b">
        <v>0</v>
      </c>
      <c r="G100" s="91" t="b">
        <v>0</v>
      </c>
    </row>
    <row r="101" spans="1:7" ht="15">
      <c r="A101" s="91" t="s">
        <v>551</v>
      </c>
      <c r="B101" s="91">
        <v>2</v>
      </c>
      <c r="C101" s="134">
        <v>0</v>
      </c>
      <c r="D101" s="91" t="s">
        <v>505</v>
      </c>
      <c r="E101" s="91" t="b">
        <v>0</v>
      </c>
      <c r="F101" s="91" t="b">
        <v>0</v>
      </c>
      <c r="G101" s="91" t="b">
        <v>0</v>
      </c>
    </row>
    <row r="102" spans="1:7" ht="15">
      <c r="A102" s="91" t="s">
        <v>557</v>
      </c>
      <c r="B102" s="91">
        <v>2</v>
      </c>
      <c r="C102" s="134">
        <v>0</v>
      </c>
      <c r="D102" s="91" t="s">
        <v>505</v>
      </c>
      <c r="E102" s="91" t="b">
        <v>0</v>
      </c>
      <c r="F102" s="91" t="b">
        <v>0</v>
      </c>
      <c r="G102" s="91" t="b">
        <v>0</v>
      </c>
    </row>
    <row r="103" spans="1:7" ht="15">
      <c r="A103" s="91" t="s">
        <v>558</v>
      </c>
      <c r="B103" s="91">
        <v>2</v>
      </c>
      <c r="C103" s="134">
        <v>0</v>
      </c>
      <c r="D103" s="91" t="s">
        <v>505</v>
      </c>
      <c r="E103" s="91" t="b">
        <v>0</v>
      </c>
      <c r="F103" s="91" t="b">
        <v>0</v>
      </c>
      <c r="G103" s="91" t="b">
        <v>0</v>
      </c>
    </row>
    <row r="104" spans="1:7" ht="15">
      <c r="A104" s="91" t="s">
        <v>559</v>
      </c>
      <c r="B104" s="91">
        <v>2</v>
      </c>
      <c r="C104" s="134">
        <v>0</v>
      </c>
      <c r="D104" s="91" t="s">
        <v>505</v>
      </c>
      <c r="E104" s="91" t="b">
        <v>0</v>
      </c>
      <c r="F104" s="91" t="b">
        <v>0</v>
      </c>
      <c r="G104" s="91" t="b">
        <v>0</v>
      </c>
    </row>
    <row r="105" spans="1:7" ht="15">
      <c r="A105" s="91" t="s">
        <v>560</v>
      </c>
      <c r="B105" s="91">
        <v>2</v>
      </c>
      <c r="C105" s="134">
        <v>0</v>
      </c>
      <c r="D105" s="91" t="s">
        <v>505</v>
      </c>
      <c r="E105" s="91" t="b">
        <v>0</v>
      </c>
      <c r="F105" s="91" t="b">
        <v>0</v>
      </c>
      <c r="G105" s="91" t="b">
        <v>0</v>
      </c>
    </row>
    <row r="106" spans="1:7" ht="15">
      <c r="A106" s="91" t="s">
        <v>561</v>
      </c>
      <c r="B106" s="91">
        <v>2</v>
      </c>
      <c r="C106" s="134">
        <v>0</v>
      </c>
      <c r="D106" s="91" t="s">
        <v>505</v>
      </c>
      <c r="E106" s="91" t="b">
        <v>0</v>
      </c>
      <c r="F106" s="91" t="b">
        <v>0</v>
      </c>
      <c r="G106" s="91" t="b">
        <v>0</v>
      </c>
    </row>
    <row r="107" spans="1:7" ht="15">
      <c r="A107" s="91" t="s">
        <v>224</v>
      </c>
      <c r="B107" s="91">
        <v>2</v>
      </c>
      <c r="C107" s="134">
        <v>0</v>
      </c>
      <c r="D107" s="91" t="s">
        <v>505</v>
      </c>
      <c r="E107" s="91" t="b">
        <v>0</v>
      </c>
      <c r="F107" s="91" t="b">
        <v>0</v>
      </c>
      <c r="G107" s="91" t="b">
        <v>0</v>
      </c>
    </row>
    <row r="108" spans="1:7" ht="15">
      <c r="A108" s="91" t="s">
        <v>545</v>
      </c>
      <c r="B108" s="91">
        <v>2</v>
      </c>
      <c r="C108" s="134">
        <v>0</v>
      </c>
      <c r="D108" s="91" t="s">
        <v>505</v>
      </c>
      <c r="E108" s="91" t="b">
        <v>0</v>
      </c>
      <c r="F108" s="91" t="b">
        <v>0</v>
      </c>
      <c r="G108" s="91" t="b">
        <v>0</v>
      </c>
    </row>
    <row r="109" spans="1:7" ht="15">
      <c r="A109" s="91" t="s">
        <v>546</v>
      </c>
      <c r="B109" s="91">
        <v>2</v>
      </c>
      <c r="C109" s="134">
        <v>0</v>
      </c>
      <c r="D109" s="91" t="s">
        <v>505</v>
      </c>
      <c r="E109" s="91" t="b">
        <v>0</v>
      </c>
      <c r="F109" s="91" t="b">
        <v>0</v>
      </c>
      <c r="G109"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676</v>
      </c>
      <c r="B1" s="13" t="s">
        <v>677</v>
      </c>
      <c r="C1" s="13" t="s">
        <v>670</v>
      </c>
      <c r="D1" s="13" t="s">
        <v>671</v>
      </c>
      <c r="E1" s="13" t="s">
        <v>678</v>
      </c>
      <c r="F1" s="13" t="s">
        <v>144</v>
      </c>
      <c r="G1" s="13" t="s">
        <v>679</v>
      </c>
      <c r="H1" s="13" t="s">
        <v>680</v>
      </c>
      <c r="I1" s="13" t="s">
        <v>681</v>
      </c>
      <c r="J1" s="13" t="s">
        <v>682</v>
      </c>
      <c r="K1" s="13" t="s">
        <v>683</v>
      </c>
      <c r="L1" s="13" t="s">
        <v>684</v>
      </c>
    </row>
    <row r="2" spans="1:12" ht="15">
      <c r="A2" s="91" t="s">
        <v>545</v>
      </c>
      <c r="B2" s="91" t="s">
        <v>546</v>
      </c>
      <c r="C2" s="91">
        <v>23</v>
      </c>
      <c r="D2" s="134">
        <v>0</v>
      </c>
      <c r="E2" s="134">
        <v>1.1933666125607263</v>
      </c>
      <c r="F2" s="91" t="s">
        <v>672</v>
      </c>
      <c r="G2" s="91" t="b">
        <v>0</v>
      </c>
      <c r="H2" s="91" t="b">
        <v>0</v>
      </c>
      <c r="I2" s="91" t="b">
        <v>0</v>
      </c>
      <c r="J2" s="91" t="b">
        <v>0</v>
      </c>
      <c r="K2" s="91" t="b">
        <v>0</v>
      </c>
      <c r="L2" s="91" t="b">
        <v>0</v>
      </c>
    </row>
    <row r="3" spans="1:12" ht="15">
      <c r="A3" s="91" t="s">
        <v>547</v>
      </c>
      <c r="B3" s="91" t="s">
        <v>552</v>
      </c>
      <c r="C3" s="91">
        <v>13</v>
      </c>
      <c r="D3" s="134">
        <v>0.008432456251936726</v>
      </c>
      <c r="E3" s="134">
        <v>1.2998219434750131</v>
      </c>
      <c r="F3" s="91" t="s">
        <v>672</v>
      </c>
      <c r="G3" s="91" t="b">
        <v>0</v>
      </c>
      <c r="H3" s="91" t="b">
        <v>0</v>
      </c>
      <c r="I3" s="91" t="b">
        <v>0</v>
      </c>
      <c r="J3" s="91" t="b">
        <v>0</v>
      </c>
      <c r="K3" s="91" t="b">
        <v>0</v>
      </c>
      <c r="L3" s="91" t="b">
        <v>0</v>
      </c>
    </row>
    <row r="4" spans="1:12" ht="15">
      <c r="A4" s="91" t="s">
        <v>554</v>
      </c>
      <c r="B4" s="91" t="s">
        <v>551</v>
      </c>
      <c r="C4" s="91">
        <v>12</v>
      </c>
      <c r="D4" s="134">
        <v>0.008875809109004231</v>
      </c>
      <c r="E4" s="134">
        <v>1.379003189522638</v>
      </c>
      <c r="F4" s="91" t="s">
        <v>672</v>
      </c>
      <c r="G4" s="91" t="b">
        <v>0</v>
      </c>
      <c r="H4" s="91" t="b">
        <v>0</v>
      </c>
      <c r="I4" s="91" t="b">
        <v>0</v>
      </c>
      <c r="J4" s="91" t="b">
        <v>0</v>
      </c>
      <c r="K4" s="91" t="b">
        <v>0</v>
      </c>
      <c r="L4" s="91" t="b">
        <v>0</v>
      </c>
    </row>
    <row r="5" spans="1:12" ht="15">
      <c r="A5" s="91" t="s">
        <v>551</v>
      </c>
      <c r="B5" s="91" t="s">
        <v>636</v>
      </c>
      <c r="C5" s="91">
        <v>12</v>
      </c>
      <c r="D5" s="134">
        <v>0.008875809109004231</v>
      </c>
      <c r="E5" s="134">
        <v>1.379003189522638</v>
      </c>
      <c r="F5" s="91" t="s">
        <v>672</v>
      </c>
      <c r="G5" s="91" t="b">
        <v>0</v>
      </c>
      <c r="H5" s="91" t="b">
        <v>0</v>
      </c>
      <c r="I5" s="91" t="b">
        <v>0</v>
      </c>
      <c r="J5" s="91" t="b">
        <v>1</v>
      </c>
      <c r="K5" s="91" t="b">
        <v>0</v>
      </c>
      <c r="L5" s="91" t="b">
        <v>0</v>
      </c>
    </row>
    <row r="6" spans="1:12" ht="15">
      <c r="A6" s="91" t="s">
        <v>548</v>
      </c>
      <c r="B6" s="91" t="s">
        <v>547</v>
      </c>
      <c r="C6" s="91">
        <v>11</v>
      </c>
      <c r="D6" s="134">
        <v>0.009224310626840435</v>
      </c>
      <c r="E6" s="134">
        <v>1.1107657072549642</v>
      </c>
      <c r="F6" s="91" t="s">
        <v>672</v>
      </c>
      <c r="G6" s="91" t="b">
        <v>0</v>
      </c>
      <c r="H6" s="91" t="b">
        <v>0</v>
      </c>
      <c r="I6" s="91" t="b">
        <v>0</v>
      </c>
      <c r="J6" s="91" t="b">
        <v>0</v>
      </c>
      <c r="K6" s="91" t="b">
        <v>0</v>
      </c>
      <c r="L6" s="91" t="b">
        <v>0</v>
      </c>
    </row>
    <row r="7" spans="1:12" ht="15">
      <c r="A7" s="91" t="s">
        <v>552</v>
      </c>
      <c r="B7" s="91" t="s">
        <v>545</v>
      </c>
      <c r="C7" s="91">
        <v>10</v>
      </c>
      <c r="D7" s="134">
        <v>0.009469315078994577</v>
      </c>
      <c r="E7" s="134">
        <v>1.098728415449276</v>
      </c>
      <c r="F7" s="91" t="s">
        <v>672</v>
      </c>
      <c r="G7" s="91" t="b">
        <v>0</v>
      </c>
      <c r="H7" s="91" t="b">
        <v>0</v>
      </c>
      <c r="I7" s="91" t="b">
        <v>0</v>
      </c>
      <c r="J7" s="91" t="b">
        <v>0</v>
      </c>
      <c r="K7" s="91" t="b">
        <v>0</v>
      </c>
      <c r="L7" s="91" t="b">
        <v>0</v>
      </c>
    </row>
    <row r="8" spans="1:12" ht="15">
      <c r="A8" s="91" t="s">
        <v>636</v>
      </c>
      <c r="B8" s="91" t="s">
        <v>637</v>
      </c>
      <c r="C8" s="91">
        <v>9</v>
      </c>
      <c r="D8" s="134">
        <v>0.009600439631425161</v>
      </c>
      <c r="E8" s="134">
        <v>1.4301557119700192</v>
      </c>
      <c r="F8" s="91" t="s">
        <v>672</v>
      </c>
      <c r="G8" s="91" t="b">
        <v>1</v>
      </c>
      <c r="H8" s="91" t="b">
        <v>0</v>
      </c>
      <c r="I8" s="91" t="b">
        <v>0</v>
      </c>
      <c r="J8" s="91" t="b">
        <v>0</v>
      </c>
      <c r="K8" s="91" t="b">
        <v>0</v>
      </c>
      <c r="L8" s="91" t="b">
        <v>0</v>
      </c>
    </row>
    <row r="9" spans="1:12" ht="15">
      <c r="A9" s="91" t="s">
        <v>639</v>
      </c>
      <c r="B9" s="91" t="s">
        <v>550</v>
      </c>
      <c r="C9" s="91">
        <v>8</v>
      </c>
      <c r="D9" s="134">
        <v>0.009604981131427211</v>
      </c>
      <c r="E9" s="134">
        <v>1.3509744659223943</v>
      </c>
      <c r="F9" s="91" t="s">
        <v>672</v>
      </c>
      <c r="G9" s="91" t="b">
        <v>0</v>
      </c>
      <c r="H9" s="91" t="b">
        <v>0</v>
      </c>
      <c r="I9" s="91" t="b">
        <v>0</v>
      </c>
      <c r="J9" s="91" t="b">
        <v>0</v>
      </c>
      <c r="K9" s="91" t="b">
        <v>0</v>
      </c>
      <c r="L9" s="91" t="b">
        <v>0</v>
      </c>
    </row>
    <row r="10" spans="1:12" ht="15">
      <c r="A10" s="91" t="s">
        <v>550</v>
      </c>
      <c r="B10" s="91" t="s">
        <v>558</v>
      </c>
      <c r="C10" s="91">
        <v>8</v>
      </c>
      <c r="D10" s="134">
        <v>0.009604981131427211</v>
      </c>
      <c r="E10" s="134">
        <v>1.212671767756113</v>
      </c>
      <c r="F10" s="91" t="s">
        <v>672</v>
      </c>
      <c r="G10" s="91" t="b">
        <v>0</v>
      </c>
      <c r="H10" s="91" t="b">
        <v>0</v>
      </c>
      <c r="I10" s="91" t="b">
        <v>0</v>
      </c>
      <c r="J10" s="91" t="b">
        <v>0</v>
      </c>
      <c r="K10" s="91" t="b">
        <v>0</v>
      </c>
      <c r="L10" s="91" t="b">
        <v>0</v>
      </c>
    </row>
    <row r="11" spans="1:12" ht="15">
      <c r="A11" s="91" t="s">
        <v>558</v>
      </c>
      <c r="B11" s="91" t="s">
        <v>548</v>
      </c>
      <c r="C11" s="91">
        <v>8</v>
      </c>
      <c r="D11" s="134">
        <v>0.009604981131427211</v>
      </c>
      <c r="E11" s="134">
        <v>1.1863428290337639</v>
      </c>
      <c r="F11" s="91" t="s">
        <v>672</v>
      </c>
      <c r="G11" s="91" t="b">
        <v>0</v>
      </c>
      <c r="H11" s="91" t="b">
        <v>0</v>
      </c>
      <c r="I11" s="91" t="b">
        <v>0</v>
      </c>
      <c r="J11" s="91" t="b">
        <v>0</v>
      </c>
      <c r="K11" s="91" t="b">
        <v>0</v>
      </c>
      <c r="L11" s="91" t="b">
        <v>0</v>
      </c>
    </row>
    <row r="12" spans="1:12" ht="15">
      <c r="A12" s="91" t="s">
        <v>546</v>
      </c>
      <c r="B12" s="91" t="s">
        <v>554</v>
      </c>
      <c r="C12" s="91">
        <v>8</v>
      </c>
      <c r="D12" s="134">
        <v>0.009604981131427211</v>
      </c>
      <c r="E12" s="134">
        <v>1.0567838947887185</v>
      </c>
      <c r="F12" s="91" t="s">
        <v>672</v>
      </c>
      <c r="G12" s="91" t="b">
        <v>0</v>
      </c>
      <c r="H12" s="91" t="b">
        <v>0</v>
      </c>
      <c r="I12" s="91" t="b">
        <v>0</v>
      </c>
      <c r="J12" s="91" t="b">
        <v>0</v>
      </c>
      <c r="K12" s="91" t="b">
        <v>0</v>
      </c>
      <c r="L12" s="91" t="b">
        <v>0</v>
      </c>
    </row>
    <row r="13" spans="1:12" ht="15">
      <c r="A13" s="91" t="s">
        <v>224</v>
      </c>
      <c r="B13" s="91" t="s">
        <v>545</v>
      </c>
      <c r="C13" s="91">
        <v>8</v>
      </c>
      <c r="D13" s="134">
        <v>0.009604981131427211</v>
      </c>
      <c r="E13" s="134">
        <v>0.8370081537952276</v>
      </c>
      <c r="F13" s="91" t="s">
        <v>672</v>
      </c>
      <c r="G13" s="91" t="b">
        <v>0</v>
      </c>
      <c r="H13" s="91" t="b">
        <v>0</v>
      </c>
      <c r="I13" s="91" t="b">
        <v>0</v>
      </c>
      <c r="J13" s="91" t="b">
        <v>0</v>
      </c>
      <c r="K13" s="91" t="b">
        <v>0</v>
      </c>
      <c r="L13" s="91" t="b">
        <v>0</v>
      </c>
    </row>
    <row r="14" spans="1:12" ht="15">
      <c r="A14" s="91" t="s">
        <v>224</v>
      </c>
      <c r="B14" s="91" t="s">
        <v>639</v>
      </c>
      <c r="C14" s="91">
        <v>7</v>
      </c>
      <c r="D14" s="134">
        <v>0.00946703814665799</v>
      </c>
      <c r="E14" s="134">
        <v>1.2763408476254903</v>
      </c>
      <c r="F14" s="91" t="s">
        <v>672</v>
      </c>
      <c r="G14" s="91" t="b">
        <v>0</v>
      </c>
      <c r="H14" s="91" t="b">
        <v>0</v>
      </c>
      <c r="I14" s="91" t="b">
        <v>0</v>
      </c>
      <c r="J14" s="91" t="b">
        <v>0</v>
      </c>
      <c r="K14" s="91" t="b">
        <v>0</v>
      </c>
      <c r="L14" s="91" t="b">
        <v>0</v>
      </c>
    </row>
    <row r="15" spans="1:12" ht="15">
      <c r="A15" s="91" t="s">
        <v>637</v>
      </c>
      <c r="B15" s="91" t="s">
        <v>640</v>
      </c>
      <c r="C15" s="91">
        <v>7</v>
      </c>
      <c r="D15" s="134">
        <v>0.00946703814665799</v>
      </c>
      <c r="E15" s="134">
        <v>1.5550944485783191</v>
      </c>
      <c r="F15" s="91" t="s">
        <v>672</v>
      </c>
      <c r="G15" s="91" t="b">
        <v>0</v>
      </c>
      <c r="H15" s="91" t="b">
        <v>0</v>
      </c>
      <c r="I15" s="91" t="b">
        <v>0</v>
      </c>
      <c r="J15" s="91" t="b">
        <v>0</v>
      </c>
      <c r="K15" s="91" t="b">
        <v>0</v>
      </c>
      <c r="L15" s="91" t="b">
        <v>0</v>
      </c>
    </row>
    <row r="16" spans="1:12" ht="15">
      <c r="A16" s="91" t="s">
        <v>546</v>
      </c>
      <c r="B16" s="91" t="s">
        <v>641</v>
      </c>
      <c r="C16" s="91">
        <v>6</v>
      </c>
      <c r="D16" s="134">
        <v>0.009166124381685067</v>
      </c>
      <c r="E16" s="134">
        <v>1.2328751538443998</v>
      </c>
      <c r="F16" s="91" t="s">
        <v>672</v>
      </c>
      <c r="G16" s="91" t="b">
        <v>0</v>
      </c>
      <c r="H16" s="91" t="b">
        <v>0</v>
      </c>
      <c r="I16" s="91" t="b">
        <v>0</v>
      </c>
      <c r="J16" s="91" t="b">
        <v>0</v>
      </c>
      <c r="K16" s="91" t="b">
        <v>0</v>
      </c>
      <c r="L16" s="91" t="b">
        <v>0</v>
      </c>
    </row>
    <row r="17" spans="1:12" ht="15">
      <c r="A17" s="91" t="s">
        <v>641</v>
      </c>
      <c r="B17" s="91" t="s">
        <v>642</v>
      </c>
      <c r="C17" s="91">
        <v>6</v>
      </c>
      <c r="D17" s="134">
        <v>0.009166124381685067</v>
      </c>
      <c r="E17" s="134">
        <v>1.7769431981946755</v>
      </c>
      <c r="F17" s="91" t="s">
        <v>672</v>
      </c>
      <c r="G17" s="91" t="b">
        <v>0</v>
      </c>
      <c r="H17" s="91" t="b">
        <v>0</v>
      </c>
      <c r="I17" s="91" t="b">
        <v>0</v>
      </c>
      <c r="J17" s="91" t="b">
        <v>0</v>
      </c>
      <c r="K17" s="91" t="b">
        <v>0</v>
      </c>
      <c r="L17" s="91" t="b">
        <v>0</v>
      </c>
    </row>
    <row r="18" spans="1:12" ht="15">
      <c r="A18" s="91" t="s">
        <v>642</v>
      </c>
      <c r="B18" s="91" t="s">
        <v>553</v>
      </c>
      <c r="C18" s="91">
        <v>6</v>
      </c>
      <c r="D18" s="134">
        <v>0.009166124381685067</v>
      </c>
      <c r="E18" s="134">
        <v>1.4759132025306942</v>
      </c>
      <c r="F18" s="91" t="s">
        <v>672</v>
      </c>
      <c r="G18" s="91" t="b">
        <v>0</v>
      </c>
      <c r="H18" s="91" t="b">
        <v>0</v>
      </c>
      <c r="I18" s="91" t="b">
        <v>0</v>
      </c>
      <c r="J18" s="91" t="b">
        <v>0</v>
      </c>
      <c r="K18" s="91" t="b">
        <v>0</v>
      </c>
      <c r="L18" s="91" t="b">
        <v>0</v>
      </c>
    </row>
    <row r="19" spans="1:12" ht="15">
      <c r="A19" s="91" t="s">
        <v>553</v>
      </c>
      <c r="B19" s="91" t="s">
        <v>643</v>
      </c>
      <c r="C19" s="91">
        <v>6</v>
      </c>
      <c r="D19" s="134">
        <v>0.009166124381685067</v>
      </c>
      <c r="E19" s="134">
        <v>1.4759132025306942</v>
      </c>
      <c r="F19" s="91" t="s">
        <v>672</v>
      </c>
      <c r="G19" s="91" t="b">
        <v>0</v>
      </c>
      <c r="H19" s="91" t="b">
        <v>0</v>
      </c>
      <c r="I19" s="91" t="b">
        <v>0</v>
      </c>
      <c r="J19" s="91" t="b">
        <v>0</v>
      </c>
      <c r="K19" s="91" t="b">
        <v>1</v>
      </c>
      <c r="L19" s="91" t="b">
        <v>0</v>
      </c>
    </row>
    <row r="20" spans="1:12" ht="15">
      <c r="A20" s="91" t="s">
        <v>643</v>
      </c>
      <c r="B20" s="91" t="s">
        <v>553</v>
      </c>
      <c r="C20" s="91">
        <v>6</v>
      </c>
      <c r="D20" s="134">
        <v>0.009166124381685067</v>
      </c>
      <c r="E20" s="134">
        <v>1.4759132025306942</v>
      </c>
      <c r="F20" s="91" t="s">
        <v>672</v>
      </c>
      <c r="G20" s="91" t="b">
        <v>0</v>
      </c>
      <c r="H20" s="91" t="b">
        <v>1</v>
      </c>
      <c r="I20" s="91" t="b">
        <v>0</v>
      </c>
      <c r="J20" s="91" t="b">
        <v>0</v>
      </c>
      <c r="K20" s="91" t="b">
        <v>0</v>
      </c>
      <c r="L20" s="91" t="b">
        <v>0</v>
      </c>
    </row>
    <row r="21" spans="1:12" ht="15">
      <c r="A21" s="91" t="s">
        <v>553</v>
      </c>
      <c r="B21" s="91" t="s">
        <v>644</v>
      </c>
      <c r="C21" s="91">
        <v>6</v>
      </c>
      <c r="D21" s="134">
        <v>0.009166124381685067</v>
      </c>
      <c r="E21" s="134">
        <v>1.4759132025306942</v>
      </c>
      <c r="F21" s="91" t="s">
        <v>672</v>
      </c>
      <c r="G21" s="91" t="b">
        <v>0</v>
      </c>
      <c r="H21" s="91" t="b">
        <v>0</v>
      </c>
      <c r="I21" s="91" t="b">
        <v>0</v>
      </c>
      <c r="J21" s="91" t="b">
        <v>0</v>
      </c>
      <c r="K21" s="91" t="b">
        <v>0</v>
      </c>
      <c r="L21" s="91" t="b">
        <v>0</v>
      </c>
    </row>
    <row r="22" spans="1:12" ht="15">
      <c r="A22" s="91" t="s">
        <v>644</v>
      </c>
      <c r="B22" s="91" t="s">
        <v>645</v>
      </c>
      <c r="C22" s="91">
        <v>6</v>
      </c>
      <c r="D22" s="134">
        <v>0.009166124381685067</v>
      </c>
      <c r="E22" s="134">
        <v>1.7769431981946755</v>
      </c>
      <c r="F22" s="91" t="s">
        <v>672</v>
      </c>
      <c r="G22" s="91" t="b">
        <v>0</v>
      </c>
      <c r="H22" s="91" t="b">
        <v>0</v>
      </c>
      <c r="I22" s="91" t="b">
        <v>0</v>
      </c>
      <c r="J22" s="91" t="b">
        <v>0</v>
      </c>
      <c r="K22" s="91" t="b">
        <v>0</v>
      </c>
      <c r="L22" s="91" t="b">
        <v>0</v>
      </c>
    </row>
    <row r="23" spans="1:12" ht="15">
      <c r="A23" s="91" t="s">
        <v>645</v>
      </c>
      <c r="B23" s="91" t="s">
        <v>646</v>
      </c>
      <c r="C23" s="91">
        <v>6</v>
      </c>
      <c r="D23" s="134">
        <v>0.009166124381685067</v>
      </c>
      <c r="E23" s="134">
        <v>1.7769431981946755</v>
      </c>
      <c r="F23" s="91" t="s">
        <v>672</v>
      </c>
      <c r="G23" s="91" t="b">
        <v>0</v>
      </c>
      <c r="H23" s="91" t="b">
        <v>0</v>
      </c>
      <c r="I23" s="91" t="b">
        <v>0</v>
      </c>
      <c r="J23" s="91" t="b">
        <v>0</v>
      </c>
      <c r="K23" s="91" t="b">
        <v>0</v>
      </c>
      <c r="L23" s="91" t="b">
        <v>0</v>
      </c>
    </row>
    <row r="24" spans="1:12" ht="15">
      <c r="A24" s="91" t="s">
        <v>646</v>
      </c>
      <c r="B24" s="91" t="s">
        <v>550</v>
      </c>
      <c r="C24" s="91">
        <v>6</v>
      </c>
      <c r="D24" s="134">
        <v>0.009166124381685067</v>
      </c>
      <c r="E24" s="134">
        <v>1.3509744659223943</v>
      </c>
      <c r="F24" s="91" t="s">
        <v>672</v>
      </c>
      <c r="G24" s="91" t="b">
        <v>0</v>
      </c>
      <c r="H24" s="91" t="b">
        <v>0</v>
      </c>
      <c r="I24" s="91" t="b">
        <v>0</v>
      </c>
      <c r="J24" s="91" t="b">
        <v>0</v>
      </c>
      <c r="K24" s="91" t="b">
        <v>0</v>
      </c>
      <c r="L24" s="91" t="b">
        <v>0</v>
      </c>
    </row>
    <row r="25" spans="1:12" ht="15">
      <c r="A25" s="91" t="s">
        <v>550</v>
      </c>
      <c r="B25" s="91" t="s">
        <v>647</v>
      </c>
      <c r="C25" s="91">
        <v>6</v>
      </c>
      <c r="D25" s="134">
        <v>0.009166124381685067</v>
      </c>
      <c r="E25" s="134">
        <v>1.3509744659223943</v>
      </c>
      <c r="F25" s="91" t="s">
        <v>672</v>
      </c>
      <c r="G25" s="91" t="b">
        <v>0</v>
      </c>
      <c r="H25" s="91" t="b">
        <v>0</v>
      </c>
      <c r="I25" s="91" t="b">
        <v>0</v>
      </c>
      <c r="J25" s="91" t="b">
        <v>0</v>
      </c>
      <c r="K25" s="91" t="b">
        <v>0</v>
      </c>
      <c r="L25" s="91" t="b">
        <v>0</v>
      </c>
    </row>
    <row r="26" spans="1:12" ht="15">
      <c r="A26" s="91" t="s">
        <v>647</v>
      </c>
      <c r="B26" s="91" t="s">
        <v>547</v>
      </c>
      <c r="C26" s="91">
        <v>6</v>
      </c>
      <c r="D26" s="134">
        <v>0.009166124381685067</v>
      </c>
      <c r="E26" s="134">
        <v>1.2998219434750131</v>
      </c>
      <c r="F26" s="91" t="s">
        <v>672</v>
      </c>
      <c r="G26" s="91" t="b">
        <v>0</v>
      </c>
      <c r="H26" s="91" t="b">
        <v>0</v>
      </c>
      <c r="I26" s="91" t="b">
        <v>0</v>
      </c>
      <c r="J26" s="91" t="b">
        <v>0</v>
      </c>
      <c r="K26" s="91" t="b">
        <v>0</v>
      </c>
      <c r="L26" s="91" t="b">
        <v>0</v>
      </c>
    </row>
    <row r="27" spans="1:12" ht="15">
      <c r="A27" s="91" t="s">
        <v>648</v>
      </c>
      <c r="B27" s="91" t="s">
        <v>649</v>
      </c>
      <c r="C27" s="91">
        <v>5</v>
      </c>
      <c r="D27" s="134">
        <v>0.008674840728816415</v>
      </c>
      <c r="E27" s="134">
        <v>1.8561244442423004</v>
      </c>
      <c r="F27" s="91" t="s">
        <v>672</v>
      </c>
      <c r="G27" s="91" t="b">
        <v>0</v>
      </c>
      <c r="H27" s="91" t="b">
        <v>0</v>
      </c>
      <c r="I27" s="91" t="b">
        <v>0</v>
      </c>
      <c r="J27" s="91" t="b">
        <v>0</v>
      </c>
      <c r="K27" s="91" t="b">
        <v>0</v>
      </c>
      <c r="L27" s="91" t="b">
        <v>0</v>
      </c>
    </row>
    <row r="28" spans="1:12" ht="15">
      <c r="A28" s="91" t="s">
        <v>547</v>
      </c>
      <c r="B28" s="91" t="s">
        <v>650</v>
      </c>
      <c r="C28" s="91">
        <v>5</v>
      </c>
      <c r="D28" s="134">
        <v>0.008674840728816415</v>
      </c>
      <c r="E28" s="134">
        <v>1.2998219434750131</v>
      </c>
      <c r="F28" s="91" t="s">
        <v>672</v>
      </c>
      <c r="G28" s="91" t="b">
        <v>0</v>
      </c>
      <c r="H28" s="91" t="b">
        <v>0</v>
      </c>
      <c r="I28" s="91" t="b">
        <v>0</v>
      </c>
      <c r="J28" s="91" t="b">
        <v>0</v>
      </c>
      <c r="K28" s="91" t="b">
        <v>0</v>
      </c>
      <c r="L28" s="91" t="b">
        <v>0</v>
      </c>
    </row>
    <row r="29" spans="1:12" ht="15">
      <c r="A29" s="91" t="s">
        <v>651</v>
      </c>
      <c r="B29" s="91" t="s">
        <v>652</v>
      </c>
      <c r="C29" s="91">
        <v>4</v>
      </c>
      <c r="D29" s="134">
        <v>0.007954637117168905</v>
      </c>
      <c r="E29" s="134">
        <v>1.9530344572503568</v>
      </c>
      <c r="F29" s="91" t="s">
        <v>672</v>
      </c>
      <c r="G29" s="91" t="b">
        <v>0</v>
      </c>
      <c r="H29" s="91" t="b">
        <v>0</v>
      </c>
      <c r="I29" s="91" t="b">
        <v>0</v>
      </c>
      <c r="J29" s="91" t="b">
        <v>0</v>
      </c>
      <c r="K29" s="91" t="b">
        <v>0</v>
      </c>
      <c r="L29" s="91" t="b">
        <v>0</v>
      </c>
    </row>
    <row r="30" spans="1:12" ht="15">
      <c r="A30" s="91" t="s">
        <v>652</v>
      </c>
      <c r="B30" s="91" t="s">
        <v>653</v>
      </c>
      <c r="C30" s="91">
        <v>4</v>
      </c>
      <c r="D30" s="134">
        <v>0.007954637117168905</v>
      </c>
      <c r="E30" s="134">
        <v>1.9530344572503568</v>
      </c>
      <c r="F30" s="91" t="s">
        <v>672</v>
      </c>
      <c r="G30" s="91" t="b">
        <v>0</v>
      </c>
      <c r="H30" s="91" t="b">
        <v>0</v>
      </c>
      <c r="I30" s="91" t="b">
        <v>0</v>
      </c>
      <c r="J30" s="91" t="b">
        <v>0</v>
      </c>
      <c r="K30" s="91" t="b">
        <v>0</v>
      </c>
      <c r="L30" s="91" t="b">
        <v>0</v>
      </c>
    </row>
    <row r="31" spans="1:12" ht="15">
      <c r="A31" s="91" t="s">
        <v>653</v>
      </c>
      <c r="B31" s="91" t="s">
        <v>654</v>
      </c>
      <c r="C31" s="91">
        <v>4</v>
      </c>
      <c r="D31" s="134">
        <v>0.007954637117168905</v>
      </c>
      <c r="E31" s="134">
        <v>1.9530344572503568</v>
      </c>
      <c r="F31" s="91" t="s">
        <v>672</v>
      </c>
      <c r="G31" s="91" t="b">
        <v>0</v>
      </c>
      <c r="H31" s="91" t="b">
        <v>0</v>
      </c>
      <c r="I31" s="91" t="b">
        <v>0</v>
      </c>
      <c r="J31" s="91" t="b">
        <v>0</v>
      </c>
      <c r="K31" s="91" t="b">
        <v>0</v>
      </c>
      <c r="L31" s="91" t="b">
        <v>0</v>
      </c>
    </row>
    <row r="32" spans="1:12" ht="15">
      <c r="A32" s="91" t="s">
        <v>654</v>
      </c>
      <c r="B32" s="91" t="s">
        <v>655</v>
      </c>
      <c r="C32" s="91">
        <v>4</v>
      </c>
      <c r="D32" s="134">
        <v>0.007954637117168905</v>
      </c>
      <c r="E32" s="134">
        <v>1.9530344572503568</v>
      </c>
      <c r="F32" s="91" t="s">
        <v>672</v>
      </c>
      <c r="G32" s="91" t="b">
        <v>0</v>
      </c>
      <c r="H32" s="91" t="b">
        <v>0</v>
      </c>
      <c r="I32" s="91" t="b">
        <v>0</v>
      </c>
      <c r="J32" s="91" t="b">
        <v>0</v>
      </c>
      <c r="K32" s="91" t="b">
        <v>0</v>
      </c>
      <c r="L32" s="91" t="b">
        <v>0</v>
      </c>
    </row>
    <row r="33" spans="1:12" ht="15">
      <c r="A33" s="91" t="s">
        <v>655</v>
      </c>
      <c r="B33" s="91" t="s">
        <v>548</v>
      </c>
      <c r="C33" s="91">
        <v>4</v>
      </c>
      <c r="D33" s="134">
        <v>0.007954637117168905</v>
      </c>
      <c r="E33" s="134">
        <v>1.3246455272000452</v>
      </c>
      <c r="F33" s="91" t="s">
        <v>672</v>
      </c>
      <c r="G33" s="91" t="b">
        <v>0</v>
      </c>
      <c r="H33" s="91" t="b">
        <v>0</v>
      </c>
      <c r="I33" s="91" t="b">
        <v>0</v>
      </c>
      <c r="J33" s="91" t="b">
        <v>0</v>
      </c>
      <c r="K33" s="91" t="b">
        <v>0</v>
      </c>
      <c r="L33" s="91" t="b">
        <v>0</v>
      </c>
    </row>
    <row r="34" spans="1:12" ht="15">
      <c r="A34" s="91" t="s">
        <v>548</v>
      </c>
      <c r="B34" s="91" t="s">
        <v>545</v>
      </c>
      <c r="C34" s="91">
        <v>4</v>
      </c>
      <c r="D34" s="134">
        <v>0.007954637117168905</v>
      </c>
      <c r="E34" s="134">
        <v>0.5842828377058014</v>
      </c>
      <c r="F34" s="91" t="s">
        <v>672</v>
      </c>
      <c r="G34" s="91" t="b">
        <v>0</v>
      </c>
      <c r="H34" s="91" t="b">
        <v>0</v>
      </c>
      <c r="I34" s="91" t="b">
        <v>0</v>
      </c>
      <c r="J34" s="91" t="b">
        <v>0</v>
      </c>
      <c r="K34" s="91" t="b">
        <v>0</v>
      </c>
      <c r="L34" s="91" t="b">
        <v>0</v>
      </c>
    </row>
    <row r="35" spans="1:12" ht="15">
      <c r="A35" s="91" t="s">
        <v>546</v>
      </c>
      <c r="B35" s="91" t="s">
        <v>638</v>
      </c>
      <c r="C35" s="91">
        <v>4</v>
      </c>
      <c r="D35" s="134">
        <v>0.007954637117168905</v>
      </c>
      <c r="E35" s="134">
        <v>0.9318451581804188</v>
      </c>
      <c r="F35" s="91" t="s">
        <v>672</v>
      </c>
      <c r="G35" s="91" t="b">
        <v>0</v>
      </c>
      <c r="H35" s="91" t="b">
        <v>0</v>
      </c>
      <c r="I35" s="91" t="b">
        <v>0</v>
      </c>
      <c r="J35" s="91" t="b">
        <v>0</v>
      </c>
      <c r="K35" s="91" t="b">
        <v>0</v>
      </c>
      <c r="L35" s="91" t="b">
        <v>0</v>
      </c>
    </row>
    <row r="36" spans="1:12" ht="15">
      <c r="A36" s="91" t="s">
        <v>638</v>
      </c>
      <c r="B36" s="91" t="s">
        <v>648</v>
      </c>
      <c r="C36" s="91">
        <v>4</v>
      </c>
      <c r="D36" s="134">
        <v>0.007954637117168905</v>
      </c>
      <c r="E36" s="134">
        <v>1.759214431234244</v>
      </c>
      <c r="F36" s="91" t="s">
        <v>672</v>
      </c>
      <c r="G36" s="91" t="b">
        <v>0</v>
      </c>
      <c r="H36" s="91" t="b">
        <v>0</v>
      </c>
      <c r="I36" s="91" t="b">
        <v>0</v>
      </c>
      <c r="J36" s="91" t="b">
        <v>0</v>
      </c>
      <c r="K36" s="91" t="b">
        <v>0</v>
      </c>
      <c r="L36" s="91" t="b">
        <v>0</v>
      </c>
    </row>
    <row r="37" spans="1:12" ht="15">
      <c r="A37" s="91" t="s">
        <v>649</v>
      </c>
      <c r="B37" s="91" t="s">
        <v>554</v>
      </c>
      <c r="C37" s="91">
        <v>4</v>
      </c>
      <c r="D37" s="134">
        <v>0.007954637117168905</v>
      </c>
      <c r="E37" s="134">
        <v>1.3790031895226378</v>
      </c>
      <c r="F37" s="91" t="s">
        <v>672</v>
      </c>
      <c r="G37" s="91" t="b">
        <v>0</v>
      </c>
      <c r="H37" s="91" t="b">
        <v>0</v>
      </c>
      <c r="I37" s="91" t="b">
        <v>0</v>
      </c>
      <c r="J37" s="91" t="b">
        <v>0</v>
      </c>
      <c r="K37" s="91" t="b">
        <v>0</v>
      </c>
      <c r="L37" s="91" t="b">
        <v>0</v>
      </c>
    </row>
    <row r="38" spans="1:12" ht="15">
      <c r="A38" s="91" t="s">
        <v>224</v>
      </c>
      <c r="B38" s="91" t="s">
        <v>651</v>
      </c>
      <c r="C38" s="91">
        <v>3</v>
      </c>
      <c r="D38" s="134">
        <v>0.006947172104434009</v>
      </c>
      <c r="E38" s="134">
        <v>1.2763408476254903</v>
      </c>
      <c r="F38" s="91" t="s">
        <v>672</v>
      </c>
      <c r="G38" s="91" t="b">
        <v>0</v>
      </c>
      <c r="H38" s="91" t="b">
        <v>0</v>
      </c>
      <c r="I38" s="91" t="b">
        <v>0</v>
      </c>
      <c r="J38" s="91" t="b">
        <v>0</v>
      </c>
      <c r="K38" s="91" t="b">
        <v>0</v>
      </c>
      <c r="L38" s="91" t="b">
        <v>0</v>
      </c>
    </row>
    <row r="39" spans="1:12" ht="15">
      <c r="A39" s="91" t="s">
        <v>636</v>
      </c>
      <c r="B39" s="91" t="s">
        <v>656</v>
      </c>
      <c r="C39" s="91">
        <v>3</v>
      </c>
      <c r="D39" s="134">
        <v>0.006947172104434009</v>
      </c>
      <c r="E39" s="134">
        <v>1.4759132025306942</v>
      </c>
      <c r="F39" s="91" t="s">
        <v>672</v>
      </c>
      <c r="G39" s="91" t="b">
        <v>1</v>
      </c>
      <c r="H39" s="91" t="b">
        <v>0</v>
      </c>
      <c r="I39" s="91" t="b">
        <v>0</v>
      </c>
      <c r="J39" s="91" t="b">
        <v>0</v>
      </c>
      <c r="K39" s="91" t="b">
        <v>0</v>
      </c>
      <c r="L39" s="91" t="b">
        <v>0</v>
      </c>
    </row>
    <row r="40" spans="1:12" ht="15">
      <c r="A40" s="91" t="s">
        <v>556</v>
      </c>
      <c r="B40" s="91" t="s">
        <v>551</v>
      </c>
      <c r="C40" s="91">
        <v>3</v>
      </c>
      <c r="D40" s="134">
        <v>0.006947172104434009</v>
      </c>
      <c r="E40" s="134">
        <v>1.379003189522638</v>
      </c>
      <c r="F40" s="91" t="s">
        <v>672</v>
      </c>
      <c r="G40" s="91" t="b">
        <v>1</v>
      </c>
      <c r="H40" s="91" t="b">
        <v>0</v>
      </c>
      <c r="I40" s="91" t="b">
        <v>0</v>
      </c>
      <c r="J40" s="91" t="b">
        <v>0</v>
      </c>
      <c r="K40" s="91" t="b">
        <v>0</v>
      </c>
      <c r="L40" s="91" t="b">
        <v>0</v>
      </c>
    </row>
    <row r="41" spans="1:12" ht="15">
      <c r="A41" s="91" t="s">
        <v>551</v>
      </c>
      <c r="B41" s="91" t="s">
        <v>557</v>
      </c>
      <c r="C41" s="91">
        <v>3</v>
      </c>
      <c r="D41" s="134">
        <v>0.006947172104434009</v>
      </c>
      <c r="E41" s="134">
        <v>1.379003189522638</v>
      </c>
      <c r="F41" s="91" t="s">
        <v>672</v>
      </c>
      <c r="G41" s="91" t="b">
        <v>0</v>
      </c>
      <c r="H41" s="91" t="b">
        <v>0</v>
      </c>
      <c r="I41" s="91" t="b">
        <v>0</v>
      </c>
      <c r="J41" s="91" t="b">
        <v>0</v>
      </c>
      <c r="K41" s="91" t="b">
        <v>0</v>
      </c>
      <c r="L41" s="91" t="b">
        <v>0</v>
      </c>
    </row>
    <row r="42" spans="1:12" ht="15">
      <c r="A42" s="91" t="s">
        <v>557</v>
      </c>
      <c r="B42" s="91" t="s">
        <v>558</v>
      </c>
      <c r="C42" s="91">
        <v>3</v>
      </c>
      <c r="D42" s="134">
        <v>0.006947172104434009</v>
      </c>
      <c r="E42" s="134">
        <v>1.513701763420094</v>
      </c>
      <c r="F42" s="91" t="s">
        <v>672</v>
      </c>
      <c r="G42" s="91" t="b">
        <v>0</v>
      </c>
      <c r="H42" s="91" t="b">
        <v>0</v>
      </c>
      <c r="I42" s="91" t="b">
        <v>0</v>
      </c>
      <c r="J42" s="91" t="b">
        <v>0</v>
      </c>
      <c r="K42" s="91" t="b">
        <v>0</v>
      </c>
      <c r="L42" s="91" t="b">
        <v>0</v>
      </c>
    </row>
    <row r="43" spans="1:12" ht="15">
      <c r="A43" s="91" t="s">
        <v>558</v>
      </c>
      <c r="B43" s="91" t="s">
        <v>559</v>
      </c>
      <c r="C43" s="91">
        <v>3</v>
      </c>
      <c r="D43" s="134">
        <v>0.006947172104434009</v>
      </c>
      <c r="E43" s="134">
        <v>1.513701763420094</v>
      </c>
      <c r="F43" s="91" t="s">
        <v>672</v>
      </c>
      <c r="G43" s="91" t="b">
        <v>0</v>
      </c>
      <c r="H43" s="91" t="b">
        <v>0</v>
      </c>
      <c r="I43" s="91" t="b">
        <v>0</v>
      </c>
      <c r="J43" s="91" t="b">
        <v>0</v>
      </c>
      <c r="K43" s="91" t="b">
        <v>0</v>
      </c>
      <c r="L43" s="91" t="b">
        <v>0</v>
      </c>
    </row>
    <row r="44" spans="1:12" ht="15">
      <c r="A44" s="91" t="s">
        <v>559</v>
      </c>
      <c r="B44" s="91" t="s">
        <v>560</v>
      </c>
      <c r="C44" s="91">
        <v>3</v>
      </c>
      <c r="D44" s="134">
        <v>0.006947172104434009</v>
      </c>
      <c r="E44" s="134">
        <v>2.0779731938586568</v>
      </c>
      <c r="F44" s="91" t="s">
        <v>672</v>
      </c>
      <c r="G44" s="91" t="b">
        <v>0</v>
      </c>
      <c r="H44" s="91" t="b">
        <v>0</v>
      </c>
      <c r="I44" s="91" t="b">
        <v>0</v>
      </c>
      <c r="J44" s="91" t="b">
        <v>0</v>
      </c>
      <c r="K44" s="91" t="b">
        <v>0</v>
      </c>
      <c r="L44" s="91" t="b">
        <v>0</v>
      </c>
    </row>
    <row r="45" spans="1:12" ht="15">
      <c r="A45" s="91" t="s">
        <v>560</v>
      </c>
      <c r="B45" s="91" t="s">
        <v>561</v>
      </c>
      <c r="C45" s="91">
        <v>3</v>
      </c>
      <c r="D45" s="134">
        <v>0.006947172104434009</v>
      </c>
      <c r="E45" s="134">
        <v>2.0779731938586568</v>
      </c>
      <c r="F45" s="91" t="s">
        <v>672</v>
      </c>
      <c r="G45" s="91" t="b">
        <v>0</v>
      </c>
      <c r="H45" s="91" t="b">
        <v>0</v>
      </c>
      <c r="I45" s="91" t="b">
        <v>0</v>
      </c>
      <c r="J45" s="91" t="b">
        <v>0</v>
      </c>
      <c r="K45" s="91" t="b">
        <v>0</v>
      </c>
      <c r="L45" s="91" t="b">
        <v>0</v>
      </c>
    </row>
    <row r="46" spans="1:12" ht="15">
      <c r="A46" s="91" t="s">
        <v>561</v>
      </c>
      <c r="B46" s="91" t="s">
        <v>224</v>
      </c>
      <c r="C46" s="91">
        <v>3</v>
      </c>
      <c r="D46" s="134">
        <v>0.006947172104434009</v>
      </c>
      <c r="E46" s="134">
        <v>2.0779731938586568</v>
      </c>
      <c r="F46" s="91" t="s">
        <v>672</v>
      </c>
      <c r="G46" s="91" t="b">
        <v>0</v>
      </c>
      <c r="H46" s="91" t="b">
        <v>0</v>
      </c>
      <c r="I46" s="91" t="b">
        <v>0</v>
      </c>
      <c r="J46" s="91" t="b">
        <v>0</v>
      </c>
      <c r="K46" s="91" t="b">
        <v>0</v>
      </c>
      <c r="L46" s="91" t="b">
        <v>0</v>
      </c>
    </row>
    <row r="47" spans="1:12" ht="15">
      <c r="A47" s="91" t="s">
        <v>658</v>
      </c>
      <c r="B47" s="91" t="s">
        <v>550</v>
      </c>
      <c r="C47" s="91">
        <v>2</v>
      </c>
      <c r="D47" s="134">
        <v>0.005553391834312103</v>
      </c>
      <c r="E47" s="134">
        <v>1.3509744659223943</v>
      </c>
      <c r="F47" s="91" t="s">
        <v>672</v>
      </c>
      <c r="G47" s="91" t="b">
        <v>0</v>
      </c>
      <c r="H47" s="91" t="b">
        <v>0</v>
      </c>
      <c r="I47" s="91" t="b">
        <v>0</v>
      </c>
      <c r="J47" s="91" t="b">
        <v>0</v>
      </c>
      <c r="K47" s="91" t="b">
        <v>0</v>
      </c>
      <c r="L47" s="91" t="b">
        <v>0</v>
      </c>
    </row>
    <row r="48" spans="1:12" ht="15">
      <c r="A48" s="91" t="s">
        <v>550</v>
      </c>
      <c r="B48" s="91" t="s">
        <v>659</v>
      </c>
      <c r="C48" s="91">
        <v>2</v>
      </c>
      <c r="D48" s="134">
        <v>0.005553391834312103</v>
      </c>
      <c r="E48" s="134">
        <v>1.3509744659223943</v>
      </c>
      <c r="F48" s="91" t="s">
        <v>672</v>
      </c>
      <c r="G48" s="91" t="b">
        <v>0</v>
      </c>
      <c r="H48" s="91" t="b">
        <v>0</v>
      </c>
      <c r="I48" s="91" t="b">
        <v>0</v>
      </c>
      <c r="J48" s="91" t="b">
        <v>0</v>
      </c>
      <c r="K48" s="91" t="b">
        <v>0</v>
      </c>
      <c r="L48" s="91" t="b">
        <v>0</v>
      </c>
    </row>
    <row r="49" spans="1:12" ht="15">
      <c r="A49" s="91" t="s">
        <v>659</v>
      </c>
      <c r="B49" s="91" t="s">
        <v>548</v>
      </c>
      <c r="C49" s="91">
        <v>2</v>
      </c>
      <c r="D49" s="134">
        <v>0.005553391834312103</v>
      </c>
      <c r="E49" s="134">
        <v>1.3246455272000452</v>
      </c>
      <c r="F49" s="91" t="s">
        <v>672</v>
      </c>
      <c r="G49" s="91" t="b">
        <v>0</v>
      </c>
      <c r="H49" s="91" t="b">
        <v>0</v>
      </c>
      <c r="I49" s="91" t="b">
        <v>0</v>
      </c>
      <c r="J49" s="91" t="b">
        <v>0</v>
      </c>
      <c r="K49" s="91" t="b">
        <v>0</v>
      </c>
      <c r="L49" s="91" t="b">
        <v>0</v>
      </c>
    </row>
    <row r="50" spans="1:12" ht="15">
      <c r="A50" s="91" t="s">
        <v>546</v>
      </c>
      <c r="B50" s="91" t="s">
        <v>660</v>
      </c>
      <c r="C50" s="91">
        <v>2</v>
      </c>
      <c r="D50" s="134">
        <v>0.005553391834312103</v>
      </c>
      <c r="E50" s="134">
        <v>1.2328751538444</v>
      </c>
      <c r="F50" s="91" t="s">
        <v>672</v>
      </c>
      <c r="G50" s="91" t="b">
        <v>0</v>
      </c>
      <c r="H50" s="91" t="b">
        <v>0</v>
      </c>
      <c r="I50" s="91" t="b">
        <v>0</v>
      </c>
      <c r="J50" s="91" t="b">
        <v>0</v>
      </c>
      <c r="K50" s="91" t="b">
        <v>0</v>
      </c>
      <c r="L50" s="91" t="b">
        <v>0</v>
      </c>
    </row>
    <row r="51" spans="1:12" ht="15">
      <c r="A51" s="91" t="s">
        <v>660</v>
      </c>
      <c r="B51" s="91" t="s">
        <v>661</v>
      </c>
      <c r="C51" s="91">
        <v>2</v>
      </c>
      <c r="D51" s="134">
        <v>0.005553391834312103</v>
      </c>
      <c r="E51" s="134">
        <v>2.254064452914338</v>
      </c>
      <c r="F51" s="91" t="s">
        <v>672</v>
      </c>
      <c r="G51" s="91" t="b">
        <v>0</v>
      </c>
      <c r="H51" s="91" t="b">
        <v>0</v>
      </c>
      <c r="I51" s="91" t="b">
        <v>0</v>
      </c>
      <c r="J51" s="91" t="b">
        <v>0</v>
      </c>
      <c r="K51" s="91" t="b">
        <v>0</v>
      </c>
      <c r="L51" s="91" t="b">
        <v>0</v>
      </c>
    </row>
    <row r="52" spans="1:12" ht="15">
      <c r="A52" s="91" t="s">
        <v>661</v>
      </c>
      <c r="B52" s="91" t="s">
        <v>548</v>
      </c>
      <c r="C52" s="91">
        <v>2</v>
      </c>
      <c r="D52" s="134">
        <v>0.005553391834312103</v>
      </c>
      <c r="E52" s="134">
        <v>1.3246455272000452</v>
      </c>
      <c r="F52" s="91" t="s">
        <v>672</v>
      </c>
      <c r="G52" s="91" t="b">
        <v>0</v>
      </c>
      <c r="H52" s="91" t="b">
        <v>0</v>
      </c>
      <c r="I52" s="91" t="b">
        <v>0</v>
      </c>
      <c r="J52" s="91" t="b">
        <v>0</v>
      </c>
      <c r="K52" s="91" t="b">
        <v>0</v>
      </c>
      <c r="L52" s="91" t="b">
        <v>0</v>
      </c>
    </row>
    <row r="53" spans="1:12" ht="15">
      <c r="A53" s="91" t="s">
        <v>548</v>
      </c>
      <c r="B53" s="91" t="s">
        <v>662</v>
      </c>
      <c r="C53" s="91">
        <v>2</v>
      </c>
      <c r="D53" s="134">
        <v>0.005553391834312103</v>
      </c>
      <c r="E53" s="134">
        <v>1.3246455272000452</v>
      </c>
      <c r="F53" s="91" t="s">
        <v>672</v>
      </c>
      <c r="G53" s="91" t="b">
        <v>0</v>
      </c>
      <c r="H53" s="91" t="b">
        <v>0</v>
      </c>
      <c r="I53" s="91" t="b">
        <v>0</v>
      </c>
      <c r="J53" s="91" t="b">
        <v>0</v>
      </c>
      <c r="K53" s="91" t="b">
        <v>0</v>
      </c>
      <c r="L53" s="91" t="b">
        <v>0</v>
      </c>
    </row>
    <row r="54" spans="1:12" ht="15">
      <c r="A54" s="91" t="s">
        <v>662</v>
      </c>
      <c r="B54" s="91" t="s">
        <v>663</v>
      </c>
      <c r="C54" s="91">
        <v>2</v>
      </c>
      <c r="D54" s="134">
        <v>0.005553391834312103</v>
      </c>
      <c r="E54" s="134">
        <v>2.254064452914338</v>
      </c>
      <c r="F54" s="91" t="s">
        <v>672</v>
      </c>
      <c r="G54" s="91" t="b">
        <v>0</v>
      </c>
      <c r="H54" s="91" t="b">
        <v>0</v>
      </c>
      <c r="I54" s="91" t="b">
        <v>0</v>
      </c>
      <c r="J54" s="91" t="b">
        <v>0</v>
      </c>
      <c r="K54" s="91" t="b">
        <v>0</v>
      </c>
      <c r="L54" s="91" t="b">
        <v>0</v>
      </c>
    </row>
    <row r="55" spans="1:12" ht="15">
      <c r="A55" s="91" t="s">
        <v>663</v>
      </c>
      <c r="B55" s="91" t="s">
        <v>664</v>
      </c>
      <c r="C55" s="91">
        <v>2</v>
      </c>
      <c r="D55" s="134">
        <v>0.005553391834312103</v>
      </c>
      <c r="E55" s="134">
        <v>2.254064452914338</v>
      </c>
      <c r="F55" s="91" t="s">
        <v>672</v>
      </c>
      <c r="G55" s="91" t="b">
        <v>0</v>
      </c>
      <c r="H55" s="91" t="b">
        <v>0</v>
      </c>
      <c r="I55" s="91" t="b">
        <v>0</v>
      </c>
      <c r="J55" s="91" t="b">
        <v>0</v>
      </c>
      <c r="K55" s="91" t="b">
        <v>0</v>
      </c>
      <c r="L55" s="91" t="b">
        <v>0</v>
      </c>
    </row>
    <row r="56" spans="1:12" ht="15">
      <c r="A56" s="91" t="s">
        <v>664</v>
      </c>
      <c r="B56" s="91" t="s">
        <v>665</v>
      </c>
      <c r="C56" s="91">
        <v>2</v>
      </c>
      <c r="D56" s="134">
        <v>0.005553391834312103</v>
      </c>
      <c r="E56" s="134">
        <v>2.254064452914338</v>
      </c>
      <c r="F56" s="91" t="s">
        <v>672</v>
      </c>
      <c r="G56" s="91" t="b">
        <v>0</v>
      </c>
      <c r="H56" s="91" t="b">
        <v>0</v>
      </c>
      <c r="I56" s="91" t="b">
        <v>0</v>
      </c>
      <c r="J56" s="91" t="b">
        <v>0</v>
      </c>
      <c r="K56" s="91" t="b">
        <v>0</v>
      </c>
      <c r="L56" s="91" t="b">
        <v>0</v>
      </c>
    </row>
    <row r="57" spans="1:12" ht="15">
      <c r="A57" s="91" t="s">
        <v>223</v>
      </c>
      <c r="B57" s="91" t="s">
        <v>556</v>
      </c>
      <c r="C57" s="91">
        <v>2</v>
      </c>
      <c r="D57" s="134">
        <v>0.005553391834312103</v>
      </c>
      <c r="E57" s="134">
        <v>2.254064452914338</v>
      </c>
      <c r="F57" s="91" t="s">
        <v>672</v>
      </c>
      <c r="G57" s="91" t="b">
        <v>0</v>
      </c>
      <c r="H57" s="91" t="b">
        <v>0</v>
      </c>
      <c r="I57" s="91" t="b">
        <v>0</v>
      </c>
      <c r="J57" s="91" t="b">
        <v>1</v>
      </c>
      <c r="K57" s="91" t="b">
        <v>0</v>
      </c>
      <c r="L57" s="91" t="b">
        <v>0</v>
      </c>
    </row>
    <row r="58" spans="1:12" ht="15">
      <c r="A58" s="91" t="s">
        <v>545</v>
      </c>
      <c r="B58" s="91" t="s">
        <v>546</v>
      </c>
      <c r="C58" s="91">
        <v>21</v>
      </c>
      <c r="D58" s="134">
        <v>0</v>
      </c>
      <c r="E58" s="134">
        <v>1.1909983053340196</v>
      </c>
      <c r="F58" s="91" t="s">
        <v>504</v>
      </c>
      <c r="G58" s="91" t="b">
        <v>0</v>
      </c>
      <c r="H58" s="91" t="b">
        <v>0</v>
      </c>
      <c r="I58" s="91" t="b">
        <v>0</v>
      </c>
      <c r="J58" s="91" t="b">
        <v>0</v>
      </c>
      <c r="K58" s="91" t="b">
        <v>0</v>
      </c>
      <c r="L58" s="91" t="b">
        <v>0</v>
      </c>
    </row>
    <row r="59" spans="1:12" ht="15">
      <c r="A59" s="91" t="s">
        <v>547</v>
      </c>
      <c r="B59" s="91" t="s">
        <v>552</v>
      </c>
      <c r="C59" s="91">
        <v>12</v>
      </c>
      <c r="D59" s="134">
        <v>0.008404774017969838</v>
      </c>
      <c r="E59" s="134">
        <v>1.282768678689665</v>
      </c>
      <c r="F59" s="91" t="s">
        <v>504</v>
      </c>
      <c r="G59" s="91" t="b">
        <v>0</v>
      </c>
      <c r="H59" s="91" t="b">
        <v>0</v>
      </c>
      <c r="I59" s="91" t="b">
        <v>0</v>
      </c>
      <c r="J59" s="91" t="b">
        <v>0</v>
      </c>
      <c r="K59" s="91" t="b">
        <v>0</v>
      </c>
      <c r="L59" s="91" t="b">
        <v>0</v>
      </c>
    </row>
    <row r="60" spans="1:12" ht="15">
      <c r="A60" s="91" t="s">
        <v>554</v>
      </c>
      <c r="B60" s="91" t="s">
        <v>551</v>
      </c>
      <c r="C60" s="91">
        <v>12</v>
      </c>
      <c r="D60" s="134">
        <v>0.008404774017969838</v>
      </c>
      <c r="E60" s="134">
        <v>1.3992742477611022</v>
      </c>
      <c r="F60" s="91" t="s">
        <v>504</v>
      </c>
      <c r="G60" s="91" t="b">
        <v>0</v>
      </c>
      <c r="H60" s="91" t="b">
        <v>0</v>
      </c>
      <c r="I60" s="91" t="b">
        <v>0</v>
      </c>
      <c r="J60" s="91" t="b">
        <v>0</v>
      </c>
      <c r="K60" s="91" t="b">
        <v>0</v>
      </c>
      <c r="L60" s="91" t="b">
        <v>0</v>
      </c>
    </row>
    <row r="61" spans="1:12" ht="15">
      <c r="A61" s="91" t="s">
        <v>551</v>
      </c>
      <c r="B61" s="91" t="s">
        <v>636</v>
      </c>
      <c r="C61" s="91">
        <v>12</v>
      </c>
      <c r="D61" s="134">
        <v>0.008404774017969838</v>
      </c>
      <c r="E61" s="134">
        <v>1.3992742477611022</v>
      </c>
      <c r="F61" s="91" t="s">
        <v>504</v>
      </c>
      <c r="G61" s="91" t="b">
        <v>0</v>
      </c>
      <c r="H61" s="91" t="b">
        <v>0</v>
      </c>
      <c r="I61" s="91" t="b">
        <v>0</v>
      </c>
      <c r="J61" s="91" t="b">
        <v>1</v>
      </c>
      <c r="K61" s="91" t="b">
        <v>0</v>
      </c>
      <c r="L61" s="91" t="b">
        <v>0</v>
      </c>
    </row>
    <row r="62" spans="1:12" ht="15">
      <c r="A62" s="91" t="s">
        <v>548</v>
      </c>
      <c r="B62" s="91" t="s">
        <v>547</v>
      </c>
      <c r="C62" s="91">
        <v>11</v>
      </c>
      <c r="D62" s="134">
        <v>0.008902284453408174</v>
      </c>
      <c r="E62" s="134">
        <v>1.0937124424696163</v>
      </c>
      <c r="F62" s="91" t="s">
        <v>504</v>
      </c>
      <c r="G62" s="91" t="b">
        <v>0</v>
      </c>
      <c r="H62" s="91" t="b">
        <v>0</v>
      </c>
      <c r="I62" s="91" t="b">
        <v>0</v>
      </c>
      <c r="J62" s="91" t="b">
        <v>0</v>
      </c>
      <c r="K62" s="91" t="b">
        <v>0</v>
      </c>
      <c r="L62" s="91" t="b">
        <v>0</v>
      </c>
    </row>
    <row r="63" spans="1:12" ht="15">
      <c r="A63" s="91" t="s">
        <v>552</v>
      </c>
      <c r="B63" s="91" t="s">
        <v>545</v>
      </c>
      <c r="C63" s="91">
        <v>10</v>
      </c>
      <c r="D63" s="134">
        <v>0.009285858637865109</v>
      </c>
      <c r="E63" s="134">
        <v>1.133006358356333</v>
      </c>
      <c r="F63" s="91" t="s">
        <v>504</v>
      </c>
      <c r="G63" s="91" t="b">
        <v>0</v>
      </c>
      <c r="H63" s="91" t="b">
        <v>0</v>
      </c>
      <c r="I63" s="91" t="b">
        <v>0</v>
      </c>
      <c r="J63" s="91" t="b">
        <v>0</v>
      </c>
      <c r="K63" s="91" t="b">
        <v>0</v>
      </c>
      <c r="L63" s="91" t="b">
        <v>0</v>
      </c>
    </row>
    <row r="64" spans="1:12" ht="15">
      <c r="A64" s="91" t="s">
        <v>636</v>
      </c>
      <c r="B64" s="91" t="s">
        <v>637</v>
      </c>
      <c r="C64" s="91">
        <v>9</v>
      </c>
      <c r="D64" s="134">
        <v>0.009544066477381413</v>
      </c>
      <c r="E64" s="134">
        <v>1.434036354020314</v>
      </c>
      <c r="F64" s="91" t="s">
        <v>504</v>
      </c>
      <c r="G64" s="91" t="b">
        <v>1</v>
      </c>
      <c r="H64" s="91" t="b">
        <v>0</v>
      </c>
      <c r="I64" s="91" t="b">
        <v>0</v>
      </c>
      <c r="J64" s="91" t="b">
        <v>0</v>
      </c>
      <c r="K64" s="91" t="b">
        <v>0</v>
      </c>
      <c r="L64" s="91" t="b">
        <v>0</v>
      </c>
    </row>
    <row r="65" spans="1:12" ht="15">
      <c r="A65" s="91" t="s">
        <v>639</v>
      </c>
      <c r="B65" s="91" t="s">
        <v>550</v>
      </c>
      <c r="C65" s="91">
        <v>8</v>
      </c>
      <c r="D65" s="134">
        <v>0.009662923521428834</v>
      </c>
      <c r="E65" s="134">
        <v>1.3090976174120141</v>
      </c>
      <c r="F65" s="91" t="s">
        <v>504</v>
      </c>
      <c r="G65" s="91" t="b">
        <v>0</v>
      </c>
      <c r="H65" s="91" t="b">
        <v>0</v>
      </c>
      <c r="I65" s="91" t="b">
        <v>0</v>
      </c>
      <c r="J65" s="91" t="b">
        <v>0</v>
      </c>
      <c r="K65" s="91" t="b">
        <v>0</v>
      </c>
      <c r="L65" s="91" t="b">
        <v>0</v>
      </c>
    </row>
    <row r="66" spans="1:12" ht="15">
      <c r="A66" s="91" t="s">
        <v>550</v>
      </c>
      <c r="B66" s="91" t="s">
        <v>558</v>
      </c>
      <c r="C66" s="91">
        <v>8</v>
      </c>
      <c r="D66" s="134">
        <v>0.009662923521428834</v>
      </c>
      <c r="E66" s="134">
        <v>1.257945094964633</v>
      </c>
      <c r="F66" s="91" t="s">
        <v>504</v>
      </c>
      <c r="G66" s="91" t="b">
        <v>0</v>
      </c>
      <c r="H66" s="91" t="b">
        <v>0</v>
      </c>
      <c r="I66" s="91" t="b">
        <v>0</v>
      </c>
      <c r="J66" s="91" t="b">
        <v>0</v>
      </c>
      <c r="K66" s="91" t="b">
        <v>0</v>
      </c>
      <c r="L66" s="91" t="b">
        <v>0</v>
      </c>
    </row>
    <row r="67" spans="1:12" ht="15">
      <c r="A67" s="91" t="s">
        <v>558</v>
      </c>
      <c r="B67" s="91" t="s">
        <v>548</v>
      </c>
      <c r="C67" s="91">
        <v>8</v>
      </c>
      <c r="D67" s="134">
        <v>0.009662923521428834</v>
      </c>
      <c r="E67" s="134">
        <v>1.2316161562422838</v>
      </c>
      <c r="F67" s="91" t="s">
        <v>504</v>
      </c>
      <c r="G67" s="91" t="b">
        <v>0</v>
      </c>
      <c r="H67" s="91" t="b">
        <v>0</v>
      </c>
      <c r="I67" s="91" t="b">
        <v>0</v>
      </c>
      <c r="J67" s="91" t="b">
        <v>0</v>
      </c>
      <c r="K67" s="91" t="b">
        <v>0</v>
      </c>
      <c r="L67" s="91" t="b">
        <v>0</v>
      </c>
    </row>
    <row r="68" spans="1:12" ht="15">
      <c r="A68" s="91" t="s">
        <v>546</v>
      </c>
      <c r="B68" s="91" t="s">
        <v>554</v>
      </c>
      <c r="C68" s="91">
        <v>8</v>
      </c>
      <c r="D68" s="134">
        <v>0.009662923521428834</v>
      </c>
      <c r="E68" s="134">
        <v>1.0360963453482765</v>
      </c>
      <c r="F68" s="91" t="s">
        <v>504</v>
      </c>
      <c r="G68" s="91" t="b">
        <v>0</v>
      </c>
      <c r="H68" s="91" t="b">
        <v>0</v>
      </c>
      <c r="I68" s="91" t="b">
        <v>0</v>
      </c>
      <c r="J68" s="91" t="b">
        <v>0</v>
      </c>
      <c r="K68" s="91" t="b">
        <v>0</v>
      </c>
      <c r="L68" s="91" t="b">
        <v>0</v>
      </c>
    </row>
    <row r="69" spans="1:12" ht="15">
      <c r="A69" s="91" t="s">
        <v>224</v>
      </c>
      <c r="B69" s="91" t="s">
        <v>639</v>
      </c>
      <c r="C69" s="91">
        <v>7</v>
      </c>
      <c r="D69" s="134">
        <v>0.009624924446794343</v>
      </c>
      <c r="E69" s="134">
        <v>1.282768678689665</v>
      </c>
      <c r="F69" s="91" t="s">
        <v>504</v>
      </c>
      <c r="G69" s="91" t="b">
        <v>0</v>
      </c>
      <c r="H69" s="91" t="b">
        <v>0</v>
      </c>
      <c r="I69" s="91" t="b">
        <v>0</v>
      </c>
      <c r="J69" s="91" t="b">
        <v>0</v>
      </c>
      <c r="K69" s="91" t="b">
        <v>0</v>
      </c>
      <c r="L69" s="91" t="b">
        <v>0</v>
      </c>
    </row>
    <row r="70" spans="1:12" ht="15">
      <c r="A70" s="91" t="s">
        <v>637</v>
      </c>
      <c r="B70" s="91" t="s">
        <v>640</v>
      </c>
      <c r="C70" s="91">
        <v>7</v>
      </c>
      <c r="D70" s="134">
        <v>0.009624924446794343</v>
      </c>
      <c r="E70" s="134">
        <v>1.5589750906286142</v>
      </c>
      <c r="F70" s="91" t="s">
        <v>504</v>
      </c>
      <c r="G70" s="91" t="b">
        <v>0</v>
      </c>
      <c r="H70" s="91" t="b">
        <v>0</v>
      </c>
      <c r="I70" s="91" t="b">
        <v>0</v>
      </c>
      <c r="J70" s="91" t="b">
        <v>0</v>
      </c>
      <c r="K70" s="91" t="b">
        <v>0</v>
      </c>
      <c r="L70" s="91" t="b">
        <v>0</v>
      </c>
    </row>
    <row r="71" spans="1:12" ht="15">
      <c r="A71" s="91" t="s">
        <v>224</v>
      </c>
      <c r="B71" s="91" t="s">
        <v>545</v>
      </c>
      <c r="C71" s="91">
        <v>6</v>
      </c>
      <c r="D71" s="134">
        <v>0.00940751661700765</v>
      </c>
      <c r="E71" s="134">
        <v>0.7598899334093275</v>
      </c>
      <c r="F71" s="91" t="s">
        <v>504</v>
      </c>
      <c r="G71" s="91" t="b">
        <v>0</v>
      </c>
      <c r="H71" s="91" t="b">
        <v>0</v>
      </c>
      <c r="I71" s="91" t="b">
        <v>0</v>
      </c>
      <c r="J71" s="91" t="b">
        <v>0</v>
      </c>
      <c r="K71" s="91" t="b">
        <v>0</v>
      </c>
      <c r="L71" s="91" t="b">
        <v>0</v>
      </c>
    </row>
    <row r="72" spans="1:12" ht="15">
      <c r="A72" s="91" t="s">
        <v>546</v>
      </c>
      <c r="B72" s="91" t="s">
        <v>641</v>
      </c>
      <c r="C72" s="91">
        <v>6</v>
      </c>
      <c r="D72" s="134">
        <v>0.00940751661700765</v>
      </c>
      <c r="E72" s="134">
        <v>1.212187604403958</v>
      </c>
      <c r="F72" s="91" t="s">
        <v>504</v>
      </c>
      <c r="G72" s="91" t="b">
        <v>0</v>
      </c>
      <c r="H72" s="91" t="b">
        <v>0</v>
      </c>
      <c r="I72" s="91" t="b">
        <v>0</v>
      </c>
      <c r="J72" s="91" t="b">
        <v>0</v>
      </c>
      <c r="K72" s="91" t="b">
        <v>0</v>
      </c>
      <c r="L72" s="91" t="b">
        <v>0</v>
      </c>
    </row>
    <row r="73" spans="1:12" ht="15">
      <c r="A73" s="91" t="s">
        <v>641</v>
      </c>
      <c r="B73" s="91" t="s">
        <v>642</v>
      </c>
      <c r="C73" s="91">
        <v>6</v>
      </c>
      <c r="D73" s="134">
        <v>0.00940751661700765</v>
      </c>
      <c r="E73" s="134">
        <v>1.7350663496842953</v>
      </c>
      <c r="F73" s="91" t="s">
        <v>504</v>
      </c>
      <c r="G73" s="91" t="b">
        <v>0</v>
      </c>
      <c r="H73" s="91" t="b">
        <v>0</v>
      </c>
      <c r="I73" s="91" t="b">
        <v>0</v>
      </c>
      <c r="J73" s="91" t="b">
        <v>0</v>
      </c>
      <c r="K73" s="91" t="b">
        <v>0</v>
      </c>
      <c r="L73" s="91" t="b">
        <v>0</v>
      </c>
    </row>
    <row r="74" spans="1:12" ht="15">
      <c r="A74" s="91" t="s">
        <v>642</v>
      </c>
      <c r="B74" s="91" t="s">
        <v>553</v>
      </c>
      <c r="C74" s="91">
        <v>6</v>
      </c>
      <c r="D74" s="134">
        <v>0.00940751661700765</v>
      </c>
      <c r="E74" s="134">
        <v>1.434036354020314</v>
      </c>
      <c r="F74" s="91" t="s">
        <v>504</v>
      </c>
      <c r="G74" s="91" t="b">
        <v>0</v>
      </c>
      <c r="H74" s="91" t="b">
        <v>0</v>
      </c>
      <c r="I74" s="91" t="b">
        <v>0</v>
      </c>
      <c r="J74" s="91" t="b">
        <v>0</v>
      </c>
      <c r="K74" s="91" t="b">
        <v>0</v>
      </c>
      <c r="L74" s="91" t="b">
        <v>0</v>
      </c>
    </row>
    <row r="75" spans="1:12" ht="15">
      <c r="A75" s="91" t="s">
        <v>553</v>
      </c>
      <c r="B75" s="91" t="s">
        <v>643</v>
      </c>
      <c r="C75" s="91">
        <v>6</v>
      </c>
      <c r="D75" s="134">
        <v>0.00940751661700765</v>
      </c>
      <c r="E75" s="134">
        <v>1.434036354020314</v>
      </c>
      <c r="F75" s="91" t="s">
        <v>504</v>
      </c>
      <c r="G75" s="91" t="b">
        <v>0</v>
      </c>
      <c r="H75" s="91" t="b">
        <v>0</v>
      </c>
      <c r="I75" s="91" t="b">
        <v>0</v>
      </c>
      <c r="J75" s="91" t="b">
        <v>0</v>
      </c>
      <c r="K75" s="91" t="b">
        <v>1</v>
      </c>
      <c r="L75" s="91" t="b">
        <v>0</v>
      </c>
    </row>
    <row r="76" spans="1:12" ht="15">
      <c r="A76" s="91" t="s">
        <v>643</v>
      </c>
      <c r="B76" s="91" t="s">
        <v>553</v>
      </c>
      <c r="C76" s="91">
        <v>6</v>
      </c>
      <c r="D76" s="134">
        <v>0.00940751661700765</v>
      </c>
      <c r="E76" s="134">
        <v>1.434036354020314</v>
      </c>
      <c r="F76" s="91" t="s">
        <v>504</v>
      </c>
      <c r="G76" s="91" t="b">
        <v>0</v>
      </c>
      <c r="H76" s="91" t="b">
        <v>1</v>
      </c>
      <c r="I76" s="91" t="b">
        <v>0</v>
      </c>
      <c r="J76" s="91" t="b">
        <v>0</v>
      </c>
      <c r="K76" s="91" t="b">
        <v>0</v>
      </c>
      <c r="L76" s="91" t="b">
        <v>0</v>
      </c>
    </row>
    <row r="77" spans="1:12" ht="15">
      <c r="A77" s="91" t="s">
        <v>553</v>
      </c>
      <c r="B77" s="91" t="s">
        <v>644</v>
      </c>
      <c r="C77" s="91">
        <v>6</v>
      </c>
      <c r="D77" s="134">
        <v>0.00940751661700765</v>
      </c>
      <c r="E77" s="134">
        <v>1.434036354020314</v>
      </c>
      <c r="F77" s="91" t="s">
        <v>504</v>
      </c>
      <c r="G77" s="91" t="b">
        <v>0</v>
      </c>
      <c r="H77" s="91" t="b">
        <v>0</v>
      </c>
      <c r="I77" s="91" t="b">
        <v>0</v>
      </c>
      <c r="J77" s="91" t="b">
        <v>0</v>
      </c>
      <c r="K77" s="91" t="b">
        <v>0</v>
      </c>
      <c r="L77" s="91" t="b">
        <v>0</v>
      </c>
    </row>
    <row r="78" spans="1:12" ht="15">
      <c r="A78" s="91" t="s">
        <v>644</v>
      </c>
      <c r="B78" s="91" t="s">
        <v>645</v>
      </c>
      <c r="C78" s="91">
        <v>6</v>
      </c>
      <c r="D78" s="134">
        <v>0.00940751661700765</v>
      </c>
      <c r="E78" s="134">
        <v>1.7350663496842953</v>
      </c>
      <c r="F78" s="91" t="s">
        <v>504</v>
      </c>
      <c r="G78" s="91" t="b">
        <v>0</v>
      </c>
      <c r="H78" s="91" t="b">
        <v>0</v>
      </c>
      <c r="I78" s="91" t="b">
        <v>0</v>
      </c>
      <c r="J78" s="91" t="b">
        <v>0</v>
      </c>
      <c r="K78" s="91" t="b">
        <v>0</v>
      </c>
      <c r="L78" s="91" t="b">
        <v>0</v>
      </c>
    </row>
    <row r="79" spans="1:12" ht="15">
      <c r="A79" s="91" t="s">
        <v>645</v>
      </c>
      <c r="B79" s="91" t="s">
        <v>646</v>
      </c>
      <c r="C79" s="91">
        <v>6</v>
      </c>
      <c r="D79" s="134">
        <v>0.00940751661700765</v>
      </c>
      <c r="E79" s="134">
        <v>1.7350663496842953</v>
      </c>
      <c r="F79" s="91" t="s">
        <v>504</v>
      </c>
      <c r="G79" s="91" t="b">
        <v>0</v>
      </c>
      <c r="H79" s="91" t="b">
        <v>0</v>
      </c>
      <c r="I79" s="91" t="b">
        <v>0</v>
      </c>
      <c r="J79" s="91" t="b">
        <v>0</v>
      </c>
      <c r="K79" s="91" t="b">
        <v>0</v>
      </c>
      <c r="L79" s="91" t="b">
        <v>0</v>
      </c>
    </row>
    <row r="80" spans="1:12" ht="15">
      <c r="A80" s="91" t="s">
        <v>646</v>
      </c>
      <c r="B80" s="91" t="s">
        <v>550</v>
      </c>
      <c r="C80" s="91">
        <v>6</v>
      </c>
      <c r="D80" s="134">
        <v>0.00940751661700765</v>
      </c>
      <c r="E80" s="134">
        <v>1.3090976174120141</v>
      </c>
      <c r="F80" s="91" t="s">
        <v>504</v>
      </c>
      <c r="G80" s="91" t="b">
        <v>0</v>
      </c>
      <c r="H80" s="91" t="b">
        <v>0</v>
      </c>
      <c r="I80" s="91" t="b">
        <v>0</v>
      </c>
      <c r="J80" s="91" t="b">
        <v>0</v>
      </c>
      <c r="K80" s="91" t="b">
        <v>0</v>
      </c>
      <c r="L80" s="91" t="b">
        <v>0</v>
      </c>
    </row>
    <row r="81" spans="1:12" ht="15">
      <c r="A81" s="91" t="s">
        <v>550</v>
      </c>
      <c r="B81" s="91" t="s">
        <v>647</v>
      </c>
      <c r="C81" s="91">
        <v>6</v>
      </c>
      <c r="D81" s="134">
        <v>0.00940751661700765</v>
      </c>
      <c r="E81" s="134">
        <v>1.3090976174120141</v>
      </c>
      <c r="F81" s="91" t="s">
        <v>504</v>
      </c>
      <c r="G81" s="91" t="b">
        <v>0</v>
      </c>
      <c r="H81" s="91" t="b">
        <v>0</v>
      </c>
      <c r="I81" s="91" t="b">
        <v>0</v>
      </c>
      <c r="J81" s="91" t="b">
        <v>0</v>
      </c>
      <c r="K81" s="91" t="b">
        <v>0</v>
      </c>
      <c r="L81" s="91" t="b">
        <v>0</v>
      </c>
    </row>
    <row r="82" spans="1:12" ht="15">
      <c r="A82" s="91" t="s">
        <v>647</v>
      </c>
      <c r="B82" s="91" t="s">
        <v>547</v>
      </c>
      <c r="C82" s="91">
        <v>6</v>
      </c>
      <c r="D82" s="134">
        <v>0.00940751661700765</v>
      </c>
      <c r="E82" s="134">
        <v>1.282768678689665</v>
      </c>
      <c r="F82" s="91" t="s">
        <v>504</v>
      </c>
      <c r="G82" s="91" t="b">
        <v>0</v>
      </c>
      <c r="H82" s="91" t="b">
        <v>0</v>
      </c>
      <c r="I82" s="91" t="b">
        <v>0</v>
      </c>
      <c r="J82" s="91" t="b">
        <v>0</v>
      </c>
      <c r="K82" s="91" t="b">
        <v>0</v>
      </c>
      <c r="L82" s="91" t="b">
        <v>0</v>
      </c>
    </row>
    <row r="83" spans="1:12" ht="15">
      <c r="A83" s="91" t="s">
        <v>547</v>
      </c>
      <c r="B83" s="91" t="s">
        <v>650</v>
      </c>
      <c r="C83" s="91">
        <v>5</v>
      </c>
      <c r="D83" s="134">
        <v>0.008980537325618161</v>
      </c>
      <c r="E83" s="134">
        <v>1.282768678689665</v>
      </c>
      <c r="F83" s="91" t="s">
        <v>504</v>
      </c>
      <c r="G83" s="91" t="b">
        <v>0</v>
      </c>
      <c r="H83" s="91" t="b">
        <v>0</v>
      </c>
      <c r="I83" s="91" t="b">
        <v>0</v>
      </c>
      <c r="J83" s="91" t="b">
        <v>0</v>
      </c>
      <c r="K83" s="91" t="b">
        <v>0</v>
      </c>
      <c r="L83" s="91" t="b">
        <v>0</v>
      </c>
    </row>
    <row r="84" spans="1:12" ht="15">
      <c r="A84" s="91" t="s">
        <v>651</v>
      </c>
      <c r="B84" s="91" t="s">
        <v>652</v>
      </c>
      <c r="C84" s="91">
        <v>4</v>
      </c>
      <c r="D84" s="134">
        <v>0.008301548166062904</v>
      </c>
      <c r="E84" s="134">
        <v>1.9111576087399766</v>
      </c>
      <c r="F84" s="91" t="s">
        <v>504</v>
      </c>
      <c r="G84" s="91" t="b">
        <v>0</v>
      </c>
      <c r="H84" s="91" t="b">
        <v>0</v>
      </c>
      <c r="I84" s="91" t="b">
        <v>0</v>
      </c>
      <c r="J84" s="91" t="b">
        <v>0</v>
      </c>
      <c r="K84" s="91" t="b">
        <v>0</v>
      </c>
      <c r="L84" s="91" t="b">
        <v>0</v>
      </c>
    </row>
    <row r="85" spans="1:12" ht="15">
      <c r="A85" s="91" t="s">
        <v>652</v>
      </c>
      <c r="B85" s="91" t="s">
        <v>653</v>
      </c>
      <c r="C85" s="91">
        <v>4</v>
      </c>
      <c r="D85" s="134">
        <v>0.008301548166062904</v>
      </c>
      <c r="E85" s="134">
        <v>1.9111576087399766</v>
      </c>
      <c r="F85" s="91" t="s">
        <v>504</v>
      </c>
      <c r="G85" s="91" t="b">
        <v>0</v>
      </c>
      <c r="H85" s="91" t="b">
        <v>0</v>
      </c>
      <c r="I85" s="91" t="b">
        <v>0</v>
      </c>
      <c r="J85" s="91" t="b">
        <v>0</v>
      </c>
      <c r="K85" s="91" t="b">
        <v>0</v>
      </c>
      <c r="L85" s="91" t="b">
        <v>0</v>
      </c>
    </row>
    <row r="86" spans="1:12" ht="15">
      <c r="A86" s="91" t="s">
        <v>653</v>
      </c>
      <c r="B86" s="91" t="s">
        <v>654</v>
      </c>
      <c r="C86" s="91">
        <v>4</v>
      </c>
      <c r="D86" s="134">
        <v>0.008301548166062904</v>
      </c>
      <c r="E86" s="134">
        <v>1.9111576087399766</v>
      </c>
      <c r="F86" s="91" t="s">
        <v>504</v>
      </c>
      <c r="G86" s="91" t="b">
        <v>0</v>
      </c>
      <c r="H86" s="91" t="b">
        <v>0</v>
      </c>
      <c r="I86" s="91" t="b">
        <v>0</v>
      </c>
      <c r="J86" s="91" t="b">
        <v>0</v>
      </c>
      <c r="K86" s="91" t="b">
        <v>0</v>
      </c>
      <c r="L86" s="91" t="b">
        <v>0</v>
      </c>
    </row>
    <row r="87" spans="1:12" ht="15">
      <c r="A87" s="91" t="s">
        <v>654</v>
      </c>
      <c r="B87" s="91" t="s">
        <v>655</v>
      </c>
      <c r="C87" s="91">
        <v>4</v>
      </c>
      <c r="D87" s="134">
        <v>0.008301548166062904</v>
      </c>
      <c r="E87" s="134">
        <v>1.9111576087399766</v>
      </c>
      <c r="F87" s="91" t="s">
        <v>504</v>
      </c>
      <c r="G87" s="91" t="b">
        <v>0</v>
      </c>
      <c r="H87" s="91" t="b">
        <v>0</v>
      </c>
      <c r="I87" s="91" t="b">
        <v>0</v>
      </c>
      <c r="J87" s="91" t="b">
        <v>0</v>
      </c>
      <c r="K87" s="91" t="b">
        <v>0</v>
      </c>
      <c r="L87" s="91" t="b">
        <v>0</v>
      </c>
    </row>
    <row r="88" spans="1:12" ht="15">
      <c r="A88" s="91" t="s">
        <v>655</v>
      </c>
      <c r="B88" s="91" t="s">
        <v>548</v>
      </c>
      <c r="C88" s="91">
        <v>4</v>
      </c>
      <c r="D88" s="134">
        <v>0.008301548166062904</v>
      </c>
      <c r="E88" s="134">
        <v>1.282768678689665</v>
      </c>
      <c r="F88" s="91" t="s">
        <v>504</v>
      </c>
      <c r="G88" s="91" t="b">
        <v>0</v>
      </c>
      <c r="H88" s="91" t="b">
        <v>0</v>
      </c>
      <c r="I88" s="91" t="b">
        <v>0</v>
      </c>
      <c r="J88" s="91" t="b">
        <v>0</v>
      </c>
      <c r="K88" s="91" t="b">
        <v>0</v>
      </c>
      <c r="L88" s="91" t="b">
        <v>0</v>
      </c>
    </row>
    <row r="89" spans="1:12" ht="15">
      <c r="A89" s="91" t="s">
        <v>548</v>
      </c>
      <c r="B89" s="91" t="s">
        <v>545</v>
      </c>
      <c r="C89" s="91">
        <v>4</v>
      </c>
      <c r="D89" s="134">
        <v>0.008301548166062904</v>
      </c>
      <c r="E89" s="134">
        <v>0.5837986743536463</v>
      </c>
      <c r="F89" s="91" t="s">
        <v>504</v>
      </c>
      <c r="G89" s="91" t="b">
        <v>0</v>
      </c>
      <c r="H89" s="91" t="b">
        <v>0</v>
      </c>
      <c r="I89" s="91" t="b">
        <v>0</v>
      </c>
      <c r="J89" s="91" t="b">
        <v>0</v>
      </c>
      <c r="K89" s="91" t="b">
        <v>0</v>
      </c>
      <c r="L89" s="91" t="b">
        <v>0</v>
      </c>
    </row>
    <row r="90" spans="1:12" ht="15">
      <c r="A90" s="91" t="s">
        <v>546</v>
      </c>
      <c r="B90" s="91" t="s">
        <v>638</v>
      </c>
      <c r="C90" s="91">
        <v>4</v>
      </c>
      <c r="D90" s="134">
        <v>0.008301548166062904</v>
      </c>
      <c r="E90" s="134">
        <v>0.9691495557176634</v>
      </c>
      <c r="F90" s="91" t="s">
        <v>504</v>
      </c>
      <c r="G90" s="91" t="b">
        <v>0</v>
      </c>
      <c r="H90" s="91" t="b">
        <v>0</v>
      </c>
      <c r="I90" s="91" t="b">
        <v>0</v>
      </c>
      <c r="J90" s="91" t="b">
        <v>0</v>
      </c>
      <c r="K90" s="91" t="b">
        <v>0</v>
      </c>
      <c r="L90" s="91" t="b">
        <v>0</v>
      </c>
    </row>
    <row r="91" spans="1:12" ht="15">
      <c r="A91" s="91" t="s">
        <v>638</v>
      </c>
      <c r="B91" s="91" t="s">
        <v>648</v>
      </c>
      <c r="C91" s="91">
        <v>4</v>
      </c>
      <c r="D91" s="134">
        <v>0.008301548166062904</v>
      </c>
      <c r="E91" s="134">
        <v>1.8142475957319202</v>
      </c>
      <c r="F91" s="91" t="s">
        <v>504</v>
      </c>
      <c r="G91" s="91" t="b">
        <v>0</v>
      </c>
      <c r="H91" s="91" t="b">
        <v>0</v>
      </c>
      <c r="I91" s="91" t="b">
        <v>0</v>
      </c>
      <c r="J91" s="91" t="b">
        <v>0</v>
      </c>
      <c r="K91" s="91" t="b">
        <v>0</v>
      </c>
      <c r="L91" s="91" t="b">
        <v>0</v>
      </c>
    </row>
    <row r="92" spans="1:12" ht="15">
      <c r="A92" s="91" t="s">
        <v>648</v>
      </c>
      <c r="B92" s="91" t="s">
        <v>649</v>
      </c>
      <c r="C92" s="91">
        <v>4</v>
      </c>
      <c r="D92" s="134">
        <v>0.008301548166062904</v>
      </c>
      <c r="E92" s="134">
        <v>1.9111576087399766</v>
      </c>
      <c r="F92" s="91" t="s">
        <v>504</v>
      </c>
      <c r="G92" s="91" t="b">
        <v>0</v>
      </c>
      <c r="H92" s="91" t="b">
        <v>0</v>
      </c>
      <c r="I92" s="91" t="b">
        <v>0</v>
      </c>
      <c r="J92" s="91" t="b">
        <v>0</v>
      </c>
      <c r="K92" s="91" t="b">
        <v>0</v>
      </c>
      <c r="L92" s="91" t="b">
        <v>0</v>
      </c>
    </row>
    <row r="93" spans="1:12" ht="15">
      <c r="A93" s="91" t="s">
        <v>649</v>
      </c>
      <c r="B93" s="91" t="s">
        <v>554</v>
      </c>
      <c r="C93" s="91">
        <v>4</v>
      </c>
      <c r="D93" s="134">
        <v>0.008301548166062904</v>
      </c>
      <c r="E93" s="134">
        <v>1.434036354020314</v>
      </c>
      <c r="F93" s="91" t="s">
        <v>504</v>
      </c>
      <c r="G93" s="91" t="b">
        <v>0</v>
      </c>
      <c r="H93" s="91" t="b">
        <v>0</v>
      </c>
      <c r="I93" s="91" t="b">
        <v>0</v>
      </c>
      <c r="J93" s="91" t="b">
        <v>0</v>
      </c>
      <c r="K93" s="91" t="b">
        <v>0</v>
      </c>
      <c r="L93" s="91" t="b">
        <v>0</v>
      </c>
    </row>
    <row r="94" spans="1:12" ht="15">
      <c r="A94" s="91" t="s">
        <v>224</v>
      </c>
      <c r="B94" s="91" t="s">
        <v>651</v>
      </c>
      <c r="C94" s="91">
        <v>3</v>
      </c>
      <c r="D94" s="134">
        <v>0.007306323112515189</v>
      </c>
      <c r="E94" s="134">
        <v>1.282768678689665</v>
      </c>
      <c r="F94" s="91" t="s">
        <v>504</v>
      </c>
      <c r="G94" s="91" t="b">
        <v>0</v>
      </c>
      <c r="H94" s="91" t="b">
        <v>0</v>
      </c>
      <c r="I94" s="91" t="b">
        <v>0</v>
      </c>
      <c r="J94" s="91" t="b">
        <v>0</v>
      </c>
      <c r="K94" s="91" t="b">
        <v>0</v>
      </c>
      <c r="L94" s="91" t="b">
        <v>0</v>
      </c>
    </row>
    <row r="95" spans="1:12" ht="15">
      <c r="A95" s="91" t="s">
        <v>636</v>
      </c>
      <c r="B95" s="91" t="s">
        <v>656</v>
      </c>
      <c r="C95" s="91">
        <v>3</v>
      </c>
      <c r="D95" s="134">
        <v>0.007306323112515189</v>
      </c>
      <c r="E95" s="134">
        <v>1.434036354020314</v>
      </c>
      <c r="F95" s="91" t="s">
        <v>504</v>
      </c>
      <c r="G95" s="91" t="b">
        <v>1</v>
      </c>
      <c r="H95" s="91" t="b">
        <v>0</v>
      </c>
      <c r="I95" s="91" t="b">
        <v>0</v>
      </c>
      <c r="J95" s="91" t="b">
        <v>0</v>
      </c>
      <c r="K95" s="91" t="b">
        <v>0</v>
      </c>
      <c r="L95" s="91" t="b">
        <v>0</v>
      </c>
    </row>
    <row r="96" spans="1:12" ht="15">
      <c r="A96" s="91" t="s">
        <v>658</v>
      </c>
      <c r="B96" s="91" t="s">
        <v>550</v>
      </c>
      <c r="C96" s="91">
        <v>2</v>
      </c>
      <c r="D96" s="134">
        <v>0.005885817285705694</v>
      </c>
      <c r="E96" s="134">
        <v>1.3090976174120141</v>
      </c>
      <c r="F96" s="91" t="s">
        <v>504</v>
      </c>
      <c r="G96" s="91" t="b">
        <v>0</v>
      </c>
      <c r="H96" s="91" t="b">
        <v>0</v>
      </c>
      <c r="I96" s="91" t="b">
        <v>0</v>
      </c>
      <c r="J96" s="91" t="b">
        <v>0</v>
      </c>
      <c r="K96" s="91" t="b">
        <v>0</v>
      </c>
      <c r="L96" s="91" t="b">
        <v>0</v>
      </c>
    </row>
    <row r="97" spans="1:12" ht="15">
      <c r="A97" s="91" t="s">
        <v>550</v>
      </c>
      <c r="B97" s="91" t="s">
        <v>659</v>
      </c>
      <c r="C97" s="91">
        <v>2</v>
      </c>
      <c r="D97" s="134">
        <v>0.005885817285705694</v>
      </c>
      <c r="E97" s="134">
        <v>1.3090976174120141</v>
      </c>
      <c r="F97" s="91" t="s">
        <v>504</v>
      </c>
      <c r="G97" s="91" t="b">
        <v>0</v>
      </c>
      <c r="H97" s="91" t="b">
        <v>0</v>
      </c>
      <c r="I97" s="91" t="b">
        <v>0</v>
      </c>
      <c r="J97" s="91" t="b">
        <v>0</v>
      </c>
      <c r="K97" s="91" t="b">
        <v>0</v>
      </c>
      <c r="L97" s="91" t="b">
        <v>0</v>
      </c>
    </row>
    <row r="98" spans="1:12" ht="15">
      <c r="A98" s="91" t="s">
        <v>659</v>
      </c>
      <c r="B98" s="91" t="s">
        <v>548</v>
      </c>
      <c r="C98" s="91">
        <v>2</v>
      </c>
      <c r="D98" s="134">
        <v>0.005885817285705694</v>
      </c>
      <c r="E98" s="134">
        <v>1.282768678689665</v>
      </c>
      <c r="F98" s="91" t="s">
        <v>504</v>
      </c>
      <c r="G98" s="91" t="b">
        <v>0</v>
      </c>
      <c r="H98" s="91" t="b">
        <v>0</v>
      </c>
      <c r="I98" s="91" t="b">
        <v>0</v>
      </c>
      <c r="J98" s="91" t="b">
        <v>0</v>
      </c>
      <c r="K98" s="91" t="b">
        <v>0</v>
      </c>
      <c r="L98" s="91" t="b">
        <v>0</v>
      </c>
    </row>
    <row r="99" spans="1:12" ht="15">
      <c r="A99" s="91" t="s">
        <v>546</v>
      </c>
      <c r="B99" s="91" t="s">
        <v>660</v>
      </c>
      <c r="C99" s="91">
        <v>2</v>
      </c>
      <c r="D99" s="134">
        <v>0.005885817285705694</v>
      </c>
      <c r="E99" s="134">
        <v>1.212187604403958</v>
      </c>
      <c r="F99" s="91" t="s">
        <v>504</v>
      </c>
      <c r="G99" s="91" t="b">
        <v>0</v>
      </c>
      <c r="H99" s="91" t="b">
        <v>0</v>
      </c>
      <c r="I99" s="91" t="b">
        <v>0</v>
      </c>
      <c r="J99" s="91" t="b">
        <v>0</v>
      </c>
      <c r="K99" s="91" t="b">
        <v>0</v>
      </c>
      <c r="L99" s="91" t="b">
        <v>0</v>
      </c>
    </row>
    <row r="100" spans="1:12" ht="15">
      <c r="A100" s="91" t="s">
        <v>660</v>
      </c>
      <c r="B100" s="91" t="s">
        <v>661</v>
      </c>
      <c r="C100" s="91">
        <v>2</v>
      </c>
      <c r="D100" s="134">
        <v>0.005885817285705694</v>
      </c>
      <c r="E100" s="134">
        <v>2.2121876044039577</v>
      </c>
      <c r="F100" s="91" t="s">
        <v>504</v>
      </c>
      <c r="G100" s="91" t="b">
        <v>0</v>
      </c>
      <c r="H100" s="91" t="b">
        <v>0</v>
      </c>
      <c r="I100" s="91" t="b">
        <v>0</v>
      </c>
      <c r="J100" s="91" t="b">
        <v>0</v>
      </c>
      <c r="K100" s="91" t="b">
        <v>0</v>
      </c>
      <c r="L100" s="91" t="b">
        <v>0</v>
      </c>
    </row>
    <row r="101" spans="1:12" ht="15">
      <c r="A101" s="91" t="s">
        <v>661</v>
      </c>
      <c r="B101" s="91" t="s">
        <v>548</v>
      </c>
      <c r="C101" s="91">
        <v>2</v>
      </c>
      <c r="D101" s="134">
        <v>0.005885817285705694</v>
      </c>
      <c r="E101" s="134">
        <v>1.282768678689665</v>
      </c>
      <c r="F101" s="91" t="s">
        <v>504</v>
      </c>
      <c r="G101" s="91" t="b">
        <v>0</v>
      </c>
      <c r="H101" s="91" t="b">
        <v>0</v>
      </c>
      <c r="I101" s="91" t="b">
        <v>0</v>
      </c>
      <c r="J101" s="91" t="b">
        <v>0</v>
      </c>
      <c r="K101" s="91" t="b">
        <v>0</v>
      </c>
      <c r="L101" s="91" t="b">
        <v>0</v>
      </c>
    </row>
    <row r="102" spans="1:12" ht="15">
      <c r="A102" s="91" t="s">
        <v>548</v>
      </c>
      <c r="B102" s="91" t="s">
        <v>662</v>
      </c>
      <c r="C102" s="91">
        <v>2</v>
      </c>
      <c r="D102" s="134">
        <v>0.005885817285705694</v>
      </c>
      <c r="E102" s="134">
        <v>1.282768678689665</v>
      </c>
      <c r="F102" s="91" t="s">
        <v>504</v>
      </c>
      <c r="G102" s="91" t="b">
        <v>0</v>
      </c>
      <c r="H102" s="91" t="b">
        <v>0</v>
      </c>
      <c r="I102" s="91" t="b">
        <v>0</v>
      </c>
      <c r="J102" s="91" t="b">
        <v>0</v>
      </c>
      <c r="K102" s="91" t="b">
        <v>0</v>
      </c>
      <c r="L102" s="91" t="b">
        <v>0</v>
      </c>
    </row>
    <row r="103" spans="1:12" ht="15">
      <c r="A103" s="91" t="s">
        <v>662</v>
      </c>
      <c r="B103" s="91" t="s">
        <v>663</v>
      </c>
      <c r="C103" s="91">
        <v>2</v>
      </c>
      <c r="D103" s="134">
        <v>0.005885817285705694</v>
      </c>
      <c r="E103" s="134">
        <v>2.2121876044039577</v>
      </c>
      <c r="F103" s="91" t="s">
        <v>504</v>
      </c>
      <c r="G103" s="91" t="b">
        <v>0</v>
      </c>
      <c r="H103" s="91" t="b">
        <v>0</v>
      </c>
      <c r="I103" s="91" t="b">
        <v>0</v>
      </c>
      <c r="J103" s="91" t="b">
        <v>0</v>
      </c>
      <c r="K103" s="91" t="b">
        <v>0</v>
      </c>
      <c r="L103" s="91" t="b">
        <v>0</v>
      </c>
    </row>
    <row r="104" spans="1:12" ht="15">
      <c r="A104" s="91" t="s">
        <v>663</v>
      </c>
      <c r="B104" s="91" t="s">
        <v>664</v>
      </c>
      <c r="C104" s="91">
        <v>2</v>
      </c>
      <c r="D104" s="134">
        <v>0.005885817285705694</v>
      </c>
      <c r="E104" s="134">
        <v>2.2121876044039577</v>
      </c>
      <c r="F104" s="91" t="s">
        <v>504</v>
      </c>
      <c r="G104" s="91" t="b">
        <v>0</v>
      </c>
      <c r="H104" s="91" t="b">
        <v>0</v>
      </c>
      <c r="I104" s="91" t="b">
        <v>0</v>
      </c>
      <c r="J104" s="91" t="b">
        <v>0</v>
      </c>
      <c r="K104" s="91" t="b">
        <v>0</v>
      </c>
      <c r="L104" s="91" t="b">
        <v>0</v>
      </c>
    </row>
    <row r="105" spans="1:12" ht="15">
      <c r="A105" s="91" t="s">
        <v>664</v>
      </c>
      <c r="B105" s="91" t="s">
        <v>665</v>
      </c>
      <c r="C105" s="91">
        <v>2</v>
      </c>
      <c r="D105" s="134">
        <v>0.005885817285705694</v>
      </c>
      <c r="E105" s="134">
        <v>2.2121876044039577</v>
      </c>
      <c r="F105" s="91" t="s">
        <v>504</v>
      </c>
      <c r="G105" s="91" t="b">
        <v>0</v>
      </c>
      <c r="H105" s="91" t="b">
        <v>0</v>
      </c>
      <c r="I105" s="91" t="b">
        <v>0</v>
      </c>
      <c r="J105" s="91" t="b">
        <v>0</v>
      </c>
      <c r="K105" s="91" t="b">
        <v>0</v>
      </c>
      <c r="L105" s="91" t="b">
        <v>0</v>
      </c>
    </row>
    <row r="106" spans="1:12" ht="15">
      <c r="A106" s="91" t="s">
        <v>556</v>
      </c>
      <c r="B106" s="91" t="s">
        <v>551</v>
      </c>
      <c r="C106" s="91">
        <v>2</v>
      </c>
      <c r="D106" s="134">
        <v>0</v>
      </c>
      <c r="E106" s="134">
        <v>1.2174839442139063</v>
      </c>
      <c r="F106" s="91" t="s">
        <v>505</v>
      </c>
      <c r="G106" s="91" t="b">
        <v>1</v>
      </c>
      <c r="H106" s="91" t="b">
        <v>0</v>
      </c>
      <c r="I106" s="91" t="b">
        <v>0</v>
      </c>
      <c r="J106" s="91" t="b">
        <v>0</v>
      </c>
      <c r="K106" s="91" t="b">
        <v>0</v>
      </c>
      <c r="L106" s="91" t="b">
        <v>0</v>
      </c>
    </row>
    <row r="107" spans="1:12" ht="15">
      <c r="A107" s="91" t="s">
        <v>551</v>
      </c>
      <c r="B107" s="91" t="s">
        <v>557</v>
      </c>
      <c r="C107" s="91">
        <v>2</v>
      </c>
      <c r="D107" s="134">
        <v>0</v>
      </c>
      <c r="E107" s="134">
        <v>1.2174839442139063</v>
      </c>
      <c r="F107" s="91" t="s">
        <v>505</v>
      </c>
      <c r="G107" s="91" t="b">
        <v>0</v>
      </c>
      <c r="H107" s="91" t="b">
        <v>0</v>
      </c>
      <c r="I107" s="91" t="b">
        <v>0</v>
      </c>
      <c r="J107" s="91" t="b">
        <v>0</v>
      </c>
      <c r="K107" s="91" t="b">
        <v>0</v>
      </c>
      <c r="L107" s="91" t="b">
        <v>0</v>
      </c>
    </row>
    <row r="108" spans="1:12" ht="15">
      <c r="A108" s="91" t="s">
        <v>557</v>
      </c>
      <c r="B108" s="91" t="s">
        <v>558</v>
      </c>
      <c r="C108" s="91">
        <v>2</v>
      </c>
      <c r="D108" s="134">
        <v>0</v>
      </c>
      <c r="E108" s="134">
        <v>1.2174839442139063</v>
      </c>
      <c r="F108" s="91" t="s">
        <v>505</v>
      </c>
      <c r="G108" s="91" t="b">
        <v>0</v>
      </c>
      <c r="H108" s="91" t="b">
        <v>0</v>
      </c>
      <c r="I108" s="91" t="b">
        <v>0</v>
      </c>
      <c r="J108" s="91" t="b">
        <v>0</v>
      </c>
      <c r="K108" s="91" t="b">
        <v>0</v>
      </c>
      <c r="L108" s="91" t="b">
        <v>0</v>
      </c>
    </row>
    <row r="109" spans="1:12" ht="15">
      <c r="A109" s="91" t="s">
        <v>558</v>
      </c>
      <c r="B109" s="91" t="s">
        <v>559</v>
      </c>
      <c r="C109" s="91">
        <v>2</v>
      </c>
      <c r="D109" s="134">
        <v>0</v>
      </c>
      <c r="E109" s="134">
        <v>1.2174839442139063</v>
      </c>
      <c r="F109" s="91" t="s">
        <v>505</v>
      </c>
      <c r="G109" s="91" t="b">
        <v>0</v>
      </c>
      <c r="H109" s="91" t="b">
        <v>0</v>
      </c>
      <c r="I109" s="91" t="b">
        <v>0</v>
      </c>
      <c r="J109" s="91" t="b">
        <v>0</v>
      </c>
      <c r="K109" s="91" t="b">
        <v>0</v>
      </c>
      <c r="L109" s="91" t="b">
        <v>0</v>
      </c>
    </row>
    <row r="110" spans="1:12" ht="15">
      <c r="A110" s="91" t="s">
        <v>559</v>
      </c>
      <c r="B110" s="91" t="s">
        <v>560</v>
      </c>
      <c r="C110" s="91">
        <v>2</v>
      </c>
      <c r="D110" s="134">
        <v>0</v>
      </c>
      <c r="E110" s="134">
        <v>1.2174839442139063</v>
      </c>
      <c r="F110" s="91" t="s">
        <v>505</v>
      </c>
      <c r="G110" s="91" t="b">
        <v>0</v>
      </c>
      <c r="H110" s="91" t="b">
        <v>0</v>
      </c>
      <c r="I110" s="91" t="b">
        <v>0</v>
      </c>
      <c r="J110" s="91" t="b">
        <v>0</v>
      </c>
      <c r="K110" s="91" t="b">
        <v>0</v>
      </c>
      <c r="L110" s="91" t="b">
        <v>0</v>
      </c>
    </row>
    <row r="111" spans="1:12" ht="15">
      <c r="A111" s="91" t="s">
        <v>560</v>
      </c>
      <c r="B111" s="91" t="s">
        <v>561</v>
      </c>
      <c r="C111" s="91">
        <v>2</v>
      </c>
      <c r="D111" s="134">
        <v>0</v>
      </c>
      <c r="E111" s="134">
        <v>1.2174839442139063</v>
      </c>
      <c r="F111" s="91" t="s">
        <v>505</v>
      </c>
      <c r="G111" s="91" t="b">
        <v>0</v>
      </c>
      <c r="H111" s="91" t="b">
        <v>0</v>
      </c>
      <c r="I111" s="91" t="b">
        <v>0</v>
      </c>
      <c r="J111" s="91" t="b">
        <v>0</v>
      </c>
      <c r="K111" s="91" t="b">
        <v>0</v>
      </c>
      <c r="L111" s="91" t="b">
        <v>0</v>
      </c>
    </row>
    <row r="112" spans="1:12" ht="15">
      <c r="A112" s="91" t="s">
        <v>561</v>
      </c>
      <c r="B112" s="91" t="s">
        <v>224</v>
      </c>
      <c r="C112" s="91">
        <v>2</v>
      </c>
      <c r="D112" s="134">
        <v>0</v>
      </c>
      <c r="E112" s="134">
        <v>1.2174839442139063</v>
      </c>
      <c r="F112" s="91" t="s">
        <v>505</v>
      </c>
      <c r="G112" s="91" t="b">
        <v>0</v>
      </c>
      <c r="H112" s="91" t="b">
        <v>0</v>
      </c>
      <c r="I112" s="91" t="b">
        <v>0</v>
      </c>
      <c r="J112" s="91" t="b">
        <v>0</v>
      </c>
      <c r="K112" s="91" t="b">
        <v>0</v>
      </c>
      <c r="L112" s="91" t="b">
        <v>0</v>
      </c>
    </row>
    <row r="113" spans="1:12" ht="15">
      <c r="A113" s="91" t="s">
        <v>224</v>
      </c>
      <c r="B113" s="91" t="s">
        <v>545</v>
      </c>
      <c r="C113" s="91">
        <v>2</v>
      </c>
      <c r="D113" s="134">
        <v>0</v>
      </c>
      <c r="E113" s="134">
        <v>1.2174839442139063</v>
      </c>
      <c r="F113" s="91" t="s">
        <v>505</v>
      </c>
      <c r="G113" s="91" t="b">
        <v>0</v>
      </c>
      <c r="H113" s="91" t="b">
        <v>0</v>
      </c>
      <c r="I113" s="91" t="b">
        <v>0</v>
      </c>
      <c r="J113" s="91" t="b">
        <v>0</v>
      </c>
      <c r="K113" s="91" t="b">
        <v>0</v>
      </c>
      <c r="L113" s="91" t="b">
        <v>0</v>
      </c>
    </row>
    <row r="114" spans="1:12" ht="15">
      <c r="A114" s="91" t="s">
        <v>545</v>
      </c>
      <c r="B114" s="91" t="s">
        <v>546</v>
      </c>
      <c r="C114" s="91">
        <v>2</v>
      </c>
      <c r="D114" s="134">
        <v>0</v>
      </c>
      <c r="E114" s="134">
        <v>1.2174839442139063</v>
      </c>
      <c r="F114" s="91" t="s">
        <v>505</v>
      </c>
      <c r="G114" s="91" t="b">
        <v>0</v>
      </c>
      <c r="H114" s="91" t="b">
        <v>0</v>
      </c>
      <c r="I114" s="91" t="b">
        <v>0</v>
      </c>
      <c r="J114" s="91" t="b">
        <v>0</v>
      </c>
      <c r="K114" s="91" t="b">
        <v>0</v>
      </c>
      <c r="L114"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696</v>
      </c>
      <c r="B1" s="13" t="s">
        <v>34</v>
      </c>
    </row>
    <row r="2" spans="1:2" ht="15">
      <c r="A2" s="125" t="s">
        <v>224</v>
      </c>
      <c r="B2" s="85">
        <v>270</v>
      </c>
    </row>
    <row r="3" spans="1:2" ht="15">
      <c r="A3" s="125" t="s">
        <v>223</v>
      </c>
      <c r="B3" s="85">
        <v>0</v>
      </c>
    </row>
    <row r="4" spans="1:2" ht="15">
      <c r="A4" s="125" t="s">
        <v>225</v>
      </c>
      <c r="B4" s="85">
        <v>0</v>
      </c>
    </row>
    <row r="5" spans="1:2" ht="15">
      <c r="A5" s="125" t="s">
        <v>221</v>
      </c>
      <c r="B5" s="85">
        <v>0</v>
      </c>
    </row>
    <row r="6" spans="1:2" ht="15">
      <c r="A6" s="125" t="s">
        <v>222</v>
      </c>
      <c r="B6" s="85">
        <v>0</v>
      </c>
    </row>
    <row r="7" spans="1:2" ht="15">
      <c r="A7" s="125" t="s">
        <v>228</v>
      </c>
      <c r="B7" s="85">
        <v>0</v>
      </c>
    </row>
    <row r="8" spans="1:2" ht="15">
      <c r="A8" s="125" t="s">
        <v>229</v>
      </c>
      <c r="B8" s="85">
        <v>0</v>
      </c>
    </row>
    <row r="9" spans="1:2" ht="15">
      <c r="A9" s="125" t="s">
        <v>226</v>
      </c>
      <c r="B9" s="85">
        <v>0</v>
      </c>
    </row>
    <row r="10" spans="1:2" ht="15">
      <c r="A10" s="125" t="s">
        <v>227</v>
      </c>
      <c r="B10" s="85">
        <v>0</v>
      </c>
    </row>
    <row r="11" spans="1:2" ht="15">
      <c r="A11" s="125" t="s">
        <v>220</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704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328</v>
      </c>
      <c r="AF2" s="13" t="s">
        <v>329</v>
      </c>
      <c r="AG2" s="13" t="s">
        <v>330</v>
      </c>
      <c r="AH2" s="13" t="s">
        <v>331</v>
      </c>
      <c r="AI2" s="13" t="s">
        <v>332</v>
      </c>
      <c r="AJ2" s="13" t="s">
        <v>333</v>
      </c>
      <c r="AK2" s="13" t="s">
        <v>334</v>
      </c>
      <c r="AL2" s="13" t="s">
        <v>335</v>
      </c>
      <c r="AM2" s="13" t="s">
        <v>336</v>
      </c>
      <c r="AN2" s="13" t="s">
        <v>337</v>
      </c>
      <c r="AO2" s="13" t="s">
        <v>338</v>
      </c>
      <c r="AP2" s="13" t="s">
        <v>339</v>
      </c>
      <c r="AQ2" s="13" t="s">
        <v>340</v>
      </c>
      <c r="AR2" s="13" t="s">
        <v>341</v>
      </c>
      <c r="AS2" s="13" t="s">
        <v>342</v>
      </c>
      <c r="AT2" s="13" t="s">
        <v>192</v>
      </c>
      <c r="AU2" s="13" t="s">
        <v>343</v>
      </c>
      <c r="AV2" s="13" t="s">
        <v>344</v>
      </c>
      <c r="AW2" s="13" t="s">
        <v>345</v>
      </c>
      <c r="AX2" s="13" t="s">
        <v>346</v>
      </c>
      <c r="AY2" s="13" t="s">
        <v>347</v>
      </c>
      <c r="AZ2" s="13" t="s">
        <v>348</v>
      </c>
      <c r="BA2" s="13" t="s">
        <v>508</v>
      </c>
      <c r="BB2" s="131" t="s">
        <v>604</v>
      </c>
      <c r="BC2" s="131" t="s">
        <v>605</v>
      </c>
      <c r="BD2" s="131" t="s">
        <v>606</v>
      </c>
      <c r="BE2" s="131" t="s">
        <v>608</v>
      </c>
      <c r="BF2" s="131" t="s">
        <v>609</v>
      </c>
      <c r="BG2" s="131" t="s">
        <v>610</v>
      </c>
      <c r="BH2" s="131" t="s">
        <v>612</v>
      </c>
      <c r="BI2" s="131" t="s">
        <v>620</v>
      </c>
      <c r="BJ2" s="131" t="s">
        <v>623</v>
      </c>
      <c r="BK2" s="131" t="s">
        <v>632</v>
      </c>
      <c r="BL2" s="131" t="s">
        <v>685</v>
      </c>
      <c r="BM2" s="131" t="s">
        <v>686</v>
      </c>
      <c r="BN2" s="131" t="s">
        <v>687</v>
      </c>
      <c r="BO2" s="131" t="s">
        <v>688</v>
      </c>
      <c r="BP2" s="131" t="s">
        <v>689</v>
      </c>
      <c r="BQ2" s="131" t="s">
        <v>690</v>
      </c>
      <c r="BR2" s="131" t="s">
        <v>691</v>
      </c>
      <c r="BS2" s="131" t="s">
        <v>692</v>
      </c>
      <c r="BT2" s="131" t="s">
        <v>694</v>
      </c>
      <c r="BU2" s="3"/>
      <c r="BV2" s="3"/>
    </row>
    <row r="3" spans="1:74" ht="41.45" customHeight="1">
      <c r="A3" s="50" t="s">
        <v>212</v>
      </c>
      <c r="C3" s="53"/>
      <c r="D3" s="53" t="s">
        <v>64</v>
      </c>
      <c r="E3" s="54">
        <v>337.3369304556355</v>
      </c>
      <c r="F3" s="55">
        <v>97.90180360721443</v>
      </c>
      <c r="G3" s="112" t="s">
        <v>253</v>
      </c>
      <c r="H3" s="53"/>
      <c r="I3" s="57" t="s">
        <v>212</v>
      </c>
      <c r="J3" s="56"/>
      <c r="K3" s="56"/>
      <c r="L3" s="114" t="s">
        <v>447</v>
      </c>
      <c r="M3" s="59">
        <v>700.2589178356714</v>
      </c>
      <c r="N3" s="60">
        <v>6510.82861328125</v>
      </c>
      <c r="O3" s="60">
        <v>3583.09521484375</v>
      </c>
      <c r="P3" s="58"/>
      <c r="Q3" s="61"/>
      <c r="R3" s="61"/>
      <c r="S3" s="51"/>
      <c r="T3" s="51">
        <v>0</v>
      </c>
      <c r="U3" s="51">
        <v>1</v>
      </c>
      <c r="V3" s="52">
        <v>0</v>
      </c>
      <c r="W3" s="52">
        <v>0.030303</v>
      </c>
      <c r="X3" s="52">
        <v>0.044933</v>
      </c>
      <c r="Y3" s="52">
        <v>0.534007</v>
      </c>
      <c r="Z3" s="52">
        <v>0</v>
      </c>
      <c r="AA3" s="52">
        <v>0</v>
      </c>
      <c r="AB3" s="62">
        <v>3</v>
      </c>
      <c r="AC3" s="62"/>
      <c r="AD3" s="63"/>
      <c r="AE3" s="85" t="s">
        <v>349</v>
      </c>
      <c r="AF3" s="85">
        <v>407</v>
      </c>
      <c r="AG3" s="85">
        <v>705</v>
      </c>
      <c r="AH3" s="85">
        <v>2102</v>
      </c>
      <c r="AI3" s="85">
        <v>3703</v>
      </c>
      <c r="AJ3" s="85"/>
      <c r="AK3" s="85" t="s">
        <v>367</v>
      </c>
      <c r="AL3" s="85"/>
      <c r="AM3" s="85"/>
      <c r="AN3" s="85"/>
      <c r="AO3" s="87">
        <v>42010.513969907406</v>
      </c>
      <c r="AP3" s="85"/>
      <c r="AQ3" s="85" t="b">
        <v>1</v>
      </c>
      <c r="AR3" s="85" t="b">
        <v>0</v>
      </c>
      <c r="AS3" s="85" t="b">
        <v>0</v>
      </c>
      <c r="AT3" s="85" t="s">
        <v>422</v>
      </c>
      <c r="AU3" s="85">
        <v>32</v>
      </c>
      <c r="AV3" s="90" t="s">
        <v>424</v>
      </c>
      <c r="AW3" s="85" t="b">
        <v>0</v>
      </c>
      <c r="AX3" s="85" t="s">
        <v>428</v>
      </c>
      <c r="AY3" s="90" t="s">
        <v>429</v>
      </c>
      <c r="AZ3" s="85" t="s">
        <v>66</v>
      </c>
      <c r="BA3" s="85" t="str">
        <f>REPLACE(INDEX(GroupVertices[Group],MATCH(Vertices[[#This Row],[Vertex]],GroupVertices[Vertex],0)),1,1,"")</f>
        <v>1</v>
      </c>
      <c r="BB3" s="51"/>
      <c r="BC3" s="51"/>
      <c r="BD3" s="51"/>
      <c r="BE3" s="51"/>
      <c r="BF3" s="51"/>
      <c r="BG3" s="51"/>
      <c r="BH3" s="132" t="s">
        <v>613</v>
      </c>
      <c r="BI3" s="132" t="s">
        <v>613</v>
      </c>
      <c r="BJ3" s="132" t="s">
        <v>624</v>
      </c>
      <c r="BK3" s="132" t="s">
        <v>624</v>
      </c>
      <c r="BL3" s="132">
        <v>0</v>
      </c>
      <c r="BM3" s="135">
        <v>0</v>
      </c>
      <c r="BN3" s="132">
        <v>1</v>
      </c>
      <c r="BO3" s="135">
        <v>4</v>
      </c>
      <c r="BP3" s="132">
        <v>0</v>
      </c>
      <c r="BQ3" s="135">
        <v>0</v>
      </c>
      <c r="BR3" s="132">
        <v>24</v>
      </c>
      <c r="BS3" s="135">
        <v>96</v>
      </c>
      <c r="BT3" s="132">
        <v>25</v>
      </c>
      <c r="BU3" s="3"/>
      <c r="BV3" s="3"/>
    </row>
    <row r="4" spans="1:77" ht="41.45" customHeight="1">
      <c r="A4" s="14" t="s">
        <v>224</v>
      </c>
      <c r="C4" s="15"/>
      <c r="D4" s="15" t="s">
        <v>64</v>
      </c>
      <c r="E4" s="93">
        <v>1000</v>
      </c>
      <c r="F4" s="81">
        <v>70</v>
      </c>
      <c r="G4" s="112" t="s">
        <v>265</v>
      </c>
      <c r="H4" s="15"/>
      <c r="I4" s="16" t="s">
        <v>224</v>
      </c>
      <c r="J4" s="66"/>
      <c r="K4" s="66"/>
      <c r="L4" s="114" t="s">
        <v>448</v>
      </c>
      <c r="M4" s="94">
        <v>9999</v>
      </c>
      <c r="N4" s="95">
        <v>4425.59130859375</v>
      </c>
      <c r="O4" s="95">
        <v>4841.4931640625</v>
      </c>
      <c r="P4" s="77"/>
      <c r="Q4" s="96"/>
      <c r="R4" s="96"/>
      <c r="S4" s="97"/>
      <c r="T4" s="51">
        <v>18</v>
      </c>
      <c r="U4" s="51">
        <v>2</v>
      </c>
      <c r="V4" s="52">
        <v>270</v>
      </c>
      <c r="W4" s="52">
        <v>0.058824</v>
      </c>
      <c r="X4" s="52">
        <v>0.211973</v>
      </c>
      <c r="Y4" s="52">
        <v>8.131964</v>
      </c>
      <c r="Z4" s="52">
        <v>0.003676470588235294</v>
      </c>
      <c r="AA4" s="52">
        <v>0.058823529411764705</v>
      </c>
      <c r="AB4" s="82">
        <v>4</v>
      </c>
      <c r="AC4" s="82"/>
      <c r="AD4" s="98"/>
      <c r="AE4" s="85" t="s">
        <v>350</v>
      </c>
      <c r="AF4" s="85">
        <v>1177</v>
      </c>
      <c r="AG4" s="85">
        <v>9987</v>
      </c>
      <c r="AH4" s="85">
        <v>2408</v>
      </c>
      <c r="AI4" s="85">
        <v>1445</v>
      </c>
      <c r="AJ4" s="85"/>
      <c r="AK4" s="85" t="s">
        <v>368</v>
      </c>
      <c r="AL4" s="85" t="s">
        <v>385</v>
      </c>
      <c r="AM4" s="90" t="s">
        <v>399</v>
      </c>
      <c r="AN4" s="85"/>
      <c r="AO4" s="87">
        <v>41788.40971064815</v>
      </c>
      <c r="AP4" s="90" t="s">
        <v>410</v>
      </c>
      <c r="AQ4" s="85" t="b">
        <v>0</v>
      </c>
      <c r="AR4" s="85" t="b">
        <v>0</v>
      </c>
      <c r="AS4" s="85" t="b">
        <v>0</v>
      </c>
      <c r="AT4" s="85" t="s">
        <v>318</v>
      </c>
      <c r="AU4" s="85">
        <v>131</v>
      </c>
      <c r="AV4" s="90" t="s">
        <v>424</v>
      </c>
      <c r="AW4" s="85" t="b">
        <v>0</v>
      </c>
      <c r="AX4" s="85" t="s">
        <v>428</v>
      </c>
      <c r="AY4" s="90" t="s">
        <v>430</v>
      </c>
      <c r="AZ4" s="85" t="s">
        <v>66</v>
      </c>
      <c r="BA4" s="85" t="str">
        <f>REPLACE(INDEX(GroupVertices[Group],MATCH(Vertices[[#This Row],[Vertex]],GroupVertices[Vertex],0)),1,1,"")</f>
        <v>1</v>
      </c>
      <c r="BB4" s="51" t="s">
        <v>525</v>
      </c>
      <c r="BC4" s="51" t="s">
        <v>525</v>
      </c>
      <c r="BD4" s="51" t="s">
        <v>607</v>
      </c>
      <c r="BE4" s="51" t="s">
        <v>247</v>
      </c>
      <c r="BF4" s="51" t="s">
        <v>538</v>
      </c>
      <c r="BG4" s="51" t="s">
        <v>611</v>
      </c>
      <c r="BH4" s="132" t="s">
        <v>614</v>
      </c>
      <c r="BI4" s="132" t="s">
        <v>621</v>
      </c>
      <c r="BJ4" s="132" t="s">
        <v>625</v>
      </c>
      <c r="BK4" s="132" t="s">
        <v>633</v>
      </c>
      <c r="BL4" s="132">
        <v>6</v>
      </c>
      <c r="BM4" s="135">
        <v>3.75</v>
      </c>
      <c r="BN4" s="132">
        <v>1</v>
      </c>
      <c r="BO4" s="135">
        <v>0.625</v>
      </c>
      <c r="BP4" s="132">
        <v>0</v>
      </c>
      <c r="BQ4" s="135">
        <v>0</v>
      </c>
      <c r="BR4" s="132">
        <v>153</v>
      </c>
      <c r="BS4" s="135">
        <v>95.625</v>
      </c>
      <c r="BT4" s="132">
        <v>160</v>
      </c>
      <c r="BU4" s="2"/>
      <c r="BV4" s="3"/>
      <c r="BW4" s="3"/>
      <c r="BX4" s="3"/>
      <c r="BY4" s="3"/>
    </row>
    <row r="5" spans="1:77" ht="41.45" customHeight="1">
      <c r="A5" s="14" t="s">
        <v>213</v>
      </c>
      <c r="C5" s="15"/>
      <c r="D5" s="15" t="s">
        <v>64</v>
      </c>
      <c r="E5" s="93">
        <v>248.4124700239808</v>
      </c>
      <c r="F5" s="81">
        <v>98.96593186372745</v>
      </c>
      <c r="G5" s="112" t="s">
        <v>254</v>
      </c>
      <c r="H5" s="15"/>
      <c r="I5" s="16" t="s">
        <v>213</v>
      </c>
      <c r="J5" s="66"/>
      <c r="K5" s="66"/>
      <c r="L5" s="114" t="s">
        <v>449</v>
      </c>
      <c r="M5" s="94">
        <v>345.6204408817635</v>
      </c>
      <c r="N5" s="95">
        <v>8712.5791015625</v>
      </c>
      <c r="O5" s="95">
        <v>4008.782470703125</v>
      </c>
      <c r="P5" s="77"/>
      <c r="Q5" s="96"/>
      <c r="R5" s="96"/>
      <c r="S5" s="97"/>
      <c r="T5" s="51">
        <v>0</v>
      </c>
      <c r="U5" s="51">
        <v>1</v>
      </c>
      <c r="V5" s="52">
        <v>0</v>
      </c>
      <c r="W5" s="52">
        <v>0.030303</v>
      </c>
      <c r="X5" s="52">
        <v>0.044933</v>
      </c>
      <c r="Y5" s="52">
        <v>0.534007</v>
      </c>
      <c r="Z5" s="52">
        <v>0</v>
      </c>
      <c r="AA5" s="52">
        <v>0</v>
      </c>
      <c r="AB5" s="82">
        <v>5</v>
      </c>
      <c r="AC5" s="82"/>
      <c r="AD5" s="98"/>
      <c r="AE5" s="85" t="s">
        <v>351</v>
      </c>
      <c r="AF5" s="85">
        <v>277</v>
      </c>
      <c r="AG5" s="85">
        <v>351</v>
      </c>
      <c r="AH5" s="85">
        <v>799</v>
      </c>
      <c r="AI5" s="85">
        <v>1707</v>
      </c>
      <c r="AJ5" s="85"/>
      <c r="AK5" s="85" t="s">
        <v>369</v>
      </c>
      <c r="AL5" s="85" t="s">
        <v>386</v>
      </c>
      <c r="AM5" s="90" t="s">
        <v>400</v>
      </c>
      <c r="AN5" s="85"/>
      <c r="AO5" s="87">
        <v>41206.69902777778</v>
      </c>
      <c r="AP5" s="90" t="s">
        <v>411</v>
      </c>
      <c r="AQ5" s="85" t="b">
        <v>0</v>
      </c>
      <c r="AR5" s="85" t="b">
        <v>0</v>
      </c>
      <c r="AS5" s="85" t="b">
        <v>0</v>
      </c>
      <c r="AT5" s="85" t="s">
        <v>318</v>
      </c>
      <c r="AU5" s="85">
        <v>1</v>
      </c>
      <c r="AV5" s="90" t="s">
        <v>424</v>
      </c>
      <c r="AW5" s="85" t="b">
        <v>0</v>
      </c>
      <c r="AX5" s="85" t="s">
        <v>428</v>
      </c>
      <c r="AY5" s="90" t="s">
        <v>431</v>
      </c>
      <c r="AZ5" s="85" t="s">
        <v>66</v>
      </c>
      <c r="BA5" s="85" t="str">
        <f>REPLACE(INDEX(GroupVertices[Group],MATCH(Vertices[[#This Row],[Vertex]],GroupVertices[Vertex],0)),1,1,"")</f>
        <v>1</v>
      </c>
      <c r="BB5" s="51"/>
      <c r="BC5" s="51"/>
      <c r="BD5" s="51"/>
      <c r="BE5" s="51"/>
      <c r="BF5" s="51"/>
      <c r="BG5" s="51"/>
      <c r="BH5" s="132" t="s">
        <v>613</v>
      </c>
      <c r="BI5" s="132" t="s">
        <v>613</v>
      </c>
      <c r="BJ5" s="132" t="s">
        <v>624</v>
      </c>
      <c r="BK5" s="132" t="s">
        <v>624</v>
      </c>
      <c r="BL5" s="132">
        <v>0</v>
      </c>
      <c r="BM5" s="135">
        <v>0</v>
      </c>
      <c r="BN5" s="132">
        <v>1</v>
      </c>
      <c r="BO5" s="135">
        <v>4</v>
      </c>
      <c r="BP5" s="132">
        <v>0</v>
      </c>
      <c r="BQ5" s="135">
        <v>0</v>
      </c>
      <c r="BR5" s="132">
        <v>24</v>
      </c>
      <c r="BS5" s="135">
        <v>96</v>
      </c>
      <c r="BT5" s="132">
        <v>25</v>
      </c>
      <c r="BU5" s="2"/>
      <c r="BV5" s="3"/>
      <c r="BW5" s="3"/>
      <c r="BX5" s="3"/>
      <c r="BY5" s="3"/>
    </row>
    <row r="6" spans="1:77" ht="41.45" customHeight="1">
      <c r="A6" s="14" t="s">
        <v>214</v>
      </c>
      <c r="C6" s="15"/>
      <c r="D6" s="15" t="s">
        <v>64</v>
      </c>
      <c r="E6" s="93">
        <v>162</v>
      </c>
      <c r="F6" s="81">
        <v>100</v>
      </c>
      <c r="G6" s="112" t="s">
        <v>255</v>
      </c>
      <c r="H6" s="15"/>
      <c r="I6" s="16" t="s">
        <v>214</v>
      </c>
      <c r="J6" s="66"/>
      <c r="K6" s="66"/>
      <c r="L6" s="114" t="s">
        <v>450</v>
      </c>
      <c r="M6" s="94">
        <v>1</v>
      </c>
      <c r="N6" s="95">
        <v>5547.6220703125</v>
      </c>
      <c r="O6" s="95">
        <v>9566.8671875</v>
      </c>
      <c r="P6" s="77"/>
      <c r="Q6" s="96"/>
      <c r="R6" s="96"/>
      <c r="S6" s="97"/>
      <c r="T6" s="51">
        <v>0</v>
      </c>
      <c r="U6" s="51">
        <v>1</v>
      </c>
      <c r="V6" s="52">
        <v>0</v>
      </c>
      <c r="W6" s="52">
        <v>0.030303</v>
      </c>
      <c r="X6" s="52">
        <v>0.044933</v>
      </c>
      <c r="Y6" s="52">
        <v>0.534007</v>
      </c>
      <c r="Z6" s="52">
        <v>0</v>
      </c>
      <c r="AA6" s="52">
        <v>0</v>
      </c>
      <c r="AB6" s="82">
        <v>6</v>
      </c>
      <c r="AC6" s="82"/>
      <c r="AD6" s="98"/>
      <c r="AE6" s="85" t="s">
        <v>352</v>
      </c>
      <c r="AF6" s="85">
        <v>86</v>
      </c>
      <c r="AG6" s="85">
        <v>7</v>
      </c>
      <c r="AH6" s="85">
        <v>8</v>
      </c>
      <c r="AI6" s="85">
        <v>41</v>
      </c>
      <c r="AJ6" s="85"/>
      <c r="AK6" s="85" t="s">
        <v>370</v>
      </c>
      <c r="AL6" s="85" t="s">
        <v>387</v>
      </c>
      <c r="AM6" s="85"/>
      <c r="AN6" s="85"/>
      <c r="AO6" s="87">
        <v>43616.03946759259</v>
      </c>
      <c r="AP6" s="85"/>
      <c r="AQ6" s="85" t="b">
        <v>0</v>
      </c>
      <c r="AR6" s="85" t="b">
        <v>0</v>
      </c>
      <c r="AS6" s="85" t="b">
        <v>0</v>
      </c>
      <c r="AT6" s="85" t="s">
        <v>318</v>
      </c>
      <c r="AU6" s="85">
        <v>0</v>
      </c>
      <c r="AV6" s="90" t="s">
        <v>424</v>
      </c>
      <c r="AW6" s="85" t="b">
        <v>0</v>
      </c>
      <c r="AX6" s="85" t="s">
        <v>428</v>
      </c>
      <c r="AY6" s="90" t="s">
        <v>432</v>
      </c>
      <c r="AZ6" s="85" t="s">
        <v>66</v>
      </c>
      <c r="BA6" s="85" t="str">
        <f>REPLACE(INDEX(GroupVertices[Group],MATCH(Vertices[[#This Row],[Vertex]],GroupVertices[Vertex],0)),1,1,"")</f>
        <v>1</v>
      </c>
      <c r="BB6" s="51"/>
      <c r="BC6" s="51"/>
      <c r="BD6" s="51"/>
      <c r="BE6" s="51"/>
      <c r="BF6" s="51"/>
      <c r="BG6" s="51"/>
      <c r="BH6" s="132" t="s">
        <v>613</v>
      </c>
      <c r="BI6" s="132" t="s">
        <v>613</v>
      </c>
      <c r="BJ6" s="132" t="s">
        <v>624</v>
      </c>
      <c r="BK6" s="132" t="s">
        <v>624</v>
      </c>
      <c r="BL6" s="132">
        <v>0</v>
      </c>
      <c r="BM6" s="135">
        <v>0</v>
      </c>
      <c r="BN6" s="132">
        <v>1</v>
      </c>
      <c r="BO6" s="135">
        <v>4</v>
      </c>
      <c r="BP6" s="132">
        <v>0</v>
      </c>
      <c r="BQ6" s="135">
        <v>0</v>
      </c>
      <c r="BR6" s="132">
        <v>24</v>
      </c>
      <c r="BS6" s="135">
        <v>96</v>
      </c>
      <c r="BT6" s="132">
        <v>25</v>
      </c>
      <c r="BU6" s="2"/>
      <c r="BV6" s="3"/>
      <c r="BW6" s="3"/>
      <c r="BX6" s="3"/>
      <c r="BY6" s="3"/>
    </row>
    <row r="7" spans="1:77" ht="41.45" customHeight="1">
      <c r="A7" s="14" t="s">
        <v>215</v>
      </c>
      <c r="C7" s="15"/>
      <c r="D7" s="15" t="s">
        <v>64</v>
      </c>
      <c r="E7" s="93">
        <v>450.12529976019187</v>
      </c>
      <c r="F7" s="81">
        <v>96.55210420841684</v>
      </c>
      <c r="G7" s="112" t="s">
        <v>256</v>
      </c>
      <c r="H7" s="15"/>
      <c r="I7" s="16" t="s">
        <v>215</v>
      </c>
      <c r="J7" s="66"/>
      <c r="K7" s="66"/>
      <c r="L7" s="114" t="s">
        <v>451</v>
      </c>
      <c r="M7" s="94">
        <v>1150.06873747495</v>
      </c>
      <c r="N7" s="95">
        <v>5583.00048828125</v>
      </c>
      <c r="O7" s="95">
        <v>606.645263671875</v>
      </c>
      <c r="P7" s="77"/>
      <c r="Q7" s="96"/>
      <c r="R7" s="96"/>
      <c r="S7" s="97"/>
      <c r="T7" s="51">
        <v>0</v>
      </c>
      <c r="U7" s="51">
        <v>1</v>
      </c>
      <c r="V7" s="52">
        <v>0</v>
      </c>
      <c r="W7" s="52">
        <v>0.030303</v>
      </c>
      <c r="X7" s="52">
        <v>0.044933</v>
      </c>
      <c r="Y7" s="52">
        <v>0.534007</v>
      </c>
      <c r="Z7" s="52">
        <v>0</v>
      </c>
      <c r="AA7" s="52">
        <v>0</v>
      </c>
      <c r="AB7" s="82">
        <v>7</v>
      </c>
      <c r="AC7" s="82"/>
      <c r="AD7" s="98"/>
      <c r="AE7" s="85" t="s">
        <v>353</v>
      </c>
      <c r="AF7" s="85">
        <v>861</v>
      </c>
      <c r="AG7" s="85">
        <v>1154</v>
      </c>
      <c r="AH7" s="85">
        <v>5600</v>
      </c>
      <c r="AI7" s="85">
        <v>3476</v>
      </c>
      <c r="AJ7" s="85"/>
      <c r="AK7" s="85" t="s">
        <v>371</v>
      </c>
      <c r="AL7" s="85" t="s">
        <v>388</v>
      </c>
      <c r="AM7" s="90" t="s">
        <v>401</v>
      </c>
      <c r="AN7" s="85"/>
      <c r="AO7" s="87">
        <v>39984.40017361111</v>
      </c>
      <c r="AP7" s="90" t="s">
        <v>412</v>
      </c>
      <c r="AQ7" s="85" t="b">
        <v>0</v>
      </c>
      <c r="AR7" s="85" t="b">
        <v>0</v>
      </c>
      <c r="AS7" s="85" t="b">
        <v>0</v>
      </c>
      <c r="AT7" s="85" t="s">
        <v>318</v>
      </c>
      <c r="AU7" s="85">
        <v>48</v>
      </c>
      <c r="AV7" s="90" t="s">
        <v>424</v>
      </c>
      <c r="AW7" s="85" t="b">
        <v>0</v>
      </c>
      <c r="AX7" s="85" t="s">
        <v>428</v>
      </c>
      <c r="AY7" s="90" t="s">
        <v>433</v>
      </c>
      <c r="AZ7" s="85" t="s">
        <v>66</v>
      </c>
      <c r="BA7" s="85" t="str">
        <f>REPLACE(INDEX(GroupVertices[Group],MATCH(Vertices[[#This Row],[Vertex]],GroupVertices[Vertex],0)),1,1,"")</f>
        <v>1</v>
      </c>
      <c r="BB7" s="51"/>
      <c r="BC7" s="51"/>
      <c r="BD7" s="51"/>
      <c r="BE7" s="51"/>
      <c r="BF7" s="51"/>
      <c r="BG7" s="51"/>
      <c r="BH7" s="132" t="s">
        <v>613</v>
      </c>
      <c r="BI7" s="132" t="s">
        <v>613</v>
      </c>
      <c r="BJ7" s="132" t="s">
        <v>624</v>
      </c>
      <c r="BK7" s="132" t="s">
        <v>624</v>
      </c>
      <c r="BL7" s="132">
        <v>0</v>
      </c>
      <c r="BM7" s="135">
        <v>0</v>
      </c>
      <c r="BN7" s="132">
        <v>1</v>
      </c>
      <c r="BO7" s="135">
        <v>4</v>
      </c>
      <c r="BP7" s="132">
        <v>0</v>
      </c>
      <c r="BQ7" s="135">
        <v>0</v>
      </c>
      <c r="BR7" s="132">
        <v>24</v>
      </c>
      <c r="BS7" s="135">
        <v>96</v>
      </c>
      <c r="BT7" s="132">
        <v>25</v>
      </c>
      <c r="BU7" s="2"/>
      <c r="BV7" s="3"/>
      <c r="BW7" s="3"/>
      <c r="BX7" s="3"/>
      <c r="BY7" s="3"/>
    </row>
    <row r="8" spans="1:77" ht="41.45" customHeight="1">
      <c r="A8" s="14" t="s">
        <v>216</v>
      </c>
      <c r="C8" s="15"/>
      <c r="D8" s="15" t="s">
        <v>64</v>
      </c>
      <c r="E8" s="93">
        <v>675.9532374100719</v>
      </c>
      <c r="F8" s="81">
        <v>93.8496993987976</v>
      </c>
      <c r="G8" s="112" t="s">
        <v>257</v>
      </c>
      <c r="H8" s="15"/>
      <c r="I8" s="16" t="s">
        <v>216</v>
      </c>
      <c r="J8" s="66"/>
      <c r="K8" s="66"/>
      <c r="L8" s="114" t="s">
        <v>452</v>
      </c>
      <c r="M8" s="94">
        <v>2050.6901803607216</v>
      </c>
      <c r="N8" s="95">
        <v>8335.44921875</v>
      </c>
      <c r="O8" s="95">
        <v>6385.0087890625</v>
      </c>
      <c r="P8" s="77"/>
      <c r="Q8" s="96"/>
      <c r="R8" s="96"/>
      <c r="S8" s="97"/>
      <c r="T8" s="51">
        <v>0</v>
      </c>
      <c r="U8" s="51">
        <v>1</v>
      </c>
      <c r="V8" s="52">
        <v>0</v>
      </c>
      <c r="W8" s="52">
        <v>0.030303</v>
      </c>
      <c r="X8" s="52">
        <v>0.044933</v>
      </c>
      <c r="Y8" s="52">
        <v>0.534007</v>
      </c>
      <c r="Z8" s="52">
        <v>0</v>
      </c>
      <c r="AA8" s="52">
        <v>0</v>
      </c>
      <c r="AB8" s="82">
        <v>8</v>
      </c>
      <c r="AC8" s="82"/>
      <c r="AD8" s="98"/>
      <c r="AE8" s="85" t="s">
        <v>354</v>
      </c>
      <c r="AF8" s="85">
        <v>3398</v>
      </c>
      <c r="AG8" s="85">
        <v>2053</v>
      </c>
      <c r="AH8" s="85">
        <v>5484</v>
      </c>
      <c r="AI8" s="85">
        <v>8418</v>
      </c>
      <c r="AJ8" s="85"/>
      <c r="AK8" s="85" t="s">
        <v>372</v>
      </c>
      <c r="AL8" s="85" t="s">
        <v>389</v>
      </c>
      <c r="AM8" s="90" t="s">
        <v>402</v>
      </c>
      <c r="AN8" s="85"/>
      <c r="AO8" s="87">
        <v>41166.47630787037</v>
      </c>
      <c r="AP8" s="90" t="s">
        <v>413</v>
      </c>
      <c r="AQ8" s="85" t="b">
        <v>1</v>
      </c>
      <c r="AR8" s="85" t="b">
        <v>0</v>
      </c>
      <c r="AS8" s="85" t="b">
        <v>1</v>
      </c>
      <c r="AT8" s="85" t="s">
        <v>318</v>
      </c>
      <c r="AU8" s="85">
        <v>76</v>
      </c>
      <c r="AV8" s="90" t="s">
        <v>424</v>
      </c>
      <c r="AW8" s="85" t="b">
        <v>0</v>
      </c>
      <c r="AX8" s="85" t="s">
        <v>428</v>
      </c>
      <c r="AY8" s="90" t="s">
        <v>434</v>
      </c>
      <c r="AZ8" s="85" t="s">
        <v>66</v>
      </c>
      <c r="BA8" s="85" t="str">
        <f>REPLACE(INDEX(GroupVertices[Group],MATCH(Vertices[[#This Row],[Vertex]],GroupVertices[Vertex],0)),1,1,"")</f>
        <v>1</v>
      </c>
      <c r="BB8" s="51" t="s">
        <v>241</v>
      </c>
      <c r="BC8" s="51" t="s">
        <v>241</v>
      </c>
      <c r="BD8" s="51" t="s">
        <v>245</v>
      </c>
      <c r="BE8" s="51" t="s">
        <v>245</v>
      </c>
      <c r="BF8" s="51"/>
      <c r="BG8" s="51"/>
      <c r="BH8" s="132" t="s">
        <v>615</v>
      </c>
      <c r="BI8" s="132" t="s">
        <v>615</v>
      </c>
      <c r="BJ8" s="132" t="s">
        <v>626</v>
      </c>
      <c r="BK8" s="132" t="s">
        <v>626</v>
      </c>
      <c r="BL8" s="132">
        <v>1</v>
      </c>
      <c r="BM8" s="135">
        <v>5</v>
      </c>
      <c r="BN8" s="132">
        <v>0</v>
      </c>
      <c r="BO8" s="135">
        <v>0</v>
      </c>
      <c r="BP8" s="132">
        <v>0</v>
      </c>
      <c r="BQ8" s="135">
        <v>0</v>
      </c>
      <c r="BR8" s="132">
        <v>19</v>
      </c>
      <c r="BS8" s="135">
        <v>95</v>
      </c>
      <c r="BT8" s="132">
        <v>20</v>
      </c>
      <c r="BU8" s="2"/>
      <c r="BV8" s="3"/>
      <c r="BW8" s="3"/>
      <c r="BX8" s="3"/>
      <c r="BY8" s="3"/>
    </row>
    <row r="9" spans="1:77" ht="41.45" customHeight="1">
      <c r="A9" s="14" t="s">
        <v>217</v>
      </c>
      <c r="C9" s="15"/>
      <c r="D9" s="15" t="s">
        <v>64</v>
      </c>
      <c r="E9" s="93">
        <v>238.36450839328538</v>
      </c>
      <c r="F9" s="81">
        <v>99.08617234468937</v>
      </c>
      <c r="G9" s="112" t="s">
        <v>258</v>
      </c>
      <c r="H9" s="15"/>
      <c r="I9" s="16" t="s">
        <v>217</v>
      </c>
      <c r="J9" s="66"/>
      <c r="K9" s="66"/>
      <c r="L9" s="114" t="s">
        <v>453</v>
      </c>
      <c r="M9" s="94">
        <v>305.54829659318636</v>
      </c>
      <c r="N9" s="95">
        <v>358.5937194824219</v>
      </c>
      <c r="O9" s="95">
        <v>2925.67529296875</v>
      </c>
      <c r="P9" s="77"/>
      <c r="Q9" s="96"/>
      <c r="R9" s="96"/>
      <c r="S9" s="97"/>
      <c r="T9" s="51">
        <v>0</v>
      </c>
      <c r="U9" s="51">
        <v>1</v>
      </c>
      <c r="V9" s="52">
        <v>0</v>
      </c>
      <c r="W9" s="52">
        <v>0.030303</v>
      </c>
      <c r="X9" s="52">
        <v>0.044933</v>
      </c>
      <c r="Y9" s="52">
        <v>0.534007</v>
      </c>
      <c r="Z9" s="52">
        <v>0</v>
      </c>
      <c r="AA9" s="52">
        <v>0</v>
      </c>
      <c r="AB9" s="82">
        <v>9</v>
      </c>
      <c r="AC9" s="82"/>
      <c r="AD9" s="98"/>
      <c r="AE9" s="85" t="s">
        <v>355</v>
      </c>
      <c r="AF9" s="85">
        <v>207</v>
      </c>
      <c r="AG9" s="85">
        <v>311</v>
      </c>
      <c r="AH9" s="85">
        <v>1374</v>
      </c>
      <c r="AI9" s="85">
        <v>50</v>
      </c>
      <c r="AJ9" s="85"/>
      <c r="AK9" s="85" t="s">
        <v>373</v>
      </c>
      <c r="AL9" s="85" t="s">
        <v>390</v>
      </c>
      <c r="AM9" s="90" t="s">
        <v>403</v>
      </c>
      <c r="AN9" s="85"/>
      <c r="AO9" s="87">
        <v>40101.609606481485</v>
      </c>
      <c r="AP9" s="90" t="s">
        <v>414</v>
      </c>
      <c r="AQ9" s="85" t="b">
        <v>0</v>
      </c>
      <c r="AR9" s="85" t="b">
        <v>0</v>
      </c>
      <c r="AS9" s="85" t="b">
        <v>1</v>
      </c>
      <c r="AT9" s="85" t="s">
        <v>318</v>
      </c>
      <c r="AU9" s="85">
        <v>23</v>
      </c>
      <c r="AV9" s="90" t="s">
        <v>424</v>
      </c>
      <c r="AW9" s="85" t="b">
        <v>0</v>
      </c>
      <c r="AX9" s="85" t="s">
        <v>428</v>
      </c>
      <c r="AY9" s="90" t="s">
        <v>435</v>
      </c>
      <c r="AZ9" s="85" t="s">
        <v>66</v>
      </c>
      <c r="BA9" s="85" t="str">
        <f>REPLACE(INDEX(GroupVertices[Group],MATCH(Vertices[[#This Row],[Vertex]],GroupVertices[Vertex],0)),1,1,"")</f>
        <v>1</v>
      </c>
      <c r="BB9" s="51" t="s">
        <v>241</v>
      </c>
      <c r="BC9" s="51" t="s">
        <v>241</v>
      </c>
      <c r="BD9" s="51" t="s">
        <v>245</v>
      </c>
      <c r="BE9" s="51" t="s">
        <v>245</v>
      </c>
      <c r="BF9" s="51"/>
      <c r="BG9" s="51"/>
      <c r="BH9" s="132" t="s">
        <v>615</v>
      </c>
      <c r="BI9" s="132" t="s">
        <v>615</v>
      </c>
      <c r="BJ9" s="132" t="s">
        <v>626</v>
      </c>
      <c r="BK9" s="132" t="s">
        <v>626</v>
      </c>
      <c r="BL9" s="132">
        <v>1</v>
      </c>
      <c r="BM9" s="135">
        <v>5</v>
      </c>
      <c r="BN9" s="132">
        <v>0</v>
      </c>
      <c r="BO9" s="135">
        <v>0</v>
      </c>
      <c r="BP9" s="132">
        <v>0</v>
      </c>
      <c r="BQ9" s="135">
        <v>0</v>
      </c>
      <c r="BR9" s="132">
        <v>19</v>
      </c>
      <c r="BS9" s="135">
        <v>95</v>
      </c>
      <c r="BT9" s="132">
        <v>20</v>
      </c>
      <c r="BU9" s="2"/>
      <c r="BV9" s="3"/>
      <c r="BW9" s="3"/>
      <c r="BX9" s="3"/>
      <c r="BY9" s="3"/>
    </row>
    <row r="10" spans="1:77" ht="41.45" customHeight="1">
      <c r="A10" s="14" t="s">
        <v>218</v>
      </c>
      <c r="C10" s="15"/>
      <c r="D10" s="15" t="s">
        <v>64</v>
      </c>
      <c r="E10" s="93">
        <v>1000</v>
      </c>
      <c r="F10" s="81">
        <v>86.35571142284569</v>
      </c>
      <c r="G10" s="112" t="s">
        <v>259</v>
      </c>
      <c r="H10" s="15"/>
      <c r="I10" s="16" t="s">
        <v>218</v>
      </c>
      <c r="J10" s="66"/>
      <c r="K10" s="66"/>
      <c r="L10" s="114" t="s">
        <v>454</v>
      </c>
      <c r="M10" s="94">
        <v>4548.186573146292</v>
      </c>
      <c r="N10" s="95">
        <v>2864.086181640625</v>
      </c>
      <c r="O10" s="95">
        <v>9181.3173828125</v>
      </c>
      <c r="P10" s="77"/>
      <c r="Q10" s="96"/>
      <c r="R10" s="96"/>
      <c r="S10" s="97"/>
      <c r="T10" s="51">
        <v>0</v>
      </c>
      <c r="U10" s="51">
        <v>1</v>
      </c>
      <c r="V10" s="52">
        <v>0</v>
      </c>
      <c r="W10" s="52">
        <v>0.030303</v>
      </c>
      <c r="X10" s="52">
        <v>0.044933</v>
      </c>
      <c r="Y10" s="52">
        <v>0.534007</v>
      </c>
      <c r="Z10" s="52">
        <v>0</v>
      </c>
      <c r="AA10" s="52">
        <v>0</v>
      </c>
      <c r="AB10" s="82">
        <v>10</v>
      </c>
      <c r="AC10" s="82"/>
      <c r="AD10" s="98"/>
      <c r="AE10" s="85" t="s">
        <v>356</v>
      </c>
      <c r="AF10" s="85">
        <v>3459</v>
      </c>
      <c r="AG10" s="85">
        <v>4546</v>
      </c>
      <c r="AH10" s="85">
        <v>22390</v>
      </c>
      <c r="AI10" s="85">
        <v>8542</v>
      </c>
      <c r="AJ10" s="85"/>
      <c r="AK10" s="85" t="s">
        <v>374</v>
      </c>
      <c r="AL10" s="85" t="s">
        <v>391</v>
      </c>
      <c r="AM10" s="90" t="s">
        <v>404</v>
      </c>
      <c r="AN10" s="85"/>
      <c r="AO10" s="87">
        <v>39885.54903935185</v>
      </c>
      <c r="AP10" s="90" t="s">
        <v>415</v>
      </c>
      <c r="AQ10" s="85" t="b">
        <v>0</v>
      </c>
      <c r="AR10" s="85" t="b">
        <v>0</v>
      </c>
      <c r="AS10" s="85" t="b">
        <v>0</v>
      </c>
      <c r="AT10" s="85" t="s">
        <v>318</v>
      </c>
      <c r="AU10" s="85">
        <v>196</v>
      </c>
      <c r="AV10" s="90" t="s">
        <v>425</v>
      </c>
      <c r="AW10" s="85" t="b">
        <v>0</v>
      </c>
      <c r="AX10" s="85" t="s">
        <v>428</v>
      </c>
      <c r="AY10" s="90" t="s">
        <v>436</v>
      </c>
      <c r="AZ10" s="85" t="s">
        <v>66</v>
      </c>
      <c r="BA10" s="85" t="str">
        <f>REPLACE(INDEX(GroupVertices[Group],MATCH(Vertices[[#This Row],[Vertex]],GroupVertices[Vertex],0)),1,1,"")</f>
        <v>1</v>
      </c>
      <c r="BB10" s="51" t="s">
        <v>241</v>
      </c>
      <c r="BC10" s="51" t="s">
        <v>241</v>
      </c>
      <c r="BD10" s="51" t="s">
        <v>245</v>
      </c>
      <c r="BE10" s="51" t="s">
        <v>245</v>
      </c>
      <c r="BF10" s="51"/>
      <c r="BG10" s="51"/>
      <c r="BH10" s="132" t="s">
        <v>616</v>
      </c>
      <c r="BI10" s="132" t="s">
        <v>622</v>
      </c>
      <c r="BJ10" s="132" t="s">
        <v>627</v>
      </c>
      <c r="BK10" s="132" t="s">
        <v>634</v>
      </c>
      <c r="BL10" s="132">
        <v>1</v>
      </c>
      <c r="BM10" s="135">
        <v>2.2222222222222223</v>
      </c>
      <c r="BN10" s="132">
        <v>1</v>
      </c>
      <c r="BO10" s="135">
        <v>2.2222222222222223</v>
      </c>
      <c r="BP10" s="132">
        <v>0</v>
      </c>
      <c r="BQ10" s="135">
        <v>0</v>
      </c>
      <c r="BR10" s="132">
        <v>43</v>
      </c>
      <c r="BS10" s="135">
        <v>95.55555555555556</v>
      </c>
      <c r="BT10" s="132">
        <v>45</v>
      </c>
      <c r="BU10" s="2"/>
      <c r="BV10" s="3"/>
      <c r="BW10" s="3"/>
      <c r="BX10" s="3"/>
      <c r="BY10" s="3"/>
    </row>
    <row r="11" spans="1:77" ht="41.45" customHeight="1">
      <c r="A11" s="14" t="s">
        <v>219</v>
      </c>
      <c r="C11" s="15"/>
      <c r="D11" s="15" t="s">
        <v>64</v>
      </c>
      <c r="E11" s="93">
        <v>373.2583932853717</v>
      </c>
      <c r="F11" s="81">
        <v>97.47194388777555</v>
      </c>
      <c r="G11" s="112" t="s">
        <v>260</v>
      </c>
      <c r="H11" s="15"/>
      <c r="I11" s="16" t="s">
        <v>219</v>
      </c>
      <c r="J11" s="66"/>
      <c r="K11" s="66"/>
      <c r="L11" s="114" t="s">
        <v>455</v>
      </c>
      <c r="M11" s="94">
        <v>843.5168336673347</v>
      </c>
      <c r="N11" s="95">
        <v>312.6393127441406</v>
      </c>
      <c r="O11" s="95">
        <v>5847.33837890625</v>
      </c>
      <c r="P11" s="77"/>
      <c r="Q11" s="96"/>
      <c r="R11" s="96"/>
      <c r="S11" s="97"/>
      <c r="T11" s="51">
        <v>0</v>
      </c>
      <c r="U11" s="51">
        <v>1</v>
      </c>
      <c r="V11" s="52">
        <v>0</v>
      </c>
      <c r="W11" s="52">
        <v>0.030303</v>
      </c>
      <c r="X11" s="52">
        <v>0.044933</v>
      </c>
      <c r="Y11" s="52">
        <v>0.534007</v>
      </c>
      <c r="Z11" s="52">
        <v>0</v>
      </c>
      <c r="AA11" s="52">
        <v>0</v>
      </c>
      <c r="AB11" s="82">
        <v>11</v>
      </c>
      <c r="AC11" s="82"/>
      <c r="AD11" s="98"/>
      <c r="AE11" s="85" t="s">
        <v>357</v>
      </c>
      <c r="AF11" s="85">
        <v>2563</v>
      </c>
      <c r="AG11" s="85">
        <v>848</v>
      </c>
      <c r="AH11" s="85">
        <v>2812</v>
      </c>
      <c r="AI11" s="85">
        <v>17983</v>
      </c>
      <c r="AJ11" s="85"/>
      <c r="AK11" s="85" t="s">
        <v>375</v>
      </c>
      <c r="AL11" s="85" t="s">
        <v>392</v>
      </c>
      <c r="AM11" s="85"/>
      <c r="AN11" s="85"/>
      <c r="AO11" s="87">
        <v>43017.57607638889</v>
      </c>
      <c r="AP11" s="90" t="s">
        <v>416</v>
      </c>
      <c r="AQ11" s="85" t="b">
        <v>1</v>
      </c>
      <c r="AR11" s="85" t="b">
        <v>0</v>
      </c>
      <c r="AS11" s="85" t="b">
        <v>1</v>
      </c>
      <c r="AT11" s="85" t="s">
        <v>318</v>
      </c>
      <c r="AU11" s="85">
        <v>21</v>
      </c>
      <c r="AV11" s="85"/>
      <c r="AW11" s="85" t="b">
        <v>0</v>
      </c>
      <c r="AX11" s="85" t="s">
        <v>428</v>
      </c>
      <c r="AY11" s="90" t="s">
        <v>437</v>
      </c>
      <c r="AZ11" s="85" t="s">
        <v>66</v>
      </c>
      <c r="BA11" s="85" t="str">
        <f>REPLACE(INDEX(GroupVertices[Group],MATCH(Vertices[[#This Row],[Vertex]],GroupVertices[Vertex],0)),1,1,"")</f>
        <v>1</v>
      </c>
      <c r="BB11" s="51" t="s">
        <v>241</v>
      </c>
      <c r="BC11" s="51" t="s">
        <v>241</v>
      </c>
      <c r="BD11" s="51" t="s">
        <v>245</v>
      </c>
      <c r="BE11" s="51" t="s">
        <v>245</v>
      </c>
      <c r="BF11" s="51"/>
      <c r="BG11" s="51"/>
      <c r="BH11" s="132" t="s">
        <v>615</v>
      </c>
      <c r="BI11" s="132" t="s">
        <v>615</v>
      </c>
      <c r="BJ11" s="132" t="s">
        <v>626</v>
      </c>
      <c r="BK11" s="132" t="s">
        <v>626</v>
      </c>
      <c r="BL11" s="132">
        <v>1</v>
      </c>
      <c r="BM11" s="135">
        <v>5</v>
      </c>
      <c r="BN11" s="132">
        <v>0</v>
      </c>
      <c r="BO11" s="135">
        <v>0</v>
      </c>
      <c r="BP11" s="132">
        <v>0</v>
      </c>
      <c r="BQ11" s="135">
        <v>0</v>
      </c>
      <c r="BR11" s="132">
        <v>19</v>
      </c>
      <c r="BS11" s="135">
        <v>95</v>
      </c>
      <c r="BT11" s="132">
        <v>20</v>
      </c>
      <c r="BU11" s="2"/>
      <c r="BV11" s="3"/>
      <c r="BW11" s="3"/>
      <c r="BX11" s="3"/>
      <c r="BY11" s="3"/>
    </row>
    <row r="12" spans="1:77" ht="41.45" customHeight="1">
      <c r="A12" s="14" t="s">
        <v>220</v>
      </c>
      <c r="C12" s="15"/>
      <c r="D12" s="15" t="s">
        <v>64</v>
      </c>
      <c r="E12" s="93">
        <v>724.4346522781775</v>
      </c>
      <c r="F12" s="81">
        <v>93.26953907815631</v>
      </c>
      <c r="G12" s="112" t="s">
        <v>261</v>
      </c>
      <c r="H12" s="15"/>
      <c r="I12" s="16" t="s">
        <v>220</v>
      </c>
      <c r="J12" s="66"/>
      <c r="K12" s="66"/>
      <c r="L12" s="114" t="s">
        <v>456</v>
      </c>
      <c r="M12" s="94">
        <v>2244.0382765531062</v>
      </c>
      <c r="N12" s="95">
        <v>3722.6630859375</v>
      </c>
      <c r="O12" s="95">
        <v>720.2806396484375</v>
      </c>
      <c r="P12" s="77"/>
      <c r="Q12" s="96"/>
      <c r="R12" s="96"/>
      <c r="S12" s="97"/>
      <c r="T12" s="51">
        <v>0</v>
      </c>
      <c r="U12" s="51">
        <v>1</v>
      </c>
      <c r="V12" s="52">
        <v>0</v>
      </c>
      <c r="W12" s="52">
        <v>0.030303</v>
      </c>
      <c r="X12" s="52">
        <v>0.044933</v>
      </c>
      <c r="Y12" s="52">
        <v>0.534007</v>
      </c>
      <c r="Z12" s="52">
        <v>0</v>
      </c>
      <c r="AA12" s="52">
        <v>0</v>
      </c>
      <c r="AB12" s="82">
        <v>12</v>
      </c>
      <c r="AC12" s="82"/>
      <c r="AD12" s="98"/>
      <c r="AE12" s="85" t="s">
        <v>358</v>
      </c>
      <c r="AF12" s="85">
        <v>708</v>
      </c>
      <c r="AG12" s="85">
        <v>2246</v>
      </c>
      <c r="AH12" s="85">
        <v>1103</v>
      </c>
      <c r="AI12" s="85">
        <v>3326</v>
      </c>
      <c r="AJ12" s="85"/>
      <c r="AK12" s="85" t="s">
        <v>376</v>
      </c>
      <c r="AL12" s="85" t="s">
        <v>393</v>
      </c>
      <c r="AM12" s="85"/>
      <c r="AN12" s="85"/>
      <c r="AO12" s="87">
        <v>41314.57221064815</v>
      </c>
      <c r="AP12" s="85"/>
      <c r="AQ12" s="85" t="b">
        <v>1</v>
      </c>
      <c r="AR12" s="85" t="b">
        <v>0</v>
      </c>
      <c r="AS12" s="85" t="b">
        <v>0</v>
      </c>
      <c r="AT12" s="85" t="s">
        <v>318</v>
      </c>
      <c r="AU12" s="85">
        <v>17</v>
      </c>
      <c r="AV12" s="90" t="s">
        <v>424</v>
      </c>
      <c r="AW12" s="85" t="b">
        <v>0</v>
      </c>
      <c r="AX12" s="85" t="s">
        <v>428</v>
      </c>
      <c r="AY12" s="90" t="s">
        <v>438</v>
      </c>
      <c r="AZ12" s="85" t="s">
        <v>66</v>
      </c>
      <c r="BA12" s="85" t="str">
        <f>REPLACE(INDEX(GroupVertices[Group],MATCH(Vertices[[#This Row],[Vertex]],GroupVertices[Vertex],0)),1,1,"")</f>
        <v>1</v>
      </c>
      <c r="BB12" s="51" t="s">
        <v>241</v>
      </c>
      <c r="BC12" s="51" t="s">
        <v>241</v>
      </c>
      <c r="BD12" s="51" t="s">
        <v>245</v>
      </c>
      <c r="BE12" s="51" t="s">
        <v>245</v>
      </c>
      <c r="BF12" s="51"/>
      <c r="BG12" s="51"/>
      <c r="BH12" s="132" t="s">
        <v>615</v>
      </c>
      <c r="BI12" s="132" t="s">
        <v>615</v>
      </c>
      <c r="BJ12" s="132" t="s">
        <v>626</v>
      </c>
      <c r="BK12" s="132" t="s">
        <v>626</v>
      </c>
      <c r="BL12" s="132">
        <v>1</v>
      </c>
      <c r="BM12" s="135">
        <v>5</v>
      </c>
      <c r="BN12" s="132">
        <v>0</v>
      </c>
      <c r="BO12" s="135">
        <v>0</v>
      </c>
      <c r="BP12" s="132">
        <v>0</v>
      </c>
      <c r="BQ12" s="135">
        <v>0</v>
      </c>
      <c r="BR12" s="132">
        <v>19</v>
      </c>
      <c r="BS12" s="135">
        <v>95</v>
      </c>
      <c r="BT12" s="132">
        <v>20</v>
      </c>
      <c r="BU12" s="2"/>
      <c r="BV12" s="3"/>
      <c r="BW12" s="3"/>
      <c r="BX12" s="3"/>
      <c r="BY12" s="3"/>
    </row>
    <row r="13" spans="1:77" ht="41.45" customHeight="1">
      <c r="A13" s="14" t="s">
        <v>221</v>
      </c>
      <c r="C13" s="15"/>
      <c r="D13" s="15" t="s">
        <v>64</v>
      </c>
      <c r="E13" s="93">
        <v>1000</v>
      </c>
      <c r="F13" s="81">
        <v>89.97194388777555</v>
      </c>
      <c r="G13" s="112" t="s">
        <v>262</v>
      </c>
      <c r="H13" s="15"/>
      <c r="I13" s="16" t="s">
        <v>221</v>
      </c>
      <c r="J13" s="66"/>
      <c r="K13" s="66"/>
      <c r="L13" s="114" t="s">
        <v>457</v>
      </c>
      <c r="M13" s="94">
        <v>3343.0168336673346</v>
      </c>
      <c r="N13" s="95">
        <v>4388.197265625</v>
      </c>
      <c r="O13" s="95">
        <v>7661.517578125</v>
      </c>
      <c r="P13" s="77"/>
      <c r="Q13" s="96"/>
      <c r="R13" s="96"/>
      <c r="S13" s="97"/>
      <c r="T13" s="51">
        <v>0</v>
      </c>
      <c r="U13" s="51">
        <v>1</v>
      </c>
      <c r="V13" s="52">
        <v>0</v>
      </c>
      <c r="W13" s="52">
        <v>0.030303</v>
      </c>
      <c r="X13" s="52">
        <v>0.044933</v>
      </c>
      <c r="Y13" s="52">
        <v>0.534007</v>
      </c>
      <c r="Z13" s="52">
        <v>0</v>
      </c>
      <c r="AA13" s="52">
        <v>0</v>
      </c>
      <c r="AB13" s="82">
        <v>13</v>
      </c>
      <c r="AC13" s="82"/>
      <c r="AD13" s="98"/>
      <c r="AE13" s="85" t="s">
        <v>359</v>
      </c>
      <c r="AF13" s="85">
        <v>3573</v>
      </c>
      <c r="AG13" s="85">
        <v>3343</v>
      </c>
      <c r="AH13" s="85">
        <v>2114</v>
      </c>
      <c r="AI13" s="85">
        <v>9042</v>
      </c>
      <c r="AJ13" s="85"/>
      <c r="AK13" s="85" t="s">
        <v>377</v>
      </c>
      <c r="AL13" s="85" t="s">
        <v>394</v>
      </c>
      <c r="AM13" s="90" t="s">
        <v>405</v>
      </c>
      <c r="AN13" s="85"/>
      <c r="AO13" s="87">
        <v>42044.98527777778</v>
      </c>
      <c r="AP13" s="90" t="s">
        <v>417</v>
      </c>
      <c r="AQ13" s="85" t="b">
        <v>0</v>
      </c>
      <c r="AR13" s="85" t="b">
        <v>0</v>
      </c>
      <c r="AS13" s="85" t="b">
        <v>1</v>
      </c>
      <c r="AT13" s="85" t="s">
        <v>318</v>
      </c>
      <c r="AU13" s="85">
        <v>64</v>
      </c>
      <c r="AV13" s="90" t="s">
        <v>424</v>
      </c>
      <c r="AW13" s="85" t="b">
        <v>0</v>
      </c>
      <c r="AX13" s="85" t="s">
        <v>428</v>
      </c>
      <c r="AY13" s="90" t="s">
        <v>439</v>
      </c>
      <c r="AZ13" s="85" t="s">
        <v>66</v>
      </c>
      <c r="BA13" s="85" t="str">
        <f>REPLACE(INDEX(GroupVertices[Group],MATCH(Vertices[[#This Row],[Vertex]],GroupVertices[Vertex],0)),1,1,"")</f>
        <v>1</v>
      </c>
      <c r="BB13" s="51"/>
      <c r="BC13" s="51"/>
      <c r="BD13" s="51"/>
      <c r="BE13" s="51"/>
      <c r="BF13" s="51" t="s">
        <v>248</v>
      </c>
      <c r="BG13" s="51" t="s">
        <v>248</v>
      </c>
      <c r="BH13" s="132" t="s">
        <v>617</v>
      </c>
      <c r="BI13" s="132" t="s">
        <v>617</v>
      </c>
      <c r="BJ13" s="132" t="s">
        <v>628</v>
      </c>
      <c r="BK13" s="132" t="s">
        <v>628</v>
      </c>
      <c r="BL13" s="132">
        <v>1</v>
      </c>
      <c r="BM13" s="135">
        <v>4.166666666666667</v>
      </c>
      <c r="BN13" s="132">
        <v>0</v>
      </c>
      <c r="BO13" s="135">
        <v>0</v>
      </c>
      <c r="BP13" s="132">
        <v>0</v>
      </c>
      <c r="BQ13" s="135">
        <v>0</v>
      </c>
      <c r="BR13" s="132">
        <v>23</v>
      </c>
      <c r="BS13" s="135">
        <v>95.83333333333333</v>
      </c>
      <c r="BT13" s="132">
        <v>24</v>
      </c>
      <c r="BU13" s="2"/>
      <c r="BV13" s="3"/>
      <c r="BW13" s="3"/>
      <c r="BX13" s="3"/>
      <c r="BY13" s="3"/>
    </row>
    <row r="14" spans="1:77" ht="41.45" customHeight="1">
      <c r="A14" s="14" t="s">
        <v>222</v>
      </c>
      <c r="C14" s="15"/>
      <c r="D14" s="15" t="s">
        <v>64</v>
      </c>
      <c r="E14" s="93">
        <v>177.07194244604315</v>
      </c>
      <c r="F14" s="81">
        <v>99.81963927855712</v>
      </c>
      <c r="G14" s="112" t="s">
        <v>263</v>
      </c>
      <c r="H14" s="15"/>
      <c r="I14" s="16" t="s">
        <v>222</v>
      </c>
      <c r="J14" s="66"/>
      <c r="K14" s="66"/>
      <c r="L14" s="114" t="s">
        <v>458</v>
      </c>
      <c r="M14" s="94">
        <v>61.10821643286573</v>
      </c>
      <c r="N14" s="95">
        <v>7313.54296875</v>
      </c>
      <c r="O14" s="95">
        <v>8201.60546875</v>
      </c>
      <c r="P14" s="77"/>
      <c r="Q14" s="96"/>
      <c r="R14" s="96"/>
      <c r="S14" s="97"/>
      <c r="T14" s="51">
        <v>0</v>
      </c>
      <c r="U14" s="51">
        <v>1</v>
      </c>
      <c r="V14" s="52">
        <v>0</v>
      </c>
      <c r="W14" s="52">
        <v>0.030303</v>
      </c>
      <c r="X14" s="52">
        <v>0.044933</v>
      </c>
      <c r="Y14" s="52">
        <v>0.534007</v>
      </c>
      <c r="Z14" s="52">
        <v>0</v>
      </c>
      <c r="AA14" s="52">
        <v>0</v>
      </c>
      <c r="AB14" s="82">
        <v>14</v>
      </c>
      <c r="AC14" s="82"/>
      <c r="AD14" s="98"/>
      <c r="AE14" s="85" t="s">
        <v>360</v>
      </c>
      <c r="AF14" s="85">
        <v>139</v>
      </c>
      <c r="AG14" s="85">
        <v>67</v>
      </c>
      <c r="AH14" s="85">
        <v>124</v>
      </c>
      <c r="AI14" s="85">
        <v>157</v>
      </c>
      <c r="AJ14" s="85"/>
      <c r="AK14" s="85" t="s">
        <v>378</v>
      </c>
      <c r="AL14" s="85" t="s">
        <v>395</v>
      </c>
      <c r="AM14" s="85"/>
      <c r="AN14" s="85"/>
      <c r="AO14" s="87">
        <v>42997.84422453704</v>
      </c>
      <c r="AP14" s="85"/>
      <c r="AQ14" s="85" t="b">
        <v>0</v>
      </c>
      <c r="AR14" s="85" t="b">
        <v>0</v>
      </c>
      <c r="AS14" s="85" t="b">
        <v>0</v>
      </c>
      <c r="AT14" s="85" t="s">
        <v>423</v>
      </c>
      <c r="AU14" s="85">
        <v>1</v>
      </c>
      <c r="AV14" s="90" t="s">
        <v>424</v>
      </c>
      <c r="AW14" s="85" t="b">
        <v>0</v>
      </c>
      <c r="AX14" s="85" t="s">
        <v>428</v>
      </c>
      <c r="AY14" s="90" t="s">
        <v>440</v>
      </c>
      <c r="AZ14" s="85" t="s">
        <v>66</v>
      </c>
      <c r="BA14" s="85" t="str">
        <f>REPLACE(INDEX(GroupVertices[Group],MATCH(Vertices[[#This Row],[Vertex]],GroupVertices[Vertex],0)),1,1,"")</f>
        <v>1</v>
      </c>
      <c r="BB14" s="51" t="s">
        <v>241</v>
      </c>
      <c r="BC14" s="51" t="s">
        <v>241</v>
      </c>
      <c r="BD14" s="51" t="s">
        <v>245</v>
      </c>
      <c r="BE14" s="51" t="s">
        <v>245</v>
      </c>
      <c r="BF14" s="51"/>
      <c r="BG14" s="51"/>
      <c r="BH14" s="132" t="s">
        <v>615</v>
      </c>
      <c r="BI14" s="132" t="s">
        <v>615</v>
      </c>
      <c r="BJ14" s="132" t="s">
        <v>626</v>
      </c>
      <c r="BK14" s="132" t="s">
        <v>626</v>
      </c>
      <c r="BL14" s="132">
        <v>1</v>
      </c>
      <c r="BM14" s="135">
        <v>5</v>
      </c>
      <c r="BN14" s="132">
        <v>0</v>
      </c>
      <c r="BO14" s="135">
        <v>0</v>
      </c>
      <c r="BP14" s="132">
        <v>0</v>
      </c>
      <c r="BQ14" s="135">
        <v>0</v>
      </c>
      <c r="BR14" s="132">
        <v>19</v>
      </c>
      <c r="BS14" s="135">
        <v>95</v>
      </c>
      <c r="BT14" s="132">
        <v>20</v>
      </c>
      <c r="BU14" s="2"/>
      <c r="BV14" s="3"/>
      <c r="BW14" s="3"/>
      <c r="BX14" s="3"/>
      <c r="BY14" s="3"/>
    </row>
    <row r="15" spans="1:77" ht="41.45" customHeight="1">
      <c r="A15" s="14" t="s">
        <v>223</v>
      </c>
      <c r="C15" s="15"/>
      <c r="D15" s="15" t="s">
        <v>64</v>
      </c>
      <c r="E15" s="93">
        <v>330.8057553956835</v>
      </c>
      <c r="F15" s="81">
        <v>97.97995991983969</v>
      </c>
      <c r="G15" s="112" t="s">
        <v>264</v>
      </c>
      <c r="H15" s="15"/>
      <c r="I15" s="16" t="s">
        <v>223</v>
      </c>
      <c r="J15" s="66"/>
      <c r="K15" s="66"/>
      <c r="L15" s="114" t="s">
        <v>459</v>
      </c>
      <c r="M15" s="94">
        <v>674.2120240480962</v>
      </c>
      <c r="N15" s="95">
        <v>9355.7890625</v>
      </c>
      <c r="O15" s="95">
        <v>4999.5</v>
      </c>
      <c r="P15" s="77"/>
      <c r="Q15" s="96"/>
      <c r="R15" s="96"/>
      <c r="S15" s="97"/>
      <c r="T15" s="51">
        <v>2</v>
      </c>
      <c r="U15" s="51">
        <v>1</v>
      </c>
      <c r="V15" s="52">
        <v>0</v>
      </c>
      <c r="W15" s="52">
        <v>0.03125</v>
      </c>
      <c r="X15" s="52">
        <v>0.057019</v>
      </c>
      <c r="Y15" s="52">
        <v>0.928705</v>
      </c>
      <c r="Z15" s="52">
        <v>0.5</v>
      </c>
      <c r="AA15" s="52">
        <v>0.5</v>
      </c>
      <c r="AB15" s="82">
        <v>15</v>
      </c>
      <c r="AC15" s="82"/>
      <c r="AD15" s="98"/>
      <c r="AE15" s="85" t="s">
        <v>361</v>
      </c>
      <c r="AF15" s="85">
        <v>634</v>
      </c>
      <c r="AG15" s="85">
        <v>679</v>
      </c>
      <c r="AH15" s="85">
        <v>516</v>
      </c>
      <c r="AI15" s="85">
        <v>121</v>
      </c>
      <c r="AJ15" s="85"/>
      <c r="AK15" s="85" t="s">
        <v>379</v>
      </c>
      <c r="AL15" s="85" t="s">
        <v>394</v>
      </c>
      <c r="AM15" s="90" t="s">
        <v>406</v>
      </c>
      <c r="AN15" s="85"/>
      <c r="AO15" s="87">
        <v>40351.549363425926</v>
      </c>
      <c r="AP15" s="90" t="s">
        <v>418</v>
      </c>
      <c r="AQ15" s="85" t="b">
        <v>0</v>
      </c>
      <c r="AR15" s="85" t="b">
        <v>0</v>
      </c>
      <c r="AS15" s="85" t="b">
        <v>0</v>
      </c>
      <c r="AT15" s="85" t="s">
        <v>318</v>
      </c>
      <c r="AU15" s="85">
        <v>30</v>
      </c>
      <c r="AV15" s="90" t="s">
        <v>424</v>
      </c>
      <c r="AW15" s="85" t="b">
        <v>0</v>
      </c>
      <c r="AX15" s="85" t="s">
        <v>428</v>
      </c>
      <c r="AY15" s="90" t="s">
        <v>441</v>
      </c>
      <c r="AZ15" s="85" t="s">
        <v>66</v>
      </c>
      <c r="BA15" s="85" t="str">
        <f>REPLACE(INDEX(GroupVertices[Group],MATCH(Vertices[[#This Row],[Vertex]],GroupVertices[Vertex],0)),1,1,"")</f>
        <v>2</v>
      </c>
      <c r="BB15" s="51"/>
      <c r="BC15" s="51"/>
      <c r="BD15" s="51"/>
      <c r="BE15" s="51"/>
      <c r="BF15" s="51" t="s">
        <v>249</v>
      </c>
      <c r="BG15" s="51" t="s">
        <v>249</v>
      </c>
      <c r="BH15" s="132" t="s">
        <v>564</v>
      </c>
      <c r="BI15" s="132" t="s">
        <v>564</v>
      </c>
      <c r="BJ15" s="132" t="s">
        <v>629</v>
      </c>
      <c r="BK15" s="132" t="s">
        <v>629</v>
      </c>
      <c r="BL15" s="132">
        <v>2</v>
      </c>
      <c r="BM15" s="135">
        <v>4.3478260869565215</v>
      </c>
      <c r="BN15" s="132">
        <v>0</v>
      </c>
      <c r="BO15" s="135">
        <v>0</v>
      </c>
      <c r="BP15" s="132">
        <v>0</v>
      </c>
      <c r="BQ15" s="135">
        <v>0</v>
      </c>
      <c r="BR15" s="132">
        <v>44</v>
      </c>
      <c r="BS15" s="135">
        <v>95.65217391304348</v>
      </c>
      <c r="BT15" s="132">
        <v>46</v>
      </c>
      <c r="BU15" s="2"/>
      <c r="BV15" s="3"/>
      <c r="BW15" s="3"/>
      <c r="BX15" s="3"/>
      <c r="BY15" s="3"/>
    </row>
    <row r="16" spans="1:77" ht="41.45" customHeight="1">
      <c r="A16" s="14" t="s">
        <v>225</v>
      </c>
      <c r="C16" s="15"/>
      <c r="D16" s="15" t="s">
        <v>64</v>
      </c>
      <c r="E16" s="93">
        <v>266.2476019184652</v>
      </c>
      <c r="F16" s="81">
        <v>98.75250501002004</v>
      </c>
      <c r="G16" s="112" t="s">
        <v>266</v>
      </c>
      <c r="H16" s="15"/>
      <c r="I16" s="16" t="s">
        <v>225</v>
      </c>
      <c r="J16" s="66"/>
      <c r="K16" s="66"/>
      <c r="L16" s="114" t="s">
        <v>460</v>
      </c>
      <c r="M16" s="94">
        <v>416.748496993988</v>
      </c>
      <c r="N16" s="95">
        <v>9355.7890625</v>
      </c>
      <c r="O16" s="95">
        <v>8097.2294921875</v>
      </c>
      <c r="P16" s="77"/>
      <c r="Q16" s="96"/>
      <c r="R16" s="96"/>
      <c r="S16" s="97"/>
      <c r="T16" s="51">
        <v>0</v>
      </c>
      <c r="U16" s="51">
        <v>2</v>
      </c>
      <c r="V16" s="52">
        <v>0</v>
      </c>
      <c r="W16" s="52">
        <v>0.03125</v>
      </c>
      <c r="X16" s="52">
        <v>0.057019</v>
      </c>
      <c r="Y16" s="52">
        <v>0.928705</v>
      </c>
      <c r="Z16" s="52">
        <v>1</v>
      </c>
      <c r="AA16" s="52">
        <v>0</v>
      </c>
      <c r="AB16" s="82">
        <v>16</v>
      </c>
      <c r="AC16" s="82"/>
      <c r="AD16" s="98"/>
      <c r="AE16" s="85" t="s">
        <v>362</v>
      </c>
      <c r="AF16" s="85">
        <v>732</v>
      </c>
      <c r="AG16" s="85">
        <v>422</v>
      </c>
      <c r="AH16" s="85">
        <v>6017</v>
      </c>
      <c r="AI16" s="85">
        <v>6000</v>
      </c>
      <c r="AJ16" s="85"/>
      <c r="AK16" s="85" t="s">
        <v>380</v>
      </c>
      <c r="AL16" s="85" t="s">
        <v>386</v>
      </c>
      <c r="AM16" s="90" t="s">
        <v>407</v>
      </c>
      <c r="AN16" s="85"/>
      <c r="AO16" s="87">
        <v>39976.78853009259</v>
      </c>
      <c r="AP16" s="90" t="s">
        <v>419</v>
      </c>
      <c r="AQ16" s="85" t="b">
        <v>0</v>
      </c>
      <c r="AR16" s="85" t="b">
        <v>0</v>
      </c>
      <c r="AS16" s="85" t="b">
        <v>1</v>
      </c>
      <c r="AT16" s="85" t="s">
        <v>318</v>
      </c>
      <c r="AU16" s="85">
        <v>11</v>
      </c>
      <c r="AV16" s="90" t="s">
        <v>426</v>
      </c>
      <c r="AW16" s="85" t="b">
        <v>0</v>
      </c>
      <c r="AX16" s="85" t="s">
        <v>428</v>
      </c>
      <c r="AY16" s="90" t="s">
        <v>442</v>
      </c>
      <c r="AZ16" s="85" t="s">
        <v>66</v>
      </c>
      <c r="BA16" s="85" t="str">
        <f>REPLACE(INDEX(GroupVertices[Group],MATCH(Vertices[[#This Row],[Vertex]],GroupVertices[Vertex],0)),1,1,"")</f>
        <v>2</v>
      </c>
      <c r="BB16" s="51"/>
      <c r="BC16" s="51"/>
      <c r="BD16" s="51"/>
      <c r="BE16" s="51"/>
      <c r="BF16" s="51"/>
      <c r="BG16" s="51"/>
      <c r="BH16" s="132" t="s">
        <v>618</v>
      </c>
      <c r="BI16" s="132" t="s">
        <v>618</v>
      </c>
      <c r="BJ16" s="132" t="s">
        <v>630</v>
      </c>
      <c r="BK16" s="132" t="s">
        <v>630</v>
      </c>
      <c r="BL16" s="132">
        <v>1</v>
      </c>
      <c r="BM16" s="135">
        <v>4.545454545454546</v>
      </c>
      <c r="BN16" s="132">
        <v>0</v>
      </c>
      <c r="BO16" s="135">
        <v>0</v>
      </c>
      <c r="BP16" s="132">
        <v>0</v>
      </c>
      <c r="BQ16" s="135">
        <v>0</v>
      </c>
      <c r="BR16" s="132">
        <v>21</v>
      </c>
      <c r="BS16" s="135">
        <v>95.45454545454545</v>
      </c>
      <c r="BT16" s="132">
        <v>22</v>
      </c>
      <c r="BU16" s="2"/>
      <c r="BV16" s="3"/>
      <c r="BW16" s="3"/>
      <c r="BX16" s="3"/>
      <c r="BY16" s="3"/>
    </row>
    <row r="17" spans="1:77" ht="41.45" customHeight="1">
      <c r="A17" s="14" t="s">
        <v>226</v>
      </c>
      <c r="C17" s="15"/>
      <c r="D17" s="15" t="s">
        <v>64</v>
      </c>
      <c r="E17" s="93">
        <v>190.8878896882494</v>
      </c>
      <c r="F17" s="81">
        <v>99.65430861723446</v>
      </c>
      <c r="G17" s="112" t="s">
        <v>267</v>
      </c>
      <c r="H17" s="15"/>
      <c r="I17" s="16" t="s">
        <v>226</v>
      </c>
      <c r="J17" s="66"/>
      <c r="K17" s="66"/>
      <c r="L17" s="114" t="s">
        <v>461</v>
      </c>
      <c r="M17" s="94">
        <v>116.20741482965931</v>
      </c>
      <c r="N17" s="95">
        <v>1942.0467529296875</v>
      </c>
      <c r="O17" s="95">
        <v>1046.9620361328125</v>
      </c>
      <c r="P17" s="77"/>
      <c r="Q17" s="96"/>
      <c r="R17" s="96"/>
      <c r="S17" s="97"/>
      <c r="T17" s="51">
        <v>0</v>
      </c>
      <c r="U17" s="51">
        <v>1</v>
      </c>
      <c r="V17" s="52">
        <v>0</v>
      </c>
      <c r="W17" s="52">
        <v>0.030303</v>
      </c>
      <c r="X17" s="52">
        <v>0.044933</v>
      </c>
      <c r="Y17" s="52">
        <v>0.534007</v>
      </c>
      <c r="Z17" s="52">
        <v>0</v>
      </c>
      <c r="AA17" s="52">
        <v>0</v>
      </c>
      <c r="AB17" s="82">
        <v>17</v>
      </c>
      <c r="AC17" s="82"/>
      <c r="AD17" s="98"/>
      <c r="AE17" s="85" t="s">
        <v>363</v>
      </c>
      <c r="AF17" s="85">
        <v>245</v>
      </c>
      <c r="AG17" s="85">
        <v>122</v>
      </c>
      <c r="AH17" s="85">
        <v>186</v>
      </c>
      <c r="AI17" s="85">
        <v>387</v>
      </c>
      <c r="AJ17" s="85"/>
      <c r="AK17" s="85" t="s">
        <v>381</v>
      </c>
      <c r="AL17" s="85" t="s">
        <v>396</v>
      </c>
      <c r="AM17" s="85"/>
      <c r="AN17" s="85"/>
      <c r="AO17" s="87">
        <v>42930.602476851855</v>
      </c>
      <c r="AP17" s="85"/>
      <c r="AQ17" s="85" t="b">
        <v>1</v>
      </c>
      <c r="AR17" s="85" t="b">
        <v>0</v>
      </c>
      <c r="AS17" s="85" t="b">
        <v>0</v>
      </c>
      <c r="AT17" s="85" t="s">
        <v>318</v>
      </c>
      <c r="AU17" s="85">
        <v>2</v>
      </c>
      <c r="AV17" s="85"/>
      <c r="AW17" s="85" t="b">
        <v>0</v>
      </c>
      <c r="AX17" s="85" t="s">
        <v>428</v>
      </c>
      <c r="AY17" s="90" t="s">
        <v>443</v>
      </c>
      <c r="AZ17" s="85" t="s">
        <v>66</v>
      </c>
      <c r="BA17" s="85" t="str">
        <f>REPLACE(INDEX(GroupVertices[Group],MATCH(Vertices[[#This Row],[Vertex]],GroupVertices[Vertex],0)),1,1,"")</f>
        <v>1</v>
      </c>
      <c r="BB17" s="51"/>
      <c r="BC17" s="51"/>
      <c r="BD17" s="51"/>
      <c r="BE17" s="51"/>
      <c r="BF17" s="51" t="s">
        <v>248</v>
      </c>
      <c r="BG17" s="51" t="s">
        <v>248</v>
      </c>
      <c r="BH17" s="132" t="s">
        <v>617</v>
      </c>
      <c r="BI17" s="132" t="s">
        <v>617</v>
      </c>
      <c r="BJ17" s="132" t="s">
        <v>628</v>
      </c>
      <c r="BK17" s="132" t="s">
        <v>628</v>
      </c>
      <c r="BL17" s="132">
        <v>1</v>
      </c>
      <c r="BM17" s="135">
        <v>4.166666666666667</v>
      </c>
      <c r="BN17" s="132">
        <v>0</v>
      </c>
      <c r="BO17" s="135">
        <v>0</v>
      </c>
      <c r="BP17" s="132">
        <v>0</v>
      </c>
      <c r="BQ17" s="135">
        <v>0</v>
      </c>
      <c r="BR17" s="132">
        <v>23</v>
      </c>
      <c r="BS17" s="135">
        <v>95.83333333333333</v>
      </c>
      <c r="BT17" s="132">
        <v>24</v>
      </c>
      <c r="BU17" s="2"/>
      <c r="BV17" s="3"/>
      <c r="BW17" s="3"/>
      <c r="BX17" s="3"/>
      <c r="BY17" s="3"/>
    </row>
    <row r="18" spans="1:77" ht="41.45" customHeight="1">
      <c r="A18" s="14" t="s">
        <v>227</v>
      </c>
      <c r="C18" s="15"/>
      <c r="D18" s="15" t="s">
        <v>64</v>
      </c>
      <c r="E18" s="93">
        <v>297.6474820143885</v>
      </c>
      <c r="F18" s="81">
        <v>98.37675350701403</v>
      </c>
      <c r="G18" s="112" t="s">
        <v>268</v>
      </c>
      <c r="H18" s="15"/>
      <c r="I18" s="16" t="s">
        <v>227</v>
      </c>
      <c r="J18" s="66"/>
      <c r="K18" s="66"/>
      <c r="L18" s="114" t="s">
        <v>462</v>
      </c>
      <c r="M18" s="94">
        <v>541.9739478957916</v>
      </c>
      <c r="N18" s="95">
        <v>1247.1279296875</v>
      </c>
      <c r="O18" s="95">
        <v>7876.0859375</v>
      </c>
      <c r="P18" s="77"/>
      <c r="Q18" s="96"/>
      <c r="R18" s="96"/>
      <c r="S18" s="97"/>
      <c r="T18" s="51">
        <v>0</v>
      </c>
      <c r="U18" s="51">
        <v>1</v>
      </c>
      <c r="V18" s="52">
        <v>0</v>
      </c>
      <c r="W18" s="52">
        <v>0.030303</v>
      </c>
      <c r="X18" s="52">
        <v>0.044933</v>
      </c>
      <c r="Y18" s="52">
        <v>0.534007</v>
      </c>
      <c r="Z18" s="52">
        <v>0</v>
      </c>
      <c r="AA18" s="52">
        <v>0</v>
      </c>
      <c r="AB18" s="82">
        <v>18</v>
      </c>
      <c r="AC18" s="82"/>
      <c r="AD18" s="98"/>
      <c r="AE18" s="85" t="s">
        <v>364</v>
      </c>
      <c r="AF18" s="85">
        <v>275</v>
      </c>
      <c r="AG18" s="85">
        <v>547</v>
      </c>
      <c r="AH18" s="85">
        <v>586</v>
      </c>
      <c r="AI18" s="85">
        <v>409</v>
      </c>
      <c r="AJ18" s="85"/>
      <c r="AK18" s="85" t="s">
        <v>382</v>
      </c>
      <c r="AL18" s="85" t="s">
        <v>396</v>
      </c>
      <c r="AM18" s="90" t="s">
        <v>408</v>
      </c>
      <c r="AN18" s="85"/>
      <c r="AO18" s="87">
        <v>41570.304560185185</v>
      </c>
      <c r="AP18" s="90" t="s">
        <v>420</v>
      </c>
      <c r="AQ18" s="85" t="b">
        <v>1</v>
      </c>
      <c r="AR18" s="85" t="b">
        <v>0</v>
      </c>
      <c r="AS18" s="85" t="b">
        <v>0</v>
      </c>
      <c r="AT18" s="85" t="s">
        <v>422</v>
      </c>
      <c r="AU18" s="85">
        <v>10</v>
      </c>
      <c r="AV18" s="90" t="s">
        <v>424</v>
      </c>
      <c r="AW18" s="85" t="b">
        <v>0</v>
      </c>
      <c r="AX18" s="85" t="s">
        <v>428</v>
      </c>
      <c r="AY18" s="90" t="s">
        <v>444</v>
      </c>
      <c r="AZ18" s="85" t="s">
        <v>66</v>
      </c>
      <c r="BA18" s="85" t="str">
        <f>REPLACE(INDEX(GroupVertices[Group],MATCH(Vertices[[#This Row],[Vertex]],GroupVertices[Vertex],0)),1,1,"")</f>
        <v>1</v>
      </c>
      <c r="BB18" s="51" t="s">
        <v>241</v>
      </c>
      <c r="BC18" s="51" t="s">
        <v>241</v>
      </c>
      <c r="BD18" s="51" t="s">
        <v>245</v>
      </c>
      <c r="BE18" s="51" t="s">
        <v>245</v>
      </c>
      <c r="BF18" s="51"/>
      <c r="BG18" s="51"/>
      <c r="BH18" s="132" t="s">
        <v>615</v>
      </c>
      <c r="BI18" s="132" t="s">
        <v>615</v>
      </c>
      <c r="BJ18" s="132" t="s">
        <v>626</v>
      </c>
      <c r="BK18" s="132" t="s">
        <v>626</v>
      </c>
      <c r="BL18" s="132">
        <v>1</v>
      </c>
      <c r="BM18" s="135">
        <v>5</v>
      </c>
      <c r="BN18" s="132">
        <v>0</v>
      </c>
      <c r="BO18" s="135">
        <v>0</v>
      </c>
      <c r="BP18" s="132">
        <v>0</v>
      </c>
      <c r="BQ18" s="135">
        <v>0</v>
      </c>
      <c r="BR18" s="132">
        <v>19</v>
      </c>
      <c r="BS18" s="135">
        <v>95</v>
      </c>
      <c r="BT18" s="132">
        <v>20</v>
      </c>
      <c r="BU18" s="2"/>
      <c r="BV18" s="3"/>
      <c r="BW18" s="3"/>
      <c r="BX18" s="3"/>
      <c r="BY18" s="3"/>
    </row>
    <row r="19" spans="1:77" ht="41.45" customHeight="1">
      <c r="A19" s="14" t="s">
        <v>228</v>
      </c>
      <c r="C19" s="15"/>
      <c r="D19" s="15" t="s">
        <v>64</v>
      </c>
      <c r="E19" s="93">
        <v>194.6558752997602</v>
      </c>
      <c r="F19" s="81">
        <v>99.60921843687375</v>
      </c>
      <c r="G19" s="112" t="s">
        <v>269</v>
      </c>
      <c r="H19" s="15"/>
      <c r="I19" s="16" t="s">
        <v>228</v>
      </c>
      <c r="J19" s="66"/>
      <c r="K19" s="66"/>
      <c r="L19" s="114" t="s">
        <v>463</v>
      </c>
      <c r="M19" s="94">
        <v>131.23446893787576</v>
      </c>
      <c r="N19" s="95">
        <v>7525.84912109375</v>
      </c>
      <c r="O19" s="95">
        <v>1406.583984375</v>
      </c>
      <c r="P19" s="77"/>
      <c r="Q19" s="96"/>
      <c r="R19" s="96"/>
      <c r="S19" s="97"/>
      <c r="T19" s="51">
        <v>0</v>
      </c>
      <c r="U19" s="51">
        <v>1</v>
      </c>
      <c r="V19" s="52">
        <v>0</v>
      </c>
      <c r="W19" s="52">
        <v>0.030303</v>
      </c>
      <c r="X19" s="52">
        <v>0.044933</v>
      </c>
      <c r="Y19" s="52">
        <v>0.534007</v>
      </c>
      <c r="Z19" s="52">
        <v>0</v>
      </c>
      <c r="AA19" s="52">
        <v>0</v>
      </c>
      <c r="AB19" s="82">
        <v>19</v>
      </c>
      <c r="AC19" s="82"/>
      <c r="AD19" s="98"/>
      <c r="AE19" s="85" t="s">
        <v>365</v>
      </c>
      <c r="AF19" s="85">
        <v>188</v>
      </c>
      <c r="AG19" s="85">
        <v>137</v>
      </c>
      <c r="AH19" s="85">
        <v>389</v>
      </c>
      <c r="AI19" s="85">
        <v>496</v>
      </c>
      <c r="AJ19" s="85"/>
      <c r="AK19" s="85" t="s">
        <v>383</v>
      </c>
      <c r="AL19" s="85" t="s">
        <v>397</v>
      </c>
      <c r="AM19" s="85"/>
      <c r="AN19" s="85"/>
      <c r="AO19" s="87">
        <v>42487.84663194444</v>
      </c>
      <c r="AP19" s="85"/>
      <c r="AQ19" s="85" t="b">
        <v>0</v>
      </c>
      <c r="AR19" s="85" t="b">
        <v>0</v>
      </c>
      <c r="AS19" s="85" t="b">
        <v>0</v>
      </c>
      <c r="AT19" s="85" t="s">
        <v>318</v>
      </c>
      <c r="AU19" s="85">
        <v>3</v>
      </c>
      <c r="AV19" s="90" t="s">
        <v>424</v>
      </c>
      <c r="AW19" s="85" t="b">
        <v>0</v>
      </c>
      <c r="AX19" s="85" t="s">
        <v>428</v>
      </c>
      <c r="AY19" s="90" t="s">
        <v>445</v>
      </c>
      <c r="AZ19" s="85" t="s">
        <v>66</v>
      </c>
      <c r="BA19" s="85" t="str">
        <f>REPLACE(INDEX(GroupVertices[Group],MATCH(Vertices[[#This Row],[Vertex]],GroupVertices[Vertex],0)),1,1,"")</f>
        <v>1</v>
      </c>
      <c r="BB19" s="51"/>
      <c r="BC19" s="51"/>
      <c r="BD19" s="51"/>
      <c r="BE19" s="51"/>
      <c r="BF19" s="51" t="s">
        <v>248</v>
      </c>
      <c r="BG19" s="51" t="s">
        <v>248</v>
      </c>
      <c r="BH19" s="132" t="s">
        <v>617</v>
      </c>
      <c r="BI19" s="132" t="s">
        <v>617</v>
      </c>
      <c r="BJ19" s="132" t="s">
        <v>628</v>
      </c>
      <c r="BK19" s="132" t="s">
        <v>628</v>
      </c>
      <c r="BL19" s="132">
        <v>1</v>
      </c>
      <c r="BM19" s="135">
        <v>4.166666666666667</v>
      </c>
      <c r="BN19" s="132">
        <v>0</v>
      </c>
      <c r="BO19" s="135">
        <v>0</v>
      </c>
      <c r="BP19" s="132">
        <v>0</v>
      </c>
      <c r="BQ19" s="135">
        <v>0</v>
      </c>
      <c r="BR19" s="132">
        <v>23</v>
      </c>
      <c r="BS19" s="135">
        <v>95.83333333333333</v>
      </c>
      <c r="BT19" s="132">
        <v>24</v>
      </c>
      <c r="BU19" s="2"/>
      <c r="BV19" s="3"/>
      <c r="BW19" s="3"/>
      <c r="BX19" s="3"/>
      <c r="BY19" s="3"/>
    </row>
    <row r="20" spans="1:77" ht="41.45" customHeight="1">
      <c r="A20" s="99" t="s">
        <v>229</v>
      </c>
      <c r="C20" s="100"/>
      <c r="D20" s="100" t="s">
        <v>64</v>
      </c>
      <c r="E20" s="101">
        <v>771.4088729016787</v>
      </c>
      <c r="F20" s="102">
        <v>92.70741482965931</v>
      </c>
      <c r="G20" s="113" t="s">
        <v>270</v>
      </c>
      <c r="H20" s="100"/>
      <c r="I20" s="103" t="s">
        <v>229</v>
      </c>
      <c r="J20" s="104"/>
      <c r="K20" s="104"/>
      <c r="L20" s="115" t="s">
        <v>464</v>
      </c>
      <c r="M20" s="105">
        <v>2431.3755511022046</v>
      </c>
      <c r="N20" s="106">
        <v>2069.46337890625</v>
      </c>
      <c r="O20" s="106">
        <v>4200.2470703125</v>
      </c>
      <c r="P20" s="107"/>
      <c r="Q20" s="108"/>
      <c r="R20" s="108"/>
      <c r="S20" s="109"/>
      <c r="T20" s="51">
        <v>0</v>
      </c>
      <c r="U20" s="51">
        <v>1</v>
      </c>
      <c r="V20" s="52">
        <v>0</v>
      </c>
      <c r="W20" s="52">
        <v>0.030303</v>
      </c>
      <c r="X20" s="52">
        <v>0.044933</v>
      </c>
      <c r="Y20" s="52">
        <v>0.534007</v>
      </c>
      <c r="Z20" s="52">
        <v>0</v>
      </c>
      <c r="AA20" s="52">
        <v>0</v>
      </c>
      <c r="AB20" s="110">
        <v>20</v>
      </c>
      <c r="AC20" s="110"/>
      <c r="AD20" s="111"/>
      <c r="AE20" s="85" t="s">
        <v>366</v>
      </c>
      <c r="AF20" s="85">
        <v>4926</v>
      </c>
      <c r="AG20" s="85">
        <v>2433</v>
      </c>
      <c r="AH20" s="85">
        <v>70062</v>
      </c>
      <c r="AI20" s="85">
        <v>87728</v>
      </c>
      <c r="AJ20" s="85"/>
      <c r="AK20" s="85" t="s">
        <v>384</v>
      </c>
      <c r="AL20" s="85" t="s">
        <v>398</v>
      </c>
      <c r="AM20" s="90" t="s">
        <v>409</v>
      </c>
      <c r="AN20" s="85"/>
      <c r="AO20" s="87">
        <v>39933.4503587963</v>
      </c>
      <c r="AP20" s="90" t="s">
        <v>421</v>
      </c>
      <c r="AQ20" s="85" t="b">
        <v>0</v>
      </c>
      <c r="AR20" s="85" t="b">
        <v>0</v>
      </c>
      <c r="AS20" s="85" t="b">
        <v>0</v>
      </c>
      <c r="AT20" s="85" t="s">
        <v>318</v>
      </c>
      <c r="AU20" s="85">
        <v>40</v>
      </c>
      <c r="AV20" s="90" t="s">
        <v>427</v>
      </c>
      <c r="AW20" s="85" t="b">
        <v>0</v>
      </c>
      <c r="AX20" s="85" t="s">
        <v>428</v>
      </c>
      <c r="AY20" s="90" t="s">
        <v>446</v>
      </c>
      <c r="AZ20" s="85" t="s">
        <v>66</v>
      </c>
      <c r="BA20" s="85" t="str">
        <f>REPLACE(INDEX(GroupVertices[Group],MATCH(Vertices[[#This Row],[Vertex]],GroupVertices[Vertex],0)),1,1,"")</f>
        <v>1</v>
      </c>
      <c r="BB20" s="51"/>
      <c r="BC20" s="51"/>
      <c r="BD20" s="51"/>
      <c r="BE20" s="51"/>
      <c r="BF20" s="51"/>
      <c r="BG20" s="51"/>
      <c r="BH20" s="132" t="s">
        <v>619</v>
      </c>
      <c r="BI20" s="132" t="s">
        <v>619</v>
      </c>
      <c r="BJ20" s="132" t="s">
        <v>631</v>
      </c>
      <c r="BK20" s="132" t="s">
        <v>631</v>
      </c>
      <c r="BL20" s="132">
        <v>0</v>
      </c>
      <c r="BM20" s="135">
        <v>0</v>
      </c>
      <c r="BN20" s="132">
        <v>0</v>
      </c>
      <c r="BO20" s="135">
        <v>0</v>
      </c>
      <c r="BP20" s="132">
        <v>0</v>
      </c>
      <c r="BQ20" s="135">
        <v>0</v>
      </c>
      <c r="BR20" s="132">
        <v>20</v>
      </c>
      <c r="BS20" s="135">
        <v>100</v>
      </c>
      <c r="BT20" s="132">
        <v>20</v>
      </c>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0"/>
    <dataValidation allowBlank="1" showInputMessage="1" promptTitle="Vertex Tooltip" prompt="Enter optional text that will pop up when the mouse is hovered over the vertex." errorTitle="Invalid Vertex Image Key" sqref="L3:L2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0"/>
    <dataValidation allowBlank="1" showInputMessage="1" promptTitle="Vertex Label Fill Color" prompt="To select an optional fill color for the Label shape, right-click and select Select Color on the right-click menu." sqref="J3:J20"/>
    <dataValidation allowBlank="1" showInputMessage="1" promptTitle="Vertex Image File" prompt="Enter the path to an image file.  Hover over the column header for examples." errorTitle="Invalid Vertex Image Key" sqref="G3:G20"/>
    <dataValidation allowBlank="1" showInputMessage="1" promptTitle="Vertex Color" prompt="To select an optional vertex color, right-click and select Select Color on the right-click menu." sqref="C3:C20"/>
    <dataValidation allowBlank="1" showInputMessage="1" promptTitle="Vertex Opacity" prompt="Enter an optional vertex opacity between 0 (transparent) and 100 (opaque)." errorTitle="Invalid Vertex Opacity" error="The optional vertex opacity must be a whole number between 0 and 10." sqref="F3:F20"/>
    <dataValidation type="list" allowBlank="1" showInputMessage="1" showErrorMessage="1" promptTitle="Vertex Shape" prompt="Select an optional vertex shape." errorTitle="Invalid Vertex Shape" error="You have entered an invalid vertex shape.  Try selecting from the drop-down list instead." sqref="D3:D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0">
      <formula1>ValidVertexLabelPositions</formula1>
    </dataValidation>
    <dataValidation allowBlank="1" showInputMessage="1" showErrorMessage="1" promptTitle="Vertex Name" prompt="Enter the name of the vertex." sqref="A3:A20"/>
  </dataValidations>
  <hyperlinks>
    <hyperlink ref="AM4" r:id="rId1" display="http://t.co/mBywlwYt6S"/>
    <hyperlink ref="AM5" r:id="rId2" display="https://t.co/2qhZk5y2CU"/>
    <hyperlink ref="AM7" r:id="rId3" display="https://t.co/7yxqzLNupN"/>
    <hyperlink ref="AM8" r:id="rId4" display="https://t.co/elRJt071z6"/>
    <hyperlink ref="AM9" r:id="rId5" display="https://t.co/srt55bev90"/>
    <hyperlink ref="AM10" r:id="rId6" display="http://t.co/zo82XrGdmU"/>
    <hyperlink ref="AM13" r:id="rId7" display="https://t.co/nluMFv1KeW"/>
    <hyperlink ref="AM15" r:id="rId8" display="http://t.co/cNJ4gBmBHT"/>
    <hyperlink ref="AM16" r:id="rId9" display="https://t.co/iGDwO1j8EE"/>
    <hyperlink ref="AM18" r:id="rId10" display="https://t.co/XeMN8TePW4"/>
    <hyperlink ref="AM20" r:id="rId11" display="https://t.co/rEwiPuSw0r"/>
    <hyperlink ref="AP4" r:id="rId12" display="https://pbs.twimg.com/profile_banners/2532315008/1508354577"/>
    <hyperlink ref="AP5" r:id="rId13" display="https://pbs.twimg.com/profile_banners/902173128/1499171429"/>
    <hyperlink ref="AP7" r:id="rId14" display="https://pbs.twimg.com/profile_banners/48969993/1442726922"/>
    <hyperlink ref="AP8" r:id="rId15" display="https://pbs.twimg.com/profile_banners/823126002/1484050913"/>
    <hyperlink ref="AP9" r:id="rId16" display="https://pbs.twimg.com/profile_banners/82631416/1353059542"/>
    <hyperlink ref="AP10" r:id="rId17" display="https://pbs.twimg.com/profile_banners/24167460/1398858801"/>
    <hyperlink ref="AP11" r:id="rId18" display="https://pbs.twimg.com/profile_banners/917386554280239104/1526224249"/>
    <hyperlink ref="AP13" r:id="rId19" display="https://pbs.twimg.com/profile_banners/3027366755/1508331720"/>
    <hyperlink ref="AP15" r:id="rId20" display="https://pbs.twimg.com/profile_banners/158366117/1404977335"/>
    <hyperlink ref="AP16" r:id="rId21" display="https://pbs.twimg.com/profile_banners/46720094/1441196830"/>
    <hyperlink ref="AP18" r:id="rId22" display="https://pbs.twimg.com/profile_banners/2150452027/1481653739"/>
    <hyperlink ref="AP20" r:id="rId23" display="https://pbs.twimg.com/profile_banners/36636454/1500157380"/>
    <hyperlink ref="AV3" r:id="rId24" display="http://abs.twimg.com/images/themes/theme1/bg.png"/>
    <hyperlink ref="AV4" r:id="rId25" display="http://abs.twimg.com/images/themes/theme1/bg.png"/>
    <hyperlink ref="AV5" r:id="rId26" display="http://abs.twimg.com/images/themes/theme1/bg.png"/>
    <hyperlink ref="AV6" r:id="rId27" display="http://abs.twimg.com/images/themes/theme1/bg.png"/>
    <hyperlink ref="AV7" r:id="rId28" display="http://abs.twimg.com/images/themes/theme1/bg.png"/>
    <hyperlink ref="AV8" r:id="rId29" display="http://abs.twimg.com/images/themes/theme1/bg.png"/>
    <hyperlink ref="AV9" r:id="rId30" display="http://abs.twimg.com/images/themes/theme1/bg.png"/>
    <hyperlink ref="AV10" r:id="rId31" display="http://abs.twimg.com/images/themes/theme4/bg.gif"/>
    <hyperlink ref="AV12" r:id="rId32" display="http://abs.twimg.com/images/themes/theme1/bg.png"/>
    <hyperlink ref="AV13" r:id="rId33" display="http://abs.twimg.com/images/themes/theme1/bg.png"/>
    <hyperlink ref="AV14" r:id="rId34" display="http://abs.twimg.com/images/themes/theme1/bg.png"/>
    <hyperlink ref="AV15" r:id="rId35" display="http://abs.twimg.com/images/themes/theme1/bg.png"/>
    <hyperlink ref="AV16" r:id="rId36" display="http://abs.twimg.com/images/themes/theme3/bg.gif"/>
    <hyperlink ref="AV18" r:id="rId37" display="http://abs.twimg.com/images/themes/theme1/bg.png"/>
    <hyperlink ref="AV19" r:id="rId38" display="http://abs.twimg.com/images/themes/theme1/bg.png"/>
    <hyperlink ref="AV20" r:id="rId39" display="http://abs.twimg.com/images/themes/theme18/bg.gif"/>
    <hyperlink ref="G3" r:id="rId40" display="http://pbs.twimg.com/profile_images/552451453780914176/7ImMgPy2_normal.jpeg"/>
    <hyperlink ref="G4" r:id="rId41" display="http://pbs.twimg.com/profile_images/474272993833545729/QbAoYRpk_normal.jpeg"/>
    <hyperlink ref="G5" r:id="rId42" display="http://pbs.twimg.com/profile_images/954302502933065728/qXbXG6mA_normal.jpg"/>
    <hyperlink ref="G6" r:id="rId43" display="http://pbs.twimg.com/profile_images/1134266792409481216/Soxxa_wq_normal.jpg"/>
    <hyperlink ref="G7" r:id="rId44" display="http://pbs.twimg.com/profile_images/740043254440308736/HNcI_TCr_normal.jpg"/>
    <hyperlink ref="G8" r:id="rId45" display="http://pbs.twimg.com/profile_images/784064016368988160/F-TRtTMG_normal.jpg"/>
    <hyperlink ref="G9" r:id="rId46" display="http://pbs.twimg.com/profile_images/378800000599574447/12039b48767c8d67cee24b8e27848c21_normal.jpeg"/>
    <hyperlink ref="G10" r:id="rId47" display="http://pbs.twimg.com/profile_images/522111935366438913/02_RUtNz_normal.jpeg"/>
    <hyperlink ref="G11" r:id="rId48" display="http://pbs.twimg.com/profile_images/978620995291500544/snr_ynmm_normal.jpg"/>
    <hyperlink ref="G12" r:id="rId49" display="http://pbs.twimg.com/profile_images/716368461107101696/lwDF8UjP_normal.jpg"/>
    <hyperlink ref="G13" r:id="rId50" display="http://pbs.twimg.com/profile_images/832488763133530112/Uwq-Xt2k_normal.jpg"/>
    <hyperlink ref="G14" r:id="rId51" display="http://pbs.twimg.com/profile_images/1026485728220508161/4A9hAKHI_normal.jpg"/>
    <hyperlink ref="G15" r:id="rId52" display="http://pbs.twimg.com/profile_images/439031648990920704/-2-VAPUr_normal.png"/>
    <hyperlink ref="G16" r:id="rId53" display="http://pbs.twimg.com/profile_images/1061386850500296704/-Pjlcs3W_normal.jpg"/>
    <hyperlink ref="G17" r:id="rId54" display="http://pbs.twimg.com/profile_images/885869946579935234/DqIguaHO_normal.jpg"/>
    <hyperlink ref="G18" r:id="rId55" display="http://pbs.twimg.com/profile_images/610755900178079745/xY71XYpu_normal.jpg"/>
    <hyperlink ref="G19" r:id="rId56" display="http://pbs.twimg.com/profile_images/1089869246602117122/nkEnljIQ_normal.jpg"/>
    <hyperlink ref="G20" r:id="rId57" display="http://pbs.twimg.com/profile_images/1125960676369948675/z2mbdJ5m_normal.png"/>
    <hyperlink ref="AY3" r:id="rId58" display="https://twitter.com/fiona_cruk"/>
    <hyperlink ref="AY4" r:id="rId59" display="https://twitter.com/uk_biobank"/>
    <hyperlink ref="AY5" r:id="rId60" display="https://twitter.com/blarodlo13"/>
    <hyperlink ref="AY6" r:id="rId61" display="https://twitter.com/rt_sridhar"/>
    <hyperlink ref="AY7" r:id="rId62" display="https://twitter.com/ksuhre"/>
    <hyperlink ref="AY8" r:id="rId63" display="https://twitter.com/geneticsmbbs"/>
    <hyperlink ref="AY9" r:id="rId64" display="https://twitter.com/pmissier"/>
    <hyperlink ref="AY10" r:id="rId65" display="https://twitter.com/debbiekennett"/>
    <hyperlink ref="AY11" r:id="rId66" display="https://twitter.com/wait_sasha"/>
    <hyperlink ref="AY12" r:id="rId67" display="https://twitter.com/amitvkhera"/>
    <hyperlink ref="AY13" r:id="rId68" display="https://twitter.com/ngalehealth"/>
    <hyperlink ref="AY14" r:id="rId69" display="https://twitter.com/gabriel_aurelie"/>
    <hyperlink ref="AY15" r:id="rId70" display="https://twitter.com/medisapiens"/>
    <hyperlink ref="AY16" r:id="rId71" display="https://twitter.com/mleaconnally"/>
    <hyperlink ref="AY17" r:id="rId72" display="https://twitter.com/rcoptimalhealth"/>
    <hyperlink ref="AY18" r:id="rId73" display="https://twitter.com/erobertson02"/>
    <hyperlink ref="AY19" r:id="rId74" display="https://twitter.com/yoginichudasama"/>
    <hyperlink ref="AY20" r:id="rId75" display="https://twitter.com/nyoei"/>
  </hyperlinks>
  <printOptions/>
  <pageMargins left="0.7" right="0.7" top="0.75" bottom="0.75" header="0.3" footer="0.3"/>
  <pageSetup horizontalDpi="600" verticalDpi="600" orientation="portrait" r:id="rId80"/>
  <drawing r:id="rId79"/>
  <legacyDrawing r:id="rId77"/>
  <tableParts>
    <tablePart r:id="rId7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524</v>
      </c>
      <c r="Z2" s="13" t="s">
        <v>529</v>
      </c>
      <c r="AA2" s="13" t="s">
        <v>537</v>
      </c>
      <c r="AB2" s="13" t="s">
        <v>562</v>
      </c>
      <c r="AC2" s="13" t="s">
        <v>586</v>
      </c>
      <c r="AD2" s="13" t="s">
        <v>595</v>
      </c>
      <c r="AE2" s="13" t="s">
        <v>596</v>
      </c>
      <c r="AF2" s="13" t="s">
        <v>601</v>
      </c>
      <c r="AG2" s="67" t="s">
        <v>685</v>
      </c>
      <c r="AH2" s="67" t="s">
        <v>686</v>
      </c>
      <c r="AI2" s="67" t="s">
        <v>687</v>
      </c>
      <c r="AJ2" s="67" t="s">
        <v>688</v>
      </c>
      <c r="AK2" s="67" t="s">
        <v>689</v>
      </c>
      <c r="AL2" s="67" t="s">
        <v>690</v>
      </c>
      <c r="AM2" s="67" t="s">
        <v>691</v>
      </c>
      <c r="AN2" s="67" t="s">
        <v>692</v>
      </c>
      <c r="AO2" s="67" t="s">
        <v>695</v>
      </c>
    </row>
    <row r="3" spans="1:41" ht="15">
      <c r="A3" s="126" t="s">
        <v>504</v>
      </c>
      <c r="B3" s="127" t="s">
        <v>506</v>
      </c>
      <c r="C3" s="127" t="s">
        <v>56</v>
      </c>
      <c r="D3" s="118"/>
      <c r="E3" s="117"/>
      <c r="F3" s="119" t="s">
        <v>700</v>
      </c>
      <c r="G3" s="120"/>
      <c r="H3" s="120"/>
      <c r="I3" s="121">
        <v>3</v>
      </c>
      <c r="J3" s="122"/>
      <c r="K3" s="51">
        <v>16</v>
      </c>
      <c r="L3" s="51">
        <v>14</v>
      </c>
      <c r="M3" s="51">
        <v>6</v>
      </c>
      <c r="N3" s="51">
        <v>20</v>
      </c>
      <c r="O3" s="51">
        <v>4</v>
      </c>
      <c r="P3" s="52">
        <v>0</v>
      </c>
      <c r="Q3" s="52">
        <v>0</v>
      </c>
      <c r="R3" s="51">
        <v>1</v>
      </c>
      <c r="S3" s="51">
        <v>0</v>
      </c>
      <c r="T3" s="51">
        <v>16</v>
      </c>
      <c r="U3" s="51">
        <v>20</v>
      </c>
      <c r="V3" s="51">
        <v>2</v>
      </c>
      <c r="W3" s="52">
        <v>1.757813</v>
      </c>
      <c r="X3" s="52">
        <v>0.0625</v>
      </c>
      <c r="Y3" s="85" t="s">
        <v>525</v>
      </c>
      <c r="Z3" s="85" t="s">
        <v>247</v>
      </c>
      <c r="AA3" s="85" t="s">
        <v>538</v>
      </c>
      <c r="AB3" s="91" t="s">
        <v>563</v>
      </c>
      <c r="AC3" s="91" t="s">
        <v>587</v>
      </c>
      <c r="AD3" s="91"/>
      <c r="AE3" s="91" t="s">
        <v>597</v>
      </c>
      <c r="AF3" s="91" t="s">
        <v>602</v>
      </c>
      <c r="AG3" s="132">
        <v>16</v>
      </c>
      <c r="AH3" s="135">
        <v>3.094777562862669</v>
      </c>
      <c r="AI3" s="132">
        <v>6</v>
      </c>
      <c r="AJ3" s="135">
        <v>1.1605415860735009</v>
      </c>
      <c r="AK3" s="132">
        <v>0</v>
      </c>
      <c r="AL3" s="135">
        <v>0</v>
      </c>
      <c r="AM3" s="132">
        <v>495</v>
      </c>
      <c r="AN3" s="135">
        <v>95.74468085106383</v>
      </c>
      <c r="AO3" s="132">
        <v>517</v>
      </c>
    </row>
    <row r="4" spans="1:41" ht="15">
      <c r="A4" s="126" t="s">
        <v>505</v>
      </c>
      <c r="B4" s="127" t="s">
        <v>507</v>
      </c>
      <c r="C4" s="127" t="s">
        <v>56</v>
      </c>
      <c r="D4" s="123"/>
      <c r="E4" s="100"/>
      <c r="F4" s="103" t="s">
        <v>701</v>
      </c>
      <c r="G4" s="107"/>
      <c r="H4" s="107"/>
      <c r="I4" s="124">
        <v>4</v>
      </c>
      <c r="J4" s="110"/>
      <c r="K4" s="51">
        <v>2</v>
      </c>
      <c r="L4" s="51">
        <v>1</v>
      </c>
      <c r="M4" s="51">
        <v>0</v>
      </c>
      <c r="N4" s="51">
        <v>1</v>
      </c>
      <c r="O4" s="51">
        <v>0</v>
      </c>
      <c r="P4" s="52">
        <v>0</v>
      </c>
      <c r="Q4" s="52">
        <v>0</v>
      </c>
      <c r="R4" s="51">
        <v>1</v>
      </c>
      <c r="S4" s="51">
        <v>0</v>
      </c>
      <c r="T4" s="51">
        <v>2</v>
      </c>
      <c r="U4" s="51">
        <v>1</v>
      </c>
      <c r="V4" s="51">
        <v>1</v>
      </c>
      <c r="W4" s="52">
        <v>0.5</v>
      </c>
      <c r="X4" s="52">
        <v>0.5</v>
      </c>
      <c r="Y4" s="85"/>
      <c r="Z4" s="85"/>
      <c r="AA4" s="85" t="s">
        <v>249</v>
      </c>
      <c r="AB4" s="91" t="s">
        <v>564</v>
      </c>
      <c r="AC4" s="91" t="s">
        <v>588</v>
      </c>
      <c r="AD4" s="91"/>
      <c r="AE4" s="91" t="s">
        <v>597</v>
      </c>
      <c r="AF4" s="91" t="s">
        <v>603</v>
      </c>
      <c r="AG4" s="132">
        <v>3</v>
      </c>
      <c r="AH4" s="135">
        <v>4.411764705882353</v>
      </c>
      <c r="AI4" s="132">
        <v>0</v>
      </c>
      <c r="AJ4" s="135">
        <v>0</v>
      </c>
      <c r="AK4" s="132">
        <v>0</v>
      </c>
      <c r="AL4" s="135">
        <v>0</v>
      </c>
      <c r="AM4" s="132">
        <v>65</v>
      </c>
      <c r="AN4" s="135">
        <v>95.58823529411765</v>
      </c>
      <c r="AO4" s="132">
        <v>68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504</v>
      </c>
      <c r="B2" s="91" t="s">
        <v>229</v>
      </c>
      <c r="C2" s="85">
        <f>VLOOKUP(GroupVertices[[#This Row],[Vertex]],Vertices[],MATCH("ID",Vertices[[#Headers],[Vertex]:[Vertex Content Word Count]],0),FALSE)</f>
        <v>20</v>
      </c>
    </row>
    <row r="3" spans="1:3" ht="15">
      <c r="A3" s="85" t="s">
        <v>504</v>
      </c>
      <c r="B3" s="91" t="s">
        <v>224</v>
      </c>
      <c r="C3" s="85">
        <f>VLOOKUP(GroupVertices[[#This Row],[Vertex]],Vertices[],MATCH("ID",Vertices[[#Headers],[Vertex]:[Vertex Content Word Count]],0),FALSE)</f>
        <v>4</v>
      </c>
    </row>
    <row r="4" spans="1:3" ht="15">
      <c r="A4" s="85" t="s">
        <v>504</v>
      </c>
      <c r="B4" s="91" t="s">
        <v>228</v>
      </c>
      <c r="C4" s="85">
        <f>VLOOKUP(GroupVertices[[#This Row],[Vertex]],Vertices[],MATCH("ID",Vertices[[#Headers],[Vertex]:[Vertex Content Word Count]],0),FALSE)</f>
        <v>19</v>
      </c>
    </row>
    <row r="5" spans="1:3" ht="15">
      <c r="A5" s="85" t="s">
        <v>504</v>
      </c>
      <c r="B5" s="91" t="s">
        <v>227</v>
      </c>
      <c r="C5" s="85">
        <f>VLOOKUP(GroupVertices[[#This Row],[Vertex]],Vertices[],MATCH("ID",Vertices[[#Headers],[Vertex]:[Vertex Content Word Count]],0),FALSE)</f>
        <v>18</v>
      </c>
    </row>
    <row r="6" spans="1:3" ht="15">
      <c r="A6" s="85" t="s">
        <v>504</v>
      </c>
      <c r="B6" s="91" t="s">
        <v>226</v>
      </c>
      <c r="C6" s="85">
        <f>VLOOKUP(GroupVertices[[#This Row],[Vertex]],Vertices[],MATCH("ID",Vertices[[#Headers],[Vertex]:[Vertex Content Word Count]],0),FALSE)</f>
        <v>17</v>
      </c>
    </row>
    <row r="7" spans="1:3" ht="15">
      <c r="A7" s="85" t="s">
        <v>504</v>
      </c>
      <c r="B7" s="91" t="s">
        <v>222</v>
      </c>
      <c r="C7" s="85">
        <f>VLOOKUP(GroupVertices[[#This Row],[Vertex]],Vertices[],MATCH("ID",Vertices[[#Headers],[Vertex]:[Vertex Content Word Count]],0),FALSE)</f>
        <v>14</v>
      </c>
    </row>
    <row r="8" spans="1:3" ht="15">
      <c r="A8" s="85" t="s">
        <v>504</v>
      </c>
      <c r="B8" s="91" t="s">
        <v>221</v>
      </c>
      <c r="C8" s="85">
        <f>VLOOKUP(GroupVertices[[#This Row],[Vertex]],Vertices[],MATCH("ID",Vertices[[#Headers],[Vertex]:[Vertex Content Word Count]],0),FALSE)</f>
        <v>13</v>
      </c>
    </row>
    <row r="9" spans="1:3" ht="15">
      <c r="A9" s="85" t="s">
        <v>504</v>
      </c>
      <c r="B9" s="91" t="s">
        <v>220</v>
      </c>
      <c r="C9" s="85">
        <f>VLOOKUP(GroupVertices[[#This Row],[Vertex]],Vertices[],MATCH("ID",Vertices[[#Headers],[Vertex]:[Vertex Content Word Count]],0),FALSE)</f>
        <v>12</v>
      </c>
    </row>
    <row r="10" spans="1:3" ht="15">
      <c r="A10" s="85" t="s">
        <v>504</v>
      </c>
      <c r="B10" s="91" t="s">
        <v>219</v>
      </c>
      <c r="C10" s="85">
        <f>VLOOKUP(GroupVertices[[#This Row],[Vertex]],Vertices[],MATCH("ID",Vertices[[#Headers],[Vertex]:[Vertex Content Word Count]],0),FALSE)</f>
        <v>11</v>
      </c>
    </row>
    <row r="11" spans="1:3" ht="15">
      <c r="A11" s="85" t="s">
        <v>504</v>
      </c>
      <c r="B11" s="91" t="s">
        <v>218</v>
      </c>
      <c r="C11" s="85">
        <f>VLOOKUP(GroupVertices[[#This Row],[Vertex]],Vertices[],MATCH("ID",Vertices[[#Headers],[Vertex]:[Vertex Content Word Count]],0),FALSE)</f>
        <v>10</v>
      </c>
    </row>
    <row r="12" spans="1:3" ht="15">
      <c r="A12" s="85" t="s">
        <v>504</v>
      </c>
      <c r="B12" s="91" t="s">
        <v>217</v>
      </c>
      <c r="C12" s="85">
        <f>VLOOKUP(GroupVertices[[#This Row],[Vertex]],Vertices[],MATCH("ID",Vertices[[#Headers],[Vertex]:[Vertex Content Word Count]],0),FALSE)</f>
        <v>9</v>
      </c>
    </row>
    <row r="13" spans="1:3" ht="15">
      <c r="A13" s="85" t="s">
        <v>504</v>
      </c>
      <c r="B13" s="91" t="s">
        <v>216</v>
      </c>
      <c r="C13" s="85">
        <f>VLOOKUP(GroupVertices[[#This Row],[Vertex]],Vertices[],MATCH("ID",Vertices[[#Headers],[Vertex]:[Vertex Content Word Count]],0),FALSE)</f>
        <v>8</v>
      </c>
    </row>
    <row r="14" spans="1:3" ht="15">
      <c r="A14" s="85" t="s">
        <v>504</v>
      </c>
      <c r="B14" s="91" t="s">
        <v>215</v>
      </c>
      <c r="C14" s="85">
        <f>VLOOKUP(GroupVertices[[#This Row],[Vertex]],Vertices[],MATCH("ID",Vertices[[#Headers],[Vertex]:[Vertex Content Word Count]],0),FALSE)</f>
        <v>7</v>
      </c>
    </row>
    <row r="15" spans="1:3" ht="15">
      <c r="A15" s="85" t="s">
        <v>504</v>
      </c>
      <c r="B15" s="91" t="s">
        <v>214</v>
      </c>
      <c r="C15" s="85">
        <f>VLOOKUP(GroupVertices[[#This Row],[Vertex]],Vertices[],MATCH("ID",Vertices[[#Headers],[Vertex]:[Vertex Content Word Count]],0),FALSE)</f>
        <v>6</v>
      </c>
    </row>
    <row r="16" spans="1:3" ht="15">
      <c r="A16" s="85" t="s">
        <v>504</v>
      </c>
      <c r="B16" s="91" t="s">
        <v>213</v>
      </c>
      <c r="C16" s="85">
        <f>VLOOKUP(GroupVertices[[#This Row],[Vertex]],Vertices[],MATCH("ID",Vertices[[#Headers],[Vertex]:[Vertex Content Word Count]],0),FALSE)</f>
        <v>5</v>
      </c>
    </row>
    <row r="17" spans="1:3" ht="15">
      <c r="A17" s="85" t="s">
        <v>504</v>
      </c>
      <c r="B17" s="91" t="s">
        <v>212</v>
      </c>
      <c r="C17" s="85">
        <f>VLOOKUP(GroupVertices[[#This Row],[Vertex]],Vertices[],MATCH("ID",Vertices[[#Headers],[Vertex]:[Vertex Content Word Count]],0),FALSE)</f>
        <v>3</v>
      </c>
    </row>
    <row r="18" spans="1:3" ht="15">
      <c r="A18" s="85" t="s">
        <v>505</v>
      </c>
      <c r="B18" s="91" t="s">
        <v>225</v>
      </c>
      <c r="C18" s="85">
        <f>VLOOKUP(GroupVertices[[#This Row],[Vertex]],Vertices[],MATCH("ID",Vertices[[#Headers],[Vertex]:[Vertex Content Word Count]],0),FALSE)</f>
        <v>16</v>
      </c>
    </row>
    <row r="19" spans="1:3" ht="15">
      <c r="A19" s="85" t="s">
        <v>505</v>
      </c>
      <c r="B19" s="91" t="s">
        <v>223</v>
      </c>
      <c r="C19" s="85">
        <f>VLOOKUP(GroupVertices[[#This Row],[Vertex]],Vertices[],MATCH("ID",Vertices[[#Headers],[Vertex]:[Vertex Content Word Count]],0),FALSE)</f>
        <v>15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514</v>
      </c>
      <c r="B2" s="36" t="s">
        <v>465</v>
      </c>
      <c r="D2" s="33">
        <f>MIN(Vertices[Degree])</f>
        <v>0</v>
      </c>
      <c r="E2" s="3">
        <f>COUNTIF(Vertices[Degree],"&gt;= "&amp;D2)-COUNTIF(Vertices[Degree],"&gt;="&amp;D3)</f>
        <v>0</v>
      </c>
      <c r="F2" s="39">
        <f>MIN(Vertices[In-Degree])</f>
        <v>0</v>
      </c>
      <c r="G2" s="40">
        <f>COUNTIF(Vertices[In-Degree],"&gt;= "&amp;F2)-COUNTIF(Vertices[In-Degree],"&gt;="&amp;F3)</f>
        <v>16</v>
      </c>
      <c r="H2" s="39">
        <f>MIN(Vertices[Out-Degree])</f>
        <v>1</v>
      </c>
      <c r="I2" s="40">
        <f>COUNTIF(Vertices[Out-Degree],"&gt;= "&amp;H2)-COUNTIF(Vertices[Out-Degree],"&gt;="&amp;H3)</f>
        <v>16</v>
      </c>
      <c r="J2" s="39">
        <f>MIN(Vertices[Betweenness Centrality])</f>
        <v>0</v>
      </c>
      <c r="K2" s="40">
        <f>COUNTIF(Vertices[Betweenness Centrality],"&gt;= "&amp;J2)-COUNTIF(Vertices[Betweenness Centrality],"&gt;="&amp;J3)</f>
        <v>17</v>
      </c>
      <c r="L2" s="39">
        <f>MIN(Vertices[Closeness Centrality])</f>
        <v>0.030303</v>
      </c>
      <c r="M2" s="40">
        <f>COUNTIF(Vertices[Closeness Centrality],"&gt;= "&amp;L2)-COUNTIF(Vertices[Closeness Centrality],"&gt;="&amp;L3)</f>
        <v>15</v>
      </c>
      <c r="N2" s="39">
        <f>MIN(Vertices[Eigenvector Centrality])</f>
        <v>0.044933</v>
      </c>
      <c r="O2" s="40">
        <f>COUNTIF(Vertices[Eigenvector Centrality],"&gt;= "&amp;N2)-COUNTIF(Vertices[Eigenvector Centrality],"&gt;="&amp;N3)</f>
        <v>15</v>
      </c>
      <c r="P2" s="39">
        <f>MIN(Vertices[PageRank])</f>
        <v>0.534007</v>
      </c>
      <c r="Q2" s="40">
        <f>COUNTIF(Vertices[PageRank],"&gt;= "&amp;P2)-COUNTIF(Vertices[PageRank],"&gt;="&amp;P3)</f>
        <v>15</v>
      </c>
      <c r="R2" s="39">
        <f>MIN(Vertices[Clustering Coefficient])</f>
        <v>0</v>
      </c>
      <c r="S2" s="45">
        <f>COUNTIF(Vertices[Clustering Coefficient],"&gt;= "&amp;R2)-COUNTIF(Vertices[Clustering Coefficient],"&gt;="&amp;R3)</f>
        <v>16</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0"/>
      <c r="B3" s="130"/>
      <c r="D3" s="34">
        <f aca="true" t="shared" si="1" ref="D3:D26">D2+($D$57-$D$2)/BinDivisor</f>
        <v>0</v>
      </c>
      <c r="E3" s="3">
        <f>COUNTIF(Vertices[Degree],"&gt;= "&amp;D3)-COUNTIF(Vertices[Degree],"&gt;="&amp;D4)</f>
        <v>0</v>
      </c>
      <c r="F3" s="41">
        <f aca="true" t="shared" si="2" ref="F3:F26">F2+($F$57-$F$2)/BinDivisor</f>
        <v>0.32727272727272727</v>
      </c>
      <c r="G3" s="42">
        <f>COUNTIF(Vertices[In-Degree],"&gt;= "&amp;F3)-COUNTIF(Vertices[In-Degree],"&gt;="&amp;F4)</f>
        <v>0</v>
      </c>
      <c r="H3" s="41">
        <f aca="true" t="shared" si="3" ref="H3:H26">H2+($H$57-$H$2)/BinDivisor</f>
        <v>1.018181818181818</v>
      </c>
      <c r="I3" s="42">
        <f>COUNTIF(Vertices[Out-Degree],"&gt;= "&amp;H3)-COUNTIF(Vertices[Out-Degree],"&gt;="&amp;H4)</f>
        <v>0</v>
      </c>
      <c r="J3" s="41">
        <f aca="true" t="shared" si="4" ref="J3:J26">J2+($J$57-$J$2)/BinDivisor</f>
        <v>4.909090909090909</v>
      </c>
      <c r="K3" s="42">
        <f>COUNTIF(Vertices[Betweenness Centrality],"&gt;= "&amp;J3)-COUNTIF(Vertices[Betweenness Centrality],"&gt;="&amp;J4)</f>
        <v>0</v>
      </c>
      <c r="L3" s="41">
        <f aca="true" t="shared" si="5" ref="L3:L26">L2+($L$57-$L$2)/BinDivisor</f>
        <v>0.030821563636363635</v>
      </c>
      <c r="M3" s="42">
        <f>COUNTIF(Vertices[Closeness Centrality],"&gt;= "&amp;L3)-COUNTIF(Vertices[Closeness Centrality],"&gt;="&amp;L4)</f>
        <v>2</v>
      </c>
      <c r="N3" s="41">
        <f aca="true" t="shared" si="6" ref="N3:N26">N2+($N$57-$N$2)/BinDivisor</f>
        <v>0.04797009090909091</v>
      </c>
      <c r="O3" s="42">
        <f>COUNTIF(Vertices[Eigenvector Centrality],"&gt;= "&amp;N3)-COUNTIF(Vertices[Eigenvector Centrality],"&gt;="&amp;N4)</f>
        <v>0</v>
      </c>
      <c r="P3" s="41">
        <f aca="true" t="shared" si="7" ref="P3:P26">P2+($P$57-$P$2)/BinDivisor</f>
        <v>0.6721516727272727</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0.6545454545454545</v>
      </c>
      <c r="G4" s="40">
        <f>COUNTIF(Vertices[In-Degree],"&gt;= "&amp;F4)-COUNTIF(Vertices[In-Degree],"&gt;="&amp;F5)</f>
        <v>0</v>
      </c>
      <c r="H4" s="39">
        <f t="shared" si="3"/>
        <v>1.0363636363636362</v>
      </c>
      <c r="I4" s="40">
        <f>COUNTIF(Vertices[Out-Degree],"&gt;= "&amp;H4)-COUNTIF(Vertices[Out-Degree],"&gt;="&amp;H5)</f>
        <v>0</v>
      </c>
      <c r="J4" s="39">
        <f t="shared" si="4"/>
        <v>9.818181818181818</v>
      </c>
      <c r="K4" s="40">
        <f>COUNTIF(Vertices[Betweenness Centrality],"&gt;= "&amp;J4)-COUNTIF(Vertices[Betweenness Centrality],"&gt;="&amp;J5)</f>
        <v>0</v>
      </c>
      <c r="L4" s="39">
        <f t="shared" si="5"/>
        <v>0.031340127272727274</v>
      </c>
      <c r="M4" s="40">
        <f>COUNTIF(Vertices[Closeness Centrality],"&gt;= "&amp;L4)-COUNTIF(Vertices[Closeness Centrality],"&gt;="&amp;L5)</f>
        <v>0</v>
      </c>
      <c r="N4" s="39">
        <f t="shared" si="6"/>
        <v>0.05100718181818181</v>
      </c>
      <c r="O4" s="40">
        <f>COUNTIF(Vertices[Eigenvector Centrality],"&gt;= "&amp;N4)-COUNTIF(Vertices[Eigenvector Centrality],"&gt;="&amp;N5)</f>
        <v>0</v>
      </c>
      <c r="P4" s="39">
        <f t="shared" si="7"/>
        <v>0.8102963454545454</v>
      </c>
      <c r="Q4" s="40">
        <f>COUNTIF(Vertices[PageRank],"&gt;= "&amp;P4)-COUNTIF(Vertices[PageRank],"&gt;="&amp;P5)</f>
        <v>2</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0.9818181818181818</v>
      </c>
      <c r="G5" s="42">
        <f>COUNTIF(Vertices[In-Degree],"&gt;= "&amp;F5)-COUNTIF(Vertices[In-Degree],"&gt;="&amp;F6)</f>
        <v>0</v>
      </c>
      <c r="H5" s="41">
        <f t="shared" si="3"/>
        <v>1.0545454545454542</v>
      </c>
      <c r="I5" s="42">
        <f>COUNTIF(Vertices[Out-Degree],"&gt;= "&amp;H5)-COUNTIF(Vertices[Out-Degree],"&gt;="&amp;H6)</f>
        <v>0</v>
      </c>
      <c r="J5" s="41">
        <f t="shared" si="4"/>
        <v>14.727272727272727</v>
      </c>
      <c r="K5" s="42">
        <f>COUNTIF(Vertices[Betweenness Centrality],"&gt;= "&amp;J5)-COUNTIF(Vertices[Betweenness Centrality],"&gt;="&amp;J6)</f>
        <v>0</v>
      </c>
      <c r="L5" s="41">
        <f t="shared" si="5"/>
        <v>0.03185869090909091</v>
      </c>
      <c r="M5" s="42">
        <f>COUNTIF(Vertices[Closeness Centrality],"&gt;= "&amp;L5)-COUNTIF(Vertices[Closeness Centrality],"&gt;="&amp;L6)</f>
        <v>0</v>
      </c>
      <c r="N5" s="41">
        <f t="shared" si="6"/>
        <v>0.05404427272727272</v>
      </c>
      <c r="O5" s="42">
        <f>COUNTIF(Vertices[Eigenvector Centrality],"&gt;= "&amp;N5)-COUNTIF(Vertices[Eigenvector Centrality],"&gt;="&amp;N6)</f>
        <v>2</v>
      </c>
      <c r="P5" s="41">
        <f t="shared" si="7"/>
        <v>0.9484410181818181</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18</v>
      </c>
      <c r="D6" s="34">
        <f t="shared" si="1"/>
        <v>0</v>
      </c>
      <c r="E6" s="3">
        <f>COUNTIF(Vertices[Degree],"&gt;= "&amp;D6)-COUNTIF(Vertices[Degree],"&gt;="&amp;D7)</f>
        <v>0</v>
      </c>
      <c r="F6" s="39">
        <f t="shared" si="2"/>
        <v>1.309090909090909</v>
      </c>
      <c r="G6" s="40">
        <f>COUNTIF(Vertices[In-Degree],"&gt;= "&amp;F6)-COUNTIF(Vertices[In-Degree],"&gt;="&amp;F7)</f>
        <v>0</v>
      </c>
      <c r="H6" s="39">
        <f t="shared" si="3"/>
        <v>1.0727272727272723</v>
      </c>
      <c r="I6" s="40">
        <f>COUNTIF(Vertices[Out-Degree],"&gt;= "&amp;H6)-COUNTIF(Vertices[Out-Degree],"&gt;="&amp;H7)</f>
        <v>0</v>
      </c>
      <c r="J6" s="39">
        <f t="shared" si="4"/>
        <v>19.636363636363637</v>
      </c>
      <c r="K6" s="40">
        <f>COUNTIF(Vertices[Betweenness Centrality],"&gt;= "&amp;J6)-COUNTIF(Vertices[Betweenness Centrality],"&gt;="&amp;J7)</f>
        <v>0</v>
      </c>
      <c r="L6" s="39">
        <f t="shared" si="5"/>
        <v>0.032377254545454544</v>
      </c>
      <c r="M6" s="40">
        <f>COUNTIF(Vertices[Closeness Centrality],"&gt;= "&amp;L6)-COUNTIF(Vertices[Closeness Centrality],"&gt;="&amp;L7)</f>
        <v>0</v>
      </c>
      <c r="N6" s="39">
        <f t="shared" si="6"/>
        <v>0.057081363636363625</v>
      </c>
      <c r="O6" s="40">
        <f>COUNTIF(Vertices[Eigenvector Centrality],"&gt;= "&amp;N6)-COUNTIF(Vertices[Eigenvector Centrality],"&gt;="&amp;N7)</f>
        <v>0</v>
      </c>
      <c r="P6" s="39">
        <f t="shared" si="7"/>
        <v>1.086585690909091</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1.6363636363636362</v>
      </c>
      <c r="G7" s="42">
        <f>COUNTIF(Vertices[In-Degree],"&gt;= "&amp;F7)-COUNTIF(Vertices[In-Degree],"&gt;="&amp;F8)</f>
        <v>0</v>
      </c>
      <c r="H7" s="41">
        <f t="shared" si="3"/>
        <v>1.0909090909090904</v>
      </c>
      <c r="I7" s="42">
        <f>COUNTIF(Vertices[Out-Degree],"&gt;= "&amp;H7)-COUNTIF(Vertices[Out-Degree],"&gt;="&amp;H8)</f>
        <v>0</v>
      </c>
      <c r="J7" s="41">
        <f t="shared" si="4"/>
        <v>24.545454545454547</v>
      </c>
      <c r="K7" s="42">
        <f>COUNTIF(Vertices[Betweenness Centrality],"&gt;= "&amp;J7)-COUNTIF(Vertices[Betweenness Centrality],"&gt;="&amp;J8)</f>
        <v>0</v>
      </c>
      <c r="L7" s="41">
        <f t="shared" si="5"/>
        <v>0.03289581818181818</v>
      </c>
      <c r="M7" s="42">
        <f>COUNTIF(Vertices[Closeness Centrality],"&gt;= "&amp;L7)-COUNTIF(Vertices[Closeness Centrality],"&gt;="&amp;L8)</f>
        <v>0</v>
      </c>
      <c r="N7" s="41">
        <f t="shared" si="6"/>
        <v>0.06011845454545453</v>
      </c>
      <c r="O7" s="42">
        <f>COUNTIF(Vertices[Eigenvector Centrality],"&gt;= "&amp;N7)-COUNTIF(Vertices[Eigenvector Centrality],"&gt;="&amp;N8)</f>
        <v>0</v>
      </c>
      <c r="P7" s="41">
        <f t="shared" si="7"/>
        <v>1.2247303636363638</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24</v>
      </c>
      <c r="D8" s="34">
        <f t="shared" si="1"/>
        <v>0</v>
      </c>
      <c r="E8" s="3">
        <f>COUNTIF(Vertices[Degree],"&gt;= "&amp;D8)-COUNTIF(Vertices[Degree],"&gt;="&amp;D9)</f>
        <v>0</v>
      </c>
      <c r="F8" s="39">
        <f t="shared" si="2"/>
        <v>1.9636363636363634</v>
      </c>
      <c r="G8" s="40">
        <f>COUNTIF(Vertices[In-Degree],"&gt;= "&amp;F8)-COUNTIF(Vertices[In-Degree],"&gt;="&amp;F9)</f>
        <v>1</v>
      </c>
      <c r="H8" s="39">
        <f t="shared" si="3"/>
        <v>1.1090909090909085</v>
      </c>
      <c r="I8" s="40">
        <f>COUNTIF(Vertices[Out-Degree],"&gt;= "&amp;H8)-COUNTIF(Vertices[Out-Degree],"&gt;="&amp;H9)</f>
        <v>0</v>
      </c>
      <c r="J8" s="39">
        <f t="shared" si="4"/>
        <v>29.454545454545457</v>
      </c>
      <c r="K8" s="40">
        <f>COUNTIF(Vertices[Betweenness Centrality],"&gt;= "&amp;J8)-COUNTIF(Vertices[Betweenness Centrality],"&gt;="&amp;J9)</f>
        <v>0</v>
      </c>
      <c r="L8" s="39">
        <f t="shared" si="5"/>
        <v>0.033414381818181814</v>
      </c>
      <c r="M8" s="40">
        <f>COUNTIF(Vertices[Closeness Centrality],"&gt;= "&amp;L8)-COUNTIF(Vertices[Closeness Centrality],"&gt;="&amp;L9)</f>
        <v>0</v>
      </c>
      <c r="N8" s="39">
        <f t="shared" si="6"/>
        <v>0.06315554545454544</v>
      </c>
      <c r="O8" s="40">
        <f>COUNTIF(Vertices[Eigenvector Centrality],"&gt;= "&amp;N8)-COUNTIF(Vertices[Eigenvector Centrality],"&gt;="&amp;N9)</f>
        <v>0</v>
      </c>
      <c r="P8" s="39">
        <f t="shared" si="7"/>
        <v>1.3628750363636366</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30"/>
      <c r="B9" s="130"/>
      <c r="D9" s="34">
        <f t="shared" si="1"/>
        <v>0</v>
      </c>
      <c r="E9" s="3">
        <f>COUNTIF(Vertices[Degree],"&gt;= "&amp;D9)-COUNTIF(Vertices[Degree],"&gt;="&amp;D10)</f>
        <v>0</v>
      </c>
      <c r="F9" s="41">
        <f t="shared" si="2"/>
        <v>2.2909090909090906</v>
      </c>
      <c r="G9" s="42">
        <f>COUNTIF(Vertices[In-Degree],"&gt;= "&amp;F9)-COUNTIF(Vertices[In-Degree],"&gt;="&amp;F10)</f>
        <v>0</v>
      </c>
      <c r="H9" s="41">
        <f t="shared" si="3"/>
        <v>1.1272727272727265</v>
      </c>
      <c r="I9" s="42">
        <f>COUNTIF(Vertices[Out-Degree],"&gt;= "&amp;H9)-COUNTIF(Vertices[Out-Degree],"&gt;="&amp;H10)</f>
        <v>0</v>
      </c>
      <c r="J9" s="41">
        <f t="shared" si="4"/>
        <v>34.36363636363637</v>
      </c>
      <c r="K9" s="42">
        <f>COUNTIF(Vertices[Betweenness Centrality],"&gt;= "&amp;J9)-COUNTIF(Vertices[Betweenness Centrality],"&gt;="&amp;J10)</f>
        <v>0</v>
      </c>
      <c r="L9" s="41">
        <f t="shared" si="5"/>
        <v>0.03393294545454545</v>
      </c>
      <c r="M9" s="42">
        <f>COUNTIF(Vertices[Closeness Centrality],"&gt;= "&amp;L9)-COUNTIF(Vertices[Closeness Centrality],"&gt;="&amp;L10)</f>
        <v>0</v>
      </c>
      <c r="N9" s="41">
        <f t="shared" si="6"/>
        <v>0.06619263636363634</v>
      </c>
      <c r="O9" s="42">
        <f>COUNTIF(Vertices[Eigenvector Centrality],"&gt;= "&amp;N9)-COUNTIF(Vertices[Eigenvector Centrality],"&gt;="&amp;N10)</f>
        <v>0</v>
      </c>
      <c r="P9" s="41">
        <f t="shared" si="7"/>
        <v>1.5010197090909094</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151</v>
      </c>
      <c r="B10" s="36">
        <v>4</v>
      </c>
      <c r="D10" s="34">
        <f t="shared" si="1"/>
        <v>0</v>
      </c>
      <c r="E10" s="3">
        <f>COUNTIF(Vertices[Degree],"&gt;= "&amp;D10)-COUNTIF(Vertices[Degree],"&gt;="&amp;D11)</f>
        <v>0</v>
      </c>
      <c r="F10" s="39">
        <f t="shared" si="2"/>
        <v>2.6181818181818177</v>
      </c>
      <c r="G10" s="40">
        <f>COUNTIF(Vertices[In-Degree],"&gt;= "&amp;F10)-COUNTIF(Vertices[In-Degree],"&gt;="&amp;F11)</f>
        <v>0</v>
      </c>
      <c r="H10" s="39">
        <f t="shared" si="3"/>
        <v>1.1454545454545446</v>
      </c>
      <c r="I10" s="40">
        <f>COUNTIF(Vertices[Out-Degree],"&gt;= "&amp;H10)-COUNTIF(Vertices[Out-Degree],"&gt;="&amp;H11)</f>
        <v>0</v>
      </c>
      <c r="J10" s="39">
        <f t="shared" si="4"/>
        <v>39.27272727272727</v>
      </c>
      <c r="K10" s="40">
        <f>COUNTIF(Vertices[Betweenness Centrality],"&gt;= "&amp;J10)-COUNTIF(Vertices[Betweenness Centrality],"&gt;="&amp;J11)</f>
        <v>0</v>
      </c>
      <c r="L10" s="39">
        <f t="shared" si="5"/>
        <v>0.034451509090909084</v>
      </c>
      <c r="M10" s="40">
        <f>COUNTIF(Vertices[Closeness Centrality],"&gt;= "&amp;L10)-COUNTIF(Vertices[Closeness Centrality],"&gt;="&amp;L11)</f>
        <v>0</v>
      </c>
      <c r="N10" s="39">
        <f t="shared" si="6"/>
        <v>0.06922972727272725</v>
      </c>
      <c r="O10" s="40">
        <f>COUNTIF(Vertices[Eigenvector Centrality],"&gt;= "&amp;N10)-COUNTIF(Vertices[Eigenvector Centrality],"&gt;="&amp;N11)</f>
        <v>0</v>
      </c>
      <c r="P10" s="39">
        <f t="shared" si="7"/>
        <v>1.6391643818181822</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2.945454545454545</v>
      </c>
      <c r="G11" s="42">
        <f>COUNTIF(Vertices[In-Degree],"&gt;= "&amp;F11)-COUNTIF(Vertices[In-Degree],"&gt;="&amp;F12)</f>
        <v>0</v>
      </c>
      <c r="H11" s="41">
        <f t="shared" si="3"/>
        <v>1.1636363636363627</v>
      </c>
      <c r="I11" s="42">
        <f>COUNTIF(Vertices[Out-Degree],"&gt;= "&amp;H11)-COUNTIF(Vertices[Out-Degree],"&gt;="&amp;H12)</f>
        <v>0</v>
      </c>
      <c r="J11" s="41">
        <f t="shared" si="4"/>
        <v>44.18181818181818</v>
      </c>
      <c r="K11" s="42">
        <f>COUNTIF(Vertices[Betweenness Centrality],"&gt;= "&amp;J11)-COUNTIF(Vertices[Betweenness Centrality],"&gt;="&amp;J12)</f>
        <v>0</v>
      </c>
      <c r="L11" s="41">
        <f t="shared" si="5"/>
        <v>0.03497007272727272</v>
      </c>
      <c r="M11" s="42">
        <f>COUNTIF(Vertices[Closeness Centrality],"&gt;= "&amp;L11)-COUNTIF(Vertices[Closeness Centrality],"&gt;="&amp;L12)</f>
        <v>0</v>
      </c>
      <c r="N11" s="41">
        <f t="shared" si="6"/>
        <v>0.07226681818181815</v>
      </c>
      <c r="O11" s="42">
        <f>COUNTIF(Vertices[Eigenvector Centrality],"&gt;= "&amp;N11)-COUNTIF(Vertices[Eigenvector Centrality],"&gt;="&amp;N12)</f>
        <v>0</v>
      </c>
      <c r="P11" s="41">
        <f t="shared" si="7"/>
        <v>1.777309054545455</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170</v>
      </c>
      <c r="B12" s="36">
        <v>0.05555555555555555</v>
      </c>
      <c r="D12" s="34">
        <f t="shared" si="1"/>
        <v>0</v>
      </c>
      <c r="E12" s="3">
        <f>COUNTIF(Vertices[Degree],"&gt;= "&amp;D12)-COUNTIF(Vertices[Degree],"&gt;="&amp;D13)</f>
        <v>0</v>
      </c>
      <c r="F12" s="39">
        <f t="shared" si="2"/>
        <v>3.272727272727272</v>
      </c>
      <c r="G12" s="40">
        <f>COUNTIF(Vertices[In-Degree],"&gt;= "&amp;F12)-COUNTIF(Vertices[In-Degree],"&gt;="&amp;F13)</f>
        <v>0</v>
      </c>
      <c r="H12" s="39">
        <f t="shared" si="3"/>
        <v>1.1818181818181808</v>
      </c>
      <c r="I12" s="40">
        <f>COUNTIF(Vertices[Out-Degree],"&gt;= "&amp;H12)-COUNTIF(Vertices[Out-Degree],"&gt;="&amp;H13)</f>
        <v>0</v>
      </c>
      <c r="J12" s="39">
        <f t="shared" si="4"/>
        <v>49.090909090909086</v>
      </c>
      <c r="K12" s="40">
        <f>COUNTIF(Vertices[Betweenness Centrality],"&gt;= "&amp;J12)-COUNTIF(Vertices[Betweenness Centrality],"&gt;="&amp;J13)</f>
        <v>0</v>
      </c>
      <c r="L12" s="39">
        <f t="shared" si="5"/>
        <v>0.035488636363636354</v>
      </c>
      <c r="M12" s="40">
        <f>COUNTIF(Vertices[Closeness Centrality],"&gt;= "&amp;L12)-COUNTIF(Vertices[Closeness Centrality],"&gt;="&amp;L13)</f>
        <v>0</v>
      </c>
      <c r="N12" s="39">
        <f t="shared" si="6"/>
        <v>0.07530390909090906</v>
      </c>
      <c r="O12" s="40">
        <f>COUNTIF(Vertices[Eigenvector Centrality],"&gt;= "&amp;N12)-COUNTIF(Vertices[Eigenvector Centrality],"&gt;="&amp;N13)</f>
        <v>0</v>
      </c>
      <c r="P12" s="39">
        <f t="shared" si="7"/>
        <v>1.915453727272728</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171</v>
      </c>
      <c r="B13" s="36">
        <v>0.10526315789473684</v>
      </c>
      <c r="D13" s="34">
        <f t="shared" si="1"/>
        <v>0</v>
      </c>
      <c r="E13" s="3">
        <f>COUNTIF(Vertices[Degree],"&gt;= "&amp;D13)-COUNTIF(Vertices[Degree],"&gt;="&amp;D14)</f>
        <v>0</v>
      </c>
      <c r="F13" s="41">
        <f t="shared" si="2"/>
        <v>3.599999999999999</v>
      </c>
      <c r="G13" s="42">
        <f>COUNTIF(Vertices[In-Degree],"&gt;= "&amp;F13)-COUNTIF(Vertices[In-Degree],"&gt;="&amp;F14)</f>
        <v>0</v>
      </c>
      <c r="H13" s="41">
        <f t="shared" si="3"/>
        <v>1.1999999999999988</v>
      </c>
      <c r="I13" s="42">
        <f>COUNTIF(Vertices[Out-Degree],"&gt;= "&amp;H13)-COUNTIF(Vertices[Out-Degree],"&gt;="&amp;H14)</f>
        <v>0</v>
      </c>
      <c r="J13" s="41">
        <f t="shared" si="4"/>
        <v>53.99999999999999</v>
      </c>
      <c r="K13" s="42">
        <f>COUNTIF(Vertices[Betweenness Centrality],"&gt;= "&amp;J13)-COUNTIF(Vertices[Betweenness Centrality],"&gt;="&amp;J14)</f>
        <v>0</v>
      </c>
      <c r="L13" s="41">
        <f t="shared" si="5"/>
        <v>0.03600719999999999</v>
      </c>
      <c r="M13" s="42">
        <f>COUNTIF(Vertices[Closeness Centrality],"&gt;= "&amp;L13)-COUNTIF(Vertices[Closeness Centrality],"&gt;="&amp;L14)</f>
        <v>0</v>
      </c>
      <c r="N13" s="41">
        <f t="shared" si="6"/>
        <v>0.07834099999999997</v>
      </c>
      <c r="O13" s="42">
        <f>COUNTIF(Vertices[Eigenvector Centrality],"&gt;= "&amp;N13)-COUNTIF(Vertices[Eigenvector Centrality],"&gt;="&amp;N14)</f>
        <v>0</v>
      </c>
      <c r="P13" s="41">
        <f t="shared" si="7"/>
        <v>2.0535984000000007</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30"/>
      <c r="B14" s="130"/>
      <c r="D14" s="34">
        <f t="shared" si="1"/>
        <v>0</v>
      </c>
      <c r="E14" s="3">
        <f>COUNTIF(Vertices[Degree],"&gt;= "&amp;D14)-COUNTIF(Vertices[Degree],"&gt;="&amp;D15)</f>
        <v>0</v>
      </c>
      <c r="F14" s="39">
        <f t="shared" si="2"/>
        <v>3.9272727272727264</v>
      </c>
      <c r="G14" s="40">
        <f>COUNTIF(Vertices[In-Degree],"&gt;= "&amp;F14)-COUNTIF(Vertices[In-Degree],"&gt;="&amp;F15)</f>
        <v>0</v>
      </c>
      <c r="H14" s="39">
        <f t="shared" si="3"/>
        <v>1.218181818181817</v>
      </c>
      <c r="I14" s="40">
        <f>COUNTIF(Vertices[Out-Degree],"&gt;= "&amp;H14)-COUNTIF(Vertices[Out-Degree],"&gt;="&amp;H15)</f>
        <v>0</v>
      </c>
      <c r="J14" s="39">
        <f t="shared" si="4"/>
        <v>58.9090909090909</v>
      </c>
      <c r="K14" s="40">
        <f>COUNTIF(Vertices[Betweenness Centrality],"&gt;= "&amp;J14)-COUNTIF(Vertices[Betweenness Centrality],"&gt;="&amp;J15)</f>
        <v>0</v>
      </c>
      <c r="L14" s="39">
        <f t="shared" si="5"/>
        <v>0.036525763636363624</v>
      </c>
      <c r="M14" s="40">
        <f>COUNTIF(Vertices[Closeness Centrality],"&gt;= "&amp;L14)-COUNTIF(Vertices[Closeness Centrality],"&gt;="&amp;L15)</f>
        <v>0</v>
      </c>
      <c r="N14" s="39">
        <f t="shared" si="6"/>
        <v>0.08137809090909087</v>
      </c>
      <c r="O14" s="40">
        <f>COUNTIF(Vertices[Eigenvector Centrality],"&gt;= "&amp;N14)-COUNTIF(Vertices[Eigenvector Centrality],"&gt;="&amp;N15)</f>
        <v>0</v>
      </c>
      <c r="P14" s="39">
        <f t="shared" si="7"/>
        <v>2.1917430727272733</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4.254545454545454</v>
      </c>
      <c r="G15" s="42">
        <f>COUNTIF(Vertices[In-Degree],"&gt;= "&amp;F15)-COUNTIF(Vertices[In-Degree],"&gt;="&amp;F16)</f>
        <v>0</v>
      </c>
      <c r="H15" s="41">
        <f t="shared" si="3"/>
        <v>1.236363636363635</v>
      </c>
      <c r="I15" s="42">
        <f>COUNTIF(Vertices[Out-Degree],"&gt;= "&amp;H15)-COUNTIF(Vertices[Out-Degree],"&gt;="&amp;H16)</f>
        <v>0</v>
      </c>
      <c r="J15" s="41">
        <f t="shared" si="4"/>
        <v>63.818181818181806</v>
      </c>
      <c r="K15" s="42">
        <f>COUNTIF(Vertices[Betweenness Centrality],"&gt;= "&amp;J15)-COUNTIF(Vertices[Betweenness Centrality],"&gt;="&amp;J16)</f>
        <v>0</v>
      </c>
      <c r="L15" s="41">
        <f t="shared" si="5"/>
        <v>0.03704432727272726</v>
      </c>
      <c r="M15" s="42">
        <f>COUNTIF(Vertices[Closeness Centrality],"&gt;= "&amp;L15)-COUNTIF(Vertices[Closeness Centrality],"&gt;="&amp;L16)</f>
        <v>0</v>
      </c>
      <c r="N15" s="41">
        <f t="shared" si="6"/>
        <v>0.08441518181818178</v>
      </c>
      <c r="O15" s="42">
        <f>COUNTIF(Vertices[Eigenvector Centrality],"&gt;= "&amp;N15)-COUNTIF(Vertices[Eigenvector Centrality],"&gt;="&amp;N16)</f>
        <v>0</v>
      </c>
      <c r="P15" s="41">
        <f t="shared" si="7"/>
        <v>2.329887745454546</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4.581818181818181</v>
      </c>
      <c r="G16" s="40">
        <f>COUNTIF(Vertices[In-Degree],"&gt;= "&amp;F16)-COUNTIF(Vertices[In-Degree],"&gt;="&amp;F17)</f>
        <v>0</v>
      </c>
      <c r="H16" s="39">
        <f t="shared" si="3"/>
        <v>1.254545454545453</v>
      </c>
      <c r="I16" s="40">
        <f>COUNTIF(Vertices[Out-Degree],"&gt;= "&amp;H16)-COUNTIF(Vertices[Out-Degree],"&gt;="&amp;H17)</f>
        <v>0</v>
      </c>
      <c r="J16" s="39">
        <f t="shared" si="4"/>
        <v>68.72727272727272</v>
      </c>
      <c r="K16" s="40">
        <f>COUNTIF(Vertices[Betweenness Centrality],"&gt;= "&amp;J16)-COUNTIF(Vertices[Betweenness Centrality],"&gt;="&amp;J17)</f>
        <v>0</v>
      </c>
      <c r="L16" s="39">
        <f t="shared" si="5"/>
        <v>0.037562890909090894</v>
      </c>
      <c r="M16" s="40">
        <f>COUNTIF(Vertices[Closeness Centrality],"&gt;= "&amp;L16)-COUNTIF(Vertices[Closeness Centrality],"&gt;="&amp;L17)</f>
        <v>0</v>
      </c>
      <c r="N16" s="39">
        <f t="shared" si="6"/>
        <v>0.08745227272727268</v>
      </c>
      <c r="O16" s="40">
        <f>COUNTIF(Vertices[Eigenvector Centrality],"&gt;= "&amp;N16)-COUNTIF(Vertices[Eigenvector Centrality],"&gt;="&amp;N17)</f>
        <v>0</v>
      </c>
      <c r="P16" s="39">
        <f t="shared" si="7"/>
        <v>2.4680324181818185</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154</v>
      </c>
      <c r="B17" s="36">
        <v>18</v>
      </c>
      <c r="D17" s="34">
        <f t="shared" si="1"/>
        <v>0</v>
      </c>
      <c r="E17" s="3">
        <f>COUNTIF(Vertices[Degree],"&gt;= "&amp;D17)-COUNTIF(Vertices[Degree],"&gt;="&amp;D18)</f>
        <v>0</v>
      </c>
      <c r="F17" s="41">
        <f t="shared" si="2"/>
        <v>4.909090909090908</v>
      </c>
      <c r="G17" s="42">
        <f>COUNTIF(Vertices[In-Degree],"&gt;= "&amp;F17)-COUNTIF(Vertices[In-Degree],"&gt;="&amp;F18)</f>
        <v>0</v>
      </c>
      <c r="H17" s="41">
        <f t="shared" si="3"/>
        <v>1.2727272727272712</v>
      </c>
      <c r="I17" s="42">
        <f>COUNTIF(Vertices[Out-Degree],"&gt;= "&amp;H17)-COUNTIF(Vertices[Out-Degree],"&gt;="&amp;H18)</f>
        <v>0</v>
      </c>
      <c r="J17" s="41">
        <f t="shared" si="4"/>
        <v>73.63636363636363</v>
      </c>
      <c r="K17" s="42">
        <f>COUNTIF(Vertices[Betweenness Centrality],"&gt;= "&amp;J17)-COUNTIF(Vertices[Betweenness Centrality],"&gt;="&amp;J18)</f>
        <v>0</v>
      </c>
      <c r="L17" s="41">
        <f t="shared" si="5"/>
        <v>0.03808145454545453</v>
      </c>
      <c r="M17" s="42">
        <f>COUNTIF(Vertices[Closeness Centrality],"&gt;= "&amp;L17)-COUNTIF(Vertices[Closeness Centrality],"&gt;="&amp;L18)</f>
        <v>0</v>
      </c>
      <c r="N17" s="41">
        <f t="shared" si="6"/>
        <v>0.09048936363636359</v>
      </c>
      <c r="O17" s="42">
        <f>COUNTIF(Vertices[Eigenvector Centrality],"&gt;= "&amp;N17)-COUNTIF(Vertices[Eigenvector Centrality],"&gt;="&amp;N18)</f>
        <v>0</v>
      </c>
      <c r="P17" s="41">
        <f t="shared" si="7"/>
        <v>2.606177090909091</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155</v>
      </c>
      <c r="B18" s="36">
        <v>24</v>
      </c>
      <c r="D18" s="34">
        <f t="shared" si="1"/>
        <v>0</v>
      </c>
      <c r="E18" s="3">
        <f>COUNTIF(Vertices[Degree],"&gt;= "&amp;D18)-COUNTIF(Vertices[Degree],"&gt;="&amp;D19)</f>
        <v>0</v>
      </c>
      <c r="F18" s="39">
        <f t="shared" si="2"/>
        <v>5.236363636363635</v>
      </c>
      <c r="G18" s="40">
        <f>COUNTIF(Vertices[In-Degree],"&gt;= "&amp;F18)-COUNTIF(Vertices[In-Degree],"&gt;="&amp;F19)</f>
        <v>0</v>
      </c>
      <c r="H18" s="39">
        <f t="shared" si="3"/>
        <v>1.2909090909090892</v>
      </c>
      <c r="I18" s="40">
        <f>COUNTIF(Vertices[Out-Degree],"&gt;= "&amp;H18)-COUNTIF(Vertices[Out-Degree],"&gt;="&amp;H19)</f>
        <v>0</v>
      </c>
      <c r="J18" s="39">
        <f t="shared" si="4"/>
        <v>78.54545454545453</v>
      </c>
      <c r="K18" s="40">
        <f>COUNTIF(Vertices[Betweenness Centrality],"&gt;= "&amp;J18)-COUNTIF(Vertices[Betweenness Centrality],"&gt;="&amp;J19)</f>
        <v>0</v>
      </c>
      <c r="L18" s="39">
        <f t="shared" si="5"/>
        <v>0.038600018181818165</v>
      </c>
      <c r="M18" s="40">
        <f>COUNTIF(Vertices[Closeness Centrality],"&gt;= "&amp;L18)-COUNTIF(Vertices[Closeness Centrality],"&gt;="&amp;L19)</f>
        <v>0</v>
      </c>
      <c r="N18" s="39">
        <f t="shared" si="6"/>
        <v>0.0935264545454545</v>
      </c>
      <c r="O18" s="40">
        <f>COUNTIF(Vertices[Eigenvector Centrality],"&gt;= "&amp;N18)-COUNTIF(Vertices[Eigenvector Centrality],"&gt;="&amp;N19)</f>
        <v>0</v>
      </c>
      <c r="P18" s="39">
        <f t="shared" si="7"/>
        <v>2.7443217636363637</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130"/>
      <c r="B19" s="130"/>
      <c r="D19" s="34">
        <f t="shared" si="1"/>
        <v>0</v>
      </c>
      <c r="E19" s="3">
        <f>COUNTIF(Vertices[Degree],"&gt;= "&amp;D19)-COUNTIF(Vertices[Degree],"&gt;="&amp;D20)</f>
        <v>0</v>
      </c>
      <c r="F19" s="41">
        <f t="shared" si="2"/>
        <v>5.563636363636363</v>
      </c>
      <c r="G19" s="42">
        <f>COUNTIF(Vertices[In-Degree],"&gt;= "&amp;F19)-COUNTIF(Vertices[In-Degree],"&gt;="&amp;F20)</f>
        <v>0</v>
      </c>
      <c r="H19" s="41">
        <f t="shared" si="3"/>
        <v>1.3090909090909073</v>
      </c>
      <c r="I19" s="42">
        <f>COUNTIF(Vertices[Out-Degree],"&gt;= "&amp;H19)-COUNTIF(Vertices[Out-Degree],"&gt;="&amp;H20)</f>
        <v>0</v>
      </c>
      <c r="J19" s="41">
        <f t="shared" si="4"/>
        <v>83.45454545454544</v>
      </c>
      <c r="K19" s="42">
        <f>COUNTIF(Vertices[Betweenness Centrality],"&gt;= "&amp;J19)-COUNTIF(Vertices[Betweenness Centrality],"&gt;="&amp;J20)</f>
        <v>0</v>
      </c>
      <c r="L19" s="41">
        <f t="shared" si="5"/>
        <v>0.0391185818181818</v>
      </c>
      <c r="M19" s="42">
        <f>COUNTIF(Vertices[Closeness Centrality],"&gt;= "&amp;L19)-COUNTIF(Vertices[Closeness Centrality],"&gt;="&amp;L20)</f>
        <v>0</v>
      </c>
      <c r="N19" s="41">
        <f t="shared" si="6"/>
        <v>0.0965635454545454</v>
      </c>
      <c r="O19" s="42">
        <f>COUNTIF(Vertices[Eigenvector Centrality],"&gt;= "&amp;N19)-COUNTIF(Vertices[Eigenvector Centrality],"&gt;="&amp;N20)</f>
        <v>0</v>
      </c>
      <c r="P19" s="41">
        <f t="shared" si="7"/>
        <v>2.8824664363636363</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5.89090909090909</v>
      </c>
      <c r="G20" s="40">
        <f>COUNTIF(Vertices[In-Degree],"&gt;= "&amp;F20)-COUNTIF(Vertices[In-Degree],"&gt;="&amp;F21)</f>
        <v>0</v>
      </c>
      <c r="H20" s="39">
        <f t="shared" si="3"/>
        <v>1.3272727272727254</v>
      </c>
      <c r="I20" s="40">
        <f>COUNTIF(Vertices[Out-Degree],"&gt;= "&amp;H20)-COUNTIF(Vertices[Out-Degree],"&gt;="&amp;H21)</f>
        <v>0</v>
      </c>
      <c r="J20" s="39">
        <f t="shared" si="4"/>
        <v>88.36363636363635</v>
      </c>
      <c r="K20" s="40">
        <f>COUNTIF(Vertices[Betweenness Centrality],"&gt;= "&amp;J20)-COUNTIF(Vertices[Betweenness Centrality],"&gt;="&amp;J21)</f>
        <v>0</v>
      </c>
      <c r="L20" s="39">
        <f t="shared" si="5"/>
        <v>0.039637145454545435</v>
      </c>
      <c r="M20" s="40">
        <f>COUNTIF(Vertices[Closeness Centrality],"&gt;= "&amp;L20)-COUNTIF(Vertices[Closeness Centrality],"&gt;="&amp;L21)</f>
        <v>0</v>
      </c>
      <c r="N20" s="39">
        <f t="shared" si="6"/>
        <v>0.09960063636363631</v>
      </c>
      <c r="O20" s="40">
        <f>COUNTIF(Vertices[Eigenvector Centrality],"&gt;= "&amp;N20)-COUNTIF(Vertices[Eigenvector Centrality],"&gt;="&amp;N21)</f>
        <v>0</v>
      </c>
      <c r="P20" s="39">
        <f t="shared" si="7"/>
        <v>3.020611109090909</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157</v>
      </c>
      <c r="B21" s="36">
        <v>1.777778</v>
      </c>
      <c r="D21" s="34">
        <f t="shared" si="1"/>
        <v>0</v>
      </c>
      <c r="E21" s="3">
        <f>COUNTIF(Vertices[Degree],"&gt;= "&amp;D21)-COUNTIF(Vertices[Degree],"&gt;="&amp;D22)</f>
        <v>0</v>
      </c>
      <c r="F21" s="41">
        <f t="shared" si="2"/>
        <v>6.218181818181817</v>
      </c>
      <c r="G21" s="42">
        <f>COUNTIF(Vertices[In-Degree],"&gt;= "&amp;F21)-COUNTIF(Vertices[In-Degree],"&gt;="&amp;F22)</f>
        <v>0</v>
      </c>
      <c r="H21" s="41">
        <f t="shared" si="3"/>
        <v>1.3454545454545435</v>
      </c>
      <c r="I21" s="42">
        <f>COUNTIF(Vertices[Out-Degree],"&gt;= "&amp;H21)-COUNTIF(Vertices[Out-Degree],"&gt;="&amp;H22)</f>
        <v>0</v>
      </c>
      <c r="J21" s="41">
        <f t="shared" si="4"/>
        <v>93.27272727272725</v>
      </c>
      <c r="K21" s="42">
        <f>COUNTIF(Vertices[Betweenness Centrality],"&gt;= "&amp;J21)-COUNTIF(Vertices[Betweenness Centrality],"&gt;="&amp;J22)</f>
        <v>0</v>
      </c>
      <c r="L21" s="41">
        <f t="shared" si="5"/>
        <v>0.04015570909090907</v>
      </c>
      <c r="M21" s="42">
        <f>COUNTIF(Vertices[Closeness Centrality],"&gt;= "&amp;L21)-COUNTIF(Vertices[Closeness Centrality],"&gt;="&amp;L22)</f>
        <v>0</v>
      </c>
      <c r="N21" s="41">
        <f t="shared" si="6"/>
        <v>0.10263772727272721</v>
      </c>
      <c r="O21" s="42">
        <f>COUNTIF(Vertices[Eigenvector Centrality],"&gt;= "&amp;N21)-COUNTIF(Vertices[Eigenvector Centrality],"&gt;="&amp;N22)</f>
        <v>0</v>
      </c>
      <c r="P21" s="41">
        <f t="shared" si="7"/>
        <v>3.1587557818181815</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130"/>
      <c r="B22" s="130"/>
      <c r="D22" s="34">
        <f t="shared" si="1"/>
        <v>0</v>
      </c>
      <c r="E22" s="3">
        <f>COUNTIF(Vertices[Degree],"&gt;= "&amp;D22)-COUNTIF(Vertices[Degree],"&gt;="&amp;D23)</f>
        <v>0</v>
      </c>
      <c r="F22" s="39">
        <f t="shared" si="2"/>
        <v>6.545454545454544</v>
      </c>
      <c r="G22" s="40">
        <f>COUNTIF(Vertices[In-Degree],"&gt;= "&amp;F22)-COUNTIF(Vertices[In-Degree],"&gt;="&amp;F23)</f>
        <v>0</v>
      </c>
      <c r="H22" s="39">
        <f t="shared" si="3"/>
        <v>1.3636363636363615</v>
      </c>
      <c r="I22" s="40">
        <f>COUNTIF(Vertices[Out-Degree],"&gt;= "&amp;H22)-COUNTIF(Vertices[Out-Degree],"&gt;="&amp;H23)</f>
        <v>0</v>
      </c>
      <c r="J22" s="39">
        <f t="shared" si="4"/>
        <v>98.18181818181816</v>
      </c>
      <c r="K22" s="40">
        <f>COUNTIF(Vertices[Betweenness Centrality],"&gt;= "&amp;J22)-COUNTIF(Vertices[Betweenness Centrality],"&gt;="&amp;J23)</f>
        <v>0</v>
      </c>
      <c r="L22" s="39">
        <f t="shared" si="5"/>
        <v>0.040674272727272705</v>
      </c>
      <c r="M22" s="40">
        <f>COUNTIF(Vertices[Closeness Centrality],"&gt;= "&amp;L22)-COUNTIF(Vertices[Closeness Centrality],"&gt;="&amp;L23)</f>
        <v>0</v>
      </c>
      <c r="N22" s="39">
        <f t="shared" si="6"/>
        <v>0.10567481818181812</v>
      </c>
      <c r="O22" s="40">
        <f>COUNTIF(Vertices[Eigenvector Centrality],"&gt;= "&amp;N22)-COUNTIF(Vertices[Eigenvector Centrality],"&gt;="&amp;N23)</f>
        <v>0</v>
      </c>
      <c r="P22" s="39">
        <f t="shared" si="7"/>
        <v>3.296900454545454</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158</v>
      </c>
      <c r="B23" s="36">
        <v>0.06209150326797386</v>
      </c>
      <c r="D23" s="34">
        <f t="shared" si="1"/>
        <v>0</v>
      </c>
      <c r="E23" s="3">
        <f>COUNTIF(Vertices[Degree],"&gt;= "&amp;D23)-COUNTIF(Vertices[Degree],"&gt;="&amp;D24)</f>
        <v>0</v>
      </c>
      <c r="F23" s="41">
        <f t="shared" si="2"/>
        <v>6.872727272727271</v>
      </c>
      <c r="G23" s="42">
        <f>COUNTIF(Vertices[In-Degree],"&gt;= "&amp;F23)-COUNTIF(Vertices[In-Degree],"&gt;="&amp;F24)</f>
        <v>0</v>
      </c>
      <c r="H23" s="41">
        <f t="shared" si="3"/>
        <v>1.3818181818181796</v>
      </c>
      <c r="I23" s="42">
        <f>COUNTIF(Vertices[Out-Degree],"&gt;= "&amp;H23)-COUNTIF(Vertices[Out-Degree],"&gt;="&amp;H24)</f>
        <v>0</v>
      </c>
      <c r="J23" s="41">
        <f t="shared" si="4"/>
        <v>103.09090909090907</v>
      </c>
      <c r="K23" s="42">
        <f>COUNTIF(Vertices[Betweenness Centrality],"&gt;= "&amp;J23)-COUNTIF(Vertices[Betweenness Centrality],"&gt;="&amp;J24)</f>
        <v>0</v>
      </c>
      <c r="L23" s="41">
        <f t="shared" si="5"/>
        <v>0.04119283636363634</v>
      </c>
      <c r="M23" s="42">
        <f>COUNTIF(Vertices[Closeness Centrality],"&gt;= "&amp;L23)-COUNTIF(Vertices[Closeness Centrality],"&gt;="&amp;L24)</f>
        <v>0</v>
      </c>
      <c r="N23" s="41">
        <f t="shared" si="6"/>
        <v>0.10871190909090903</v>
      </c>
      <c r="O23" s="42">
        <f>COUNTIF(Vertices[Eigenvector Centrality],"&gt;= "&amp;N23)-COUNTIF(Vertices[Eigenvector Centrality],"&gt;="&amp;N24)</f>
        <v>0</v>
      </c>
      <c r="P23" s="41">
        <f t="shared" si="7"/>
        <v>3.4350451272727267</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515</v>
      </c>
      <c r="B24" s="36">
        <v>0.207899</v>
      </c>
      <c r="D24" s="34">
        <f t="shared" si="1"/>
        <v>0</v>
      </c>
      <c r="E24" s="3">
        <f>COUNTIF(Vertices[Degree],"&gt;= "&amp;D24)-COUNTIF(Vertices[Degree],"&gt;="&amp;D25)</f>
        <v>0</v>
      </c>
      <c r="F24" s="39">
        <f t="shared" si="2"/>
        <v>7.199999999999998</v>
      </c>
      <c r="G24" s="40">
        <f>COUNTIF(Vertices[In-Degree],"&gt;= "&amp;F24)-COUNTIF(Vertices[In-Degree],"&gt;="&amp;F25)</f>
        <v>0</v>
      </c>
      <c r="H24" s="39">
        <f t="shared" si="3"/>
        <v>1.3999999999999977</v>
      </c>
      <c r="I24" s="40">
        <f>COUNTIF(Vertices[Out-Degree],"&gt;= "&amp;H24)-COUNTIF(Vertices[Out-Degree],"&gt;="&amp;H25)</f>
        <v>0</v>
      </c>
      <c r="J24" s="39">
        <f t="shared" si="4"/>
        <v>107.99999999999997</v>
      </c>
      <c r="K24" s="40">
        <f>COUNTIF(Vertices[Betweenness Centrality],"&gt;= "&amp;J24)-COUNTIF(Vertices[Betweenness Centrality],"&gt;="&amp;J25)</f>
        <v>0</v>
      </c>
      <c r="L24" s="39">
        <f t="shared" si="5"/>
        <v>0.041711399999999975</v>
      </c>
      <c r="M24" s="40">
        <f>COUNTIF(Vertices[Closeness Centrality],"&gt;= "&amp;L24)-COUNTIF(Vertices[Closeness Centrality],"&gt;="&amp;L25)</f>
        <v>0</v>
      </c>
      <c r="N24" s="39">
        <f t="shared" si="6"/>
        <v>0.11174899999999993</v>
      </c>
      <c r="O24" s="40">
        <f>COUNTIF(Vertices[Eigenvector Centrality],"&gt;= "&amp;N24)-COUNTIF(Vertices[Eigenvector Centrality],"&gt;="&amp;N25)</f>
        <v>0</v>
      </c>
      <c r="P24" s="39">
        <f t="shared" si="7"/>
        <v>3.5731897999999993</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30"/>
      <c r="B25" s="130"/>
      <c r="D25" s="34">
        <f t="shared" si="1"/>
        <v>0</v>
      </c>
      <c r="E25" s="3">
        <f>COUNTIF(Vertices[Degree],"&gt;= "&amp;D25)-COUNTIF(Vertices[Degree],"&gt;="&amp;D26)</f>
        <v>0</v>
      </c>
      <c r="F25" s="41">
        <f t="shared" si="2"/>
        <v>7.527272727272726</v>
      </c>
      <c r="G25" s="42">
        <f>COUNTIF(Vertices[In-Degree],"&gt;= "&amp;F25)-COUNTIF(Vertices[In-Degree],"&gt;="&amp;F26)</f>
        <v>0</v>
      </c>
      <c r="H25" s="41">
        <f t="shared" si="3"/>
        <v>1.4181818181818158</v>
      </c>
      <c r="I25" s="42">
        <f>COUNTIF(Vertices[Out-Degree],"&gt;= "&amp;H25)-COUNTIF(Vertices[Out-Degree],"&gt;="&amp;H26)</f>
        <v>0</v>
      </c>
      <c r="J25" s="41">
        <f t="shared" si="4"/>
        <v>112.90909090909088</v>
      </c>
      <c r="K25" s="42">
        <f>COUNTIF(Vertices[Betweenness Centrality],"&gt;= "&amp;J25)-COUNTIF(Vertices[Betweenness Centrality],"&gt;="&amp;J26)</f>
        <v>0</v>
      </c>
      <c r="L25" s="41">
        <f t="shared" si="5"/>
        <v>0.04222996363636361</v>
      </c>
      <c r="M25" s="42">
        <f>COUNTIF(Vertices[Closeness Centrality],"&gt;= "&amp;L25)-COUNTIF(Vertices[Closeness Centrality],"&gt;="&amp;L26)</f>
        <v>0</v>
      </c>
      <c r="N25" s="41">
        <f t="shared" si="6"/>
        <v>0.11478609090909084</v>
      </c>
      <c r="O25" s="42">
        <f>COUNTIF(Vertices[Eigenvector Centrality],"&gt;= "&amp;N25)-COUNTIF(Vertices[Eigenvector Centrality],"&gt;="&amp;N26)</f>
        <v>0</v>
      </c>
      <c r="P25" s="41">
        <f t="shared" si="7"/>
        <v>3.711334472727272</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516</v>
      </c>
      <c r="B26" s="36" t="s">
        <v>517</v>
      </c>
      <c r="D26" s="34">
        <f t="shared" si="1"/>
        <v>0</v>
      </c>
      <c r="E26" s="3">
        <f>COUNTIF(Vertices[Degree],"&gt;= "&amp;D26)-COUNTIF(Vertices[Degree],"&gt;="&amp;D28)</f>
        <v>0</v>
      </c>
      <c r="F26" s="39">
        <f t="shared" si="2"/>
        <v>7.854545454545453</v>
      </c>
      <c r="G26" s="40">
        <f>COUNTIF(Vertices[In-Degree],"&gt;= "&amp;F26)-COUNTIF(Vertices[In-Degree],"&gt;="&amp;F28)</f>
        <v>0</v>
      </c>
      <c r="H26" s="39">
        <f t="shared" si="3"/>
        <v>1.4363636363636338</v>
      </c>
      <c r="I26" s="40">
        <f>COUNTIF(Vertices[Out-Degree],"&gt;= "&amp;H26)-COUNTIF(Vertices[Out-Degree],"&gt;="&amp;H28)</f>
        <v>0</v>
      </c>
      <c r="J26" s="39">
        <f t="shared" si="4"/>
        <v>117.81818181818178</v>
      </c>
      <c r="K26" s="40">
        <f>COUNTIF(Vertices[Betweenness Centrality],"&gt;= "&amp;J26)-COUNTIF(Vertices[Betweenness Centrality],"&gt;="&amp;J28)</f>
        <v>0</v>
      </c>
      <c r="L26" s="39">
        <f t="shared" si="5"/>
        <v>0.042748527272727245</v>
      </c>
      <c r="M26" s="40">
        <f>COUNTIF(Vertices[Closeness Centrality],"&gt;= "&amp;L26)-COUNTIF(Vertices[Closeness Centrality],"&gt;="&amp;L28)</f>
        <v>0</v>
      </c>
      <c r="N26" s="39">
        <f t="shared" si="6"/>
        <v>0.11782318181818174</v>
      </c>
      <c r="O26" s="40">
        <f>COUNTIF(Vertices[Eigenvector Centrality],"&gt;= "&amp;N26)-COUNTIF(Vertices[Eigenvector Centrality],"&gt;="&amp;N28)</f>
        <v>0</v>
      </c>
      <c r="P26" s="39">
        <f t="shared" si="7"/>
        <v>3.8494791454545445</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-1</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8.18181818181818</v>
      </c>
      <c r="G28" s="42">
        <f>COUNTIF(Vertices[In-Degree],"&gt;= "&amp;F28)-COUNTIF(Vertices[In-Degree],"&gt;="&amp;F40)</f>
        <v>0</v>
      </c>
      <c r="H28" s="41">
        <f>H26+($H$57-$H$2)/BinDivisor</f>
        <v>1.454545454545452</v>
      </c>
      <c r="I28" s="42">
        <f>COUNTIF(Vertices[Out-Degree],"&gt;= "&amp;H28)-COUNTIF(Vertices[Out-Degree],"&gt;="&amp;H40)</f>
        <v>0</v>
      </c>
      <c r="J28" s="41">
        <f>J26+($J$57-$J$2)/BinDivisor</f>
        <v>122.72727272727269</v>
      </c>
      <c r="K28" s="42">
        <f>COUNTIF(Vertices[Betweenness Centrality],"&gt;= "&amp;J28)-COUNTIF(Vertices[Betweenness Centrality],"&gt;="&amp;J40)</f>
        <v>0</v>
      </c>
      <c r="L28" s="41">
        <f>L26+($L$57-$L$2)/BinDivisor</f>
        <v>0.04326709090909088</v>
      </c>
      <c r="M28" s="42">
        <f>COUNTIF(Vertices[Closeness Centrality],"&gt;= "&amp;L28)-COUNTIF(Vertices[Closeness Centrality],"&gt;="&amp;L40)</f>
        <v>0</v>
      </c>
      <c r="N28" s="41">
        <f>N26+($N$57-$N$2)/BinDivisor</f>
        <v>0.12086027272727265</v>
      </c>
      <c r="O28" s="42">
        <f>COUNTIF(Vertices[Eigenvector Centrality],"&gt;= "&amp;N28)-COUNTIF(Vertices[Eigenvector Centrality],"&gt;="&amp;N40)</f>
        <v>0</v>
      </c>
      <c r="P28" s="41">
        <f>P26+($P$57-$P$2)/BinDivisor</f>
        <v>3.987623818181817</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-2</v>
      </c>
      <c r="J38" s="78"/>
      <c r="K38" s="79">
        <f>COUNTIF(Vertices[Betweenness Centrality],"&gt;= "&amp;J38)-COUNTIF(Vertices[Betweenness Centrality],"&gt;="&amp;J40)</f>
        <v>-1</v>
      </c>
      <c r="L38" s="78"/>
      <c r="M38" s="79">
        <f>COUNTIF(Vertices[Closeness Centrality],"&gt;= "&amp;L38)-COUNTIF(Vertices[Closeness Centrality],"&gt;="&amp;L40)</f>
        <v>-1</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-2</v>
      </c>
      <c r="J39" s="78"/>
      <c r="K39" s="79">
        <f>COUNTIF(Vertices[Betweenness Centrality],"&gt;= "&amp;J39)-COUNTIF(Vertices[Betweenness Centrality],"&gt;="&amp;J40)</f>
        <v>-1</v>
      </c>
      <c r="L39" s="78"/>
      <c r="M39" s="79">
        <f>COUNTIF(Vertices[Closeness Centrality],"&gt;= "&amp;L39)-COUNTIF(Vertices[Closeness Centrality],"&gt;="&amp;L40)</f>
        <v>-1</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8.509090909090908</v>
      </c>
      <c r="G40" s="40">
        <f>COUNTIF(Vertices[In-Degree],"&gt;= "&amp;F40)-COUNTIF(Vertices[In-Degree],"&gt;="&amp;F41)</f>
        <v>0</v>
      </c>
      <c r="H40" s="39">
        <f>H28+($H$57-$H$2)/BinDivisor</f>
        <v>1.47272727272727</v>
      </c>
      <c r="I40" s="40">
        <f>COUNTIF(Vertices[Out-Degree],"&gt;= "&amp;H40)-COUNTIF(Vertices[Out-Degree],"&gt;="&amp;H41)</f>
        <v>0</v>
      </c>
      <c r="J40" s="39">
        <f>J28+($J$57-$J$2)/BinDivisor</f>
        <v>127.6363636363636</v>
      </c>
      <c r="K40" s="40">
        <f>COUNTIF(Vertices[Betweenness Centrality],"&gt;= "&amp;J40)-COUNTIF(Vertices[Betweenness Centrality],"&gt;="&amp;J41)</f>
        <v>0</v>
      </c>
      <c r="L40" s="39">
        <f>L28+($L$57-$L$2)/BinDivisor</f>
        <v>0.043785654545454515</v>
      </c>
      <c r="M40" s="40">
        <f>COUNTIF(Vertices[Closeness Centrality],"&gt;= "&amp;L40)-COUNTIF(Vertices[Closeness Centrality],"&gt;="&amp;L41)</f>
        <v>0</v>
      </c>
      <c r="N40" s="39">
        <f>N28+($N$57-$N$2)/BinDivisor</f>
        <v>0.12389736363636356</v>
      </c>
      <c r="O40" s="40">
        <f>COUNTIF(Vertices[Eigenvector Centrality],"&gt;= "&amp;N40)-COUNTIF(Vertices[Eigenvector Centrality],"&gt;="&amp;N41)</f>
        <v>0</v>
      </c>
      <c r="P40" s="39">
        <f>P28+($P$57-$P$2)/BinDivisor</f>
        <v>4.12576849090909</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8.836363636363636</v>
      </c>
      <c r="G41" s="42">
        <f>COUNTIF(Vertices[In-Degree],"&gt;= "&amp;F41)-COUNTIF(Vertices[In-Degree],"&gt;="&amp;F42)</f>
        <v>0</v>
      </c>
      <c r="H41" s="41">
        <f aca="true" t="shared" si="12" ref="H41:H56">H40+($H$57-$H$2)/BinDivisor</f>
        <v>1.490909090909088</v>
      </c>
      <c r="I41" s="42">
        <f>COUNTIF(Vertices[Out-Degree],"&gt;= "&amp;H41)-COUNTIF(Vertices[Out-Degree],"&gt;="&amp;H42)</f>
        <v>0</v>
      </c>
      <c r="J41" s="41">
        <f aca="true" t="shared" si="13" ref="J41:J56">J40+($J$57-$J$2)/BinDivisor</f>
        <v>132.5454545454545</v>
      </c>
      <c r="K41" s="42">
        <f>COUNTIF(Vertices[Betweenness Centrality],"&gt;= "&amp;J41)-COUNTIF(Vertices[Betweenness Centrality],"&gt;="&amp;J42)</f>
        <v>0</v>
      </c>
      <c r="L41" s="41">
        <f aca="true" t="shared" si="14" ref="L41:L56">L40+($L$57-$L$2)/BinDivisor</f>
        <v>0.04430421818181815</v>
      </c>
      <c r="M41" s="42">
        <f>COUNTIF(Vertices[Closeness Centrality],"&gt;= "&amp;L41)-COUNTIF(Vertices[Closeness Centrality],"&gt;="&amp;L42)</f>
        <v>0</v>
      </c>
      <c r="N41" s="41">
        <f aca="true" t="shared" si="15" ref="N41:N56">N40+($N$57-$N$2)/BinDivisor</f>
        <v>0.12693445454545446</v>
      </c>
      <c r="O41" s="42">
        <f>COUNTIF(Vertices[Eigenvector Centrality],"&gt;= "&amp;N41)-COUNTIF(Vertices[Eigenvector Centrality],"&gt;="&amp;N42)</f>
        <v>0</v>
      </c>
      <c r="P41" s="41">
        <f aca="true" t="shared" si="16" ref="P41:P56">P40+($P$57-$P$2)/BinDivisor</f>
        <v>4.263913163636363</v>
      </c>
      <c r="Q41" s="42">
        <f>COUNTIF(Vertices[PageRank],"&gt;= "&amp;P41)-COUNTIF(Vertices[PageRank],"&gt;="&amp;P42)</f>
        <v>0</v>
      </c>
      <c r="R41" s="41">
        <f aca="true" t="shared" si="17" ref="R41:R56">R40+($R$57-$R$2)/BinDivisor</f>
        <v>0.490909090909091</v>
      </c>
      <c r="S41" s="46">
        <f>COUNTIF(Vertices[Clustering Coefficient],"&gt;= "&amp;R41)-COUNTIF(Vertices[Clustering Coefficient],"&gt;="&amp;R42)</f>
        <v>1</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9.163636363636364</v>
      </c>
      <c r="G42" s="40">
        <f>COUNTIF(Vertices[In-Degree],"&gt;= "&amp;F42)-COUNTIF(Vertices[In-Degree],"&gt;="&amp;F43)</f>
        <v>0</v>
      </c>
      <c r="H42" s="39">
        <f t="shared" si="12"/>
        <v>1.5090909090909062</v>
      </c>
      <c r="I42" s="40">
        <f>COUNTIF(Vertices[Out-Degree],"&gt;= "&amp;H42)-COUNTIF(Vertices[Out-Degree],"&gt;="&amp;H43)</f>
        <v>0</v>
      </c>
      <c r="J42" s="39">
        <f t="shared" si="13"/>
        <v>137.4545454545454</v>
      </c>
      <c r="K42" s="40">
        <f>COUNTIF(Vertices[Betweenness Centrality],"&gt;= "&amp;J42)-COUNTIF(Vertices[Betweenness Centrality],"&gt;="&amp;J43)</f>
        <v>0</v>
      </c>
      <c r="L42" s="39">
        <f t="shared" si="14"/>
        <v>0.044822781818181785</v>
      </c>
      <c r="M42" s="40">
        <f>COUNTIF(Vertices[Closeness Centrality],"&gt;= "&amp;L42)-COUNTIF(Vertices[Closeness Centrality],"&gt;="&amp;L43)</f>
        <v>0</v>
      </c>
      <c r="N42" s="39">
        <f t="shared" si="15"/>
        <v>0.12997154545454537</v>
      </c>
      <c r="O42" s="40">
        <f>COUNTIF(Vertices[Eigenvector Centrality],"&gt;= "&amp;N42)-COUNTIF(Vertices[Eigenvector Centrality],"&gt;="&amp;N43)</f>
        <v>0</v>
      </c>
      <c r="P42" s="39">
        <f t="shared" si="16"/>
        <v>4.402057836363635</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9.490909090909092</v>
      </c>
      <c r="G43" s="42">
        <f>COUNTIF(Vertices[In-Degree],"&gt;= "&amp;F43)-COUNTIF(Vertices[In-Degree],"&gt;="&amp;F44)</f>
        <v>0</v>
      </c>
      <c r="H43" s="41">
        <f t="shared" si="12"/>
        <v>1.5272727272727242</v>
      </c>
      <c r="I43" s="42">
        <f>COUNTIF(Vertices[Out-Degree],"&gt;= "&amp;H43)-COUNTIF(Vertices[Out-Degree],"&gt;="&amp;H44)</f>
        <v>0</v>
      </c>
      <c r="J43" s="41">
        <f t="shared" si="13"/>
        <v>142.36363636363632</v>
      </c>
      <c r="K43" s="42">
        <f>COUNTIF(Vertices[Betweenness Centrality],"&gt;= "&amp;J43)-COUNTIF(Vertices[Betweenness Centrality],"&gt;="&amp;J44)</f>
        <v>0</v>
      </c>
      <c r="L43" s="41">
        <f t="shared" si="14"/>
        <v>0.04534134545454542</v>
      </c>
      <c r="M43" s="42">
        <f>COUNTIF(Vertices[Closeness Centrality],"&gt;= "&amp;L43)-COUNTIF(Vertices[Closeness Centrality],"&gt;="&amp;L44)</f>
        <v>0</v>
      </c>
      <c r="N43" s="41">
        <f t="shared" si="15"/>
        <v>0.13300863636363627</v>
      </c>
      <c r="O43" s="42">
        <f>COUNTIF(Vertices[Eigenvector Centrality],"&gt;= "&amp;N43)-COUNTIF(Vertices[Eigenvector Centrality],"&gt;="&amp;N44)</f>
        <v>0</v>
      </c>
      <c r="P43" s="41">
        <f t="shared" si="16"/>
        <v>4.540202509090908</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9.81818181818182</v>
      </c>
      <c r="G44" s="40">
        <f>COUNTIF(Vertices[In-Degree],"&gt;= "&amp;F44)-COUNTIF(Vertices[In-Degree],"&gt;="&amp;F45)</f>
        <v>0</v>
      </c>
      <c r="H44" s="39">
        <f t="shared" si="12"/>
        <v>1.5454545454545423</v>
      </c>
      <c r="I44" s="40">
        <f>COUNTIF(Vertices[Out-Degree],"&gt;= "&amp;H44)-COUNTIF(Vertices[Out-Degree],"&gt;="&amp;H45)</f>
        <v>0</v>
      </c>
      <c r="J44" s="39">
        <f t="shared" si="13"/>
        <v>147.27272727272722</v>
      </c>
      <c r="K44" s="40">
        <f>COUNTIF(Vertices[Betweenness Centrality],"&gt;= "&amp;J44)-COUNTIF(Vertices[Betweenness Centrality],"&gt;="&amp;J45)</f>
        <v>0</v>
      </c>
      <c r="L44" s="39">
        <f t="shared" si="14"/>
        <v>0.045859909090909055</v>
      </c>
      <c r="M44" s="40">
        <f>COUNTIF(Vertices[Closeness Centrality],"&gt;= "&amp;L44)-COUNTIF(Vertices[Closeness Centrality],"&gt;="&amp;L45)</f>
        <v>0</v>
      </c>
      <c r="N44" s="39">
        <f t="shared" si="15"/>
        <v>0.13604572727272718</v>
      </c>
      <c r="O44" s="40">
        <f>COUNTIF(Vertices[Eigenvector Centrality],"&gt;= "&amp;N44)-COUNTIF(Vertices[Eigenvector Centrality],"&gt;="&amp;N45)</f>
        <v>0</v>
      </c>
      <c r="P44" s="39">
        <f t="shared" si="16"/>
        <v>4.6783471818181805</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10.145454545454548</v>
      </c>
      <c r="G45" s="42">
        <f>COUNTIF(Vertices[In-Degree],"&gt;= "&amp;F45)-COUNTIF(Vertices[In-Degree],"&gt;="&amp;F46)</f>
        <v>0</v>
      </c>
      <c r="H45" s="41">
        <f t="shared" si="12"/>
        <v>1.5636363636363604</v>
      </c>
      <c r="I45" s="42">
        <f>COUNTIF(Vertices[Out-Degree],"&gt;= "&amp;H45)-COUNTIF(Vertices[Out-Degree],"&gt;="&amp;H46)</f>
        <v>0</v>
      </c>
      <c r="J45" s="41">
        <f t="shared" si="13"/>
        <v>152.18181818181813</v>
      </c>
      <c r="K45" s="42">
        <f>COUNTIF(Vertices[Betweenness Centrality],"&gt;= "&amp;J45)-COUNTIF(Vertices[Betweenness Centrality],"&gt;="&amp;J46)</f>
        <v>0</v>
      </c>
      <c r="L45" s="41">
        <f t="shared" si="14"/>
        <v>0.04637847272727269</v>
      </c>
      <c r="M45" s="42">
        <f>COUNTIF(Vertices[Closeness Centrality],"&gt;= "&amp;L45)-COUNTIF(Vertices[Closeness Centrality],"&gt;="&amp;L46)</f>
        <v>0</v>
      </c>
      <c r="N45" s="41">
        <f t="shared" si="15"/>
        <v>0.13908281818181809</v>
      </c>
      <c r="O45" s="42">
        <f>COUNTIF(Vertices[Eigenvector Centrality],"&gt;= "&amp;N45)-COUNTIF(Vertices[Eigenvector Centrality],"&gt;="&amp;N46)</f>
        <v>0</v>
      </c>
      <c r="P45" s="41">
        <f t="shared" si="16"/>
        <v>4.816491854545453</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10.472727272727276</v>
      </c>
      <c r="G46" s="40">
        <f>COUNTIF(Vertices[In-Degree],"&gt;= "&amp;F46)-COUNTIF(Vertices[In-Degree],"&gt;="&amp;F47)</f>
        <v>0</v>
      </c>
      <c r="H46" s="39">
        <f t="shared" si="12"/>
        <v>1.5818181818181785</v>
      </c>
      <c r="I46" s="40">
        <f>COUNTIF(Vertices[Out-Degree],"&gt;= "&amp;H46)-COUNTIF(Vertices[Out-Degree],"&gt;="&amp;H47)</f>
        <v>0</v>
      </c>
      <c r="J46" s="39">
        <f t="shared" si="13"/>
        <v>157.09090909090904</v>
      </c>
      <c r="K46" s="40">
        <f>COUNTIF(Vertices[Betweenness Centrality],"&gt;= "&amp;J46)-COUNTIF(Vertices[Betweenness Centrality],"&gt;="&amp;J47)</f>
        <v>0</v>
      </c>
      <c r="L46" s="39">
        <f t="shared" si="14"/>
        <v>0.046897036363636325</v>
      </c>
      <c r="M46" s="40">
        <f>COUNTIF(Vertices[Closeness Centrality],"&gt;= "&amp;L46)-COUNTIF(Vertices[Closeness Centrality],"&gt;="&amp;L47)</f>
        <v>0</v>
      </c>
      <c r="N46" s="39">
        <f t="shared" si="15"/>
        <v>0.142119909090909</v>
      </c>
      <c r="O46" s="40">
        <f>COUNTIF(Vertices[Eigenvector Centrality],"&gt;= "&amp;N46)-COUNTIF(Vertices[Eigenvector Centrality],"&gt;="&amp;N47)</f>
        <v>0</v>
      </c>
      <c r="P46" s="39">
        <f t="shared" si="16"/>
        <v>4.954636527272726</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10.800000000000004</v>
      </c>
      <c r="G47" s="42">
        <f>COUNTIF(Vertices[In-Degree],"&gt;= "&amp;F47)-COUNTIF(Vertices[In-Degree],"&gt;="&amp;F48)</f>
        <v>0</v>
      </c>
      <c r="H47" s="41">
        <f t="shared" si="12"/>
        <v>1.5999999999999965</v>
      </c>
      <c r="I47" s="42">
        <f>COUNTIF(Vertices[Out-Degree],"&gt;= "&amp;H47)-COUNTIF(Vertices[Out-Degree],"&gt;="&amp;H48)</f>
        <v>0</v>
      </c>
      <c r="J47" s="41">
        <f t="shared" si="13"/>
        <v>161.99999999999994</v>
      </c>
      <c r="K47" s="42">
        <f>COUNTIF(Vertices[Betweenness Centrality],"&gt;= "&amp;J47)-COUNTIF(Vertices[Betweenness Centrality],"&gt;="&amp;J48)</f>
        <v>0</v>
      </c>
      <c r="L47" s="41">
        <f t="shared" si="14"/>
        <v>0.04741559999999996</v>
      </c>
      <c r="M47" s="42">
        <f>COUNTIF(Vertices[Closeness Centrality],"&gt;= "&amp;L47)-COUNTIF(Vertices[Closeness Centrality],"&gt;="&amp;L48)</f>
        <v>0</v>
      </c>
      <c r="N47" s="41">
        <f t="shared" si="15"/>
        <v>0.1451569999999999</v>
      </c>
      <c r="O47" s="42">
        <f>COUNTIF(Vertices[Eigenvector Centrality],"&gt;= "&amp;N47)-COUNTIF(Vertices[Eigenvector Centrality],"&gt;="&amp;N48)</f>
        <v>0</v>
      </c>
      <c r="P47" s="41">
        <f t="shared" si="16"/>
        <v>5.092781199999998</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11.127272727272732</v>
      </c>
      <c r="G48" s="40">
        <f>COUNTIF(Vertices[In-Degree],"&gt;= "&amp;F48)-COUNTIF(Vertices[In-Degree],"&gt;="&amp;F49)</f>
        <v>0</v>
      </c>
      <c r="H48" s="39">
        <f t="shared" si="12"/>
        <v>1.6181818181818146</v>
      </c>
      <c r="I48" s="40">
        <f>COUNTIF(Vertices[Out-Degree],"&gt;= "&amp;H48)-COUNTIF(Vertices[Out-Degree],"&gt;="&amp;H49)</f>
        <v>0</v>
      </c>
      <c r="J48" s="39">
        <f t="shared" si="13"/>
        <v>166.90909090909085</v>
      </c>
      <c r="K48" s="40">
        <f>COUNTIF(Vertices[Betweenness Centrality],"&gt;= "&amp;J48)-COUNTIF(Vertices[Betweenness Centrality],"&gt;="&amp;J49)</f>
        <v>0</v>
      </c>
      <c r="L48" s="39">
        <f t="shared" si="14"/>
        <v>0.047934163636363596</v>
      </c>
      <c r="M48" s="40">
        <f>COUNTIF(Vertices[Closeness Centrality],"&gt;= "&amp;L48)-COUNTIF(Vertices[Closeness Centrality],"&gt;="&amp;L49)</f>
        <v>0</v>
      </c>
      <c r="N48" s="39">
        <f t="shared" si="15"/>
        <v>0.1481940909090908</v>
      </c>
      <c r="O48" s="40">
        <f>COUNTIF(Vertices[Eigenvector Centrality],"&gt;= "&amp;N48)-COUNTIF(Vertices[Eigenvector Centrality],"&gt;="&amp;N49)</f>
        <v>0</v>
      </c>
      <c r="P48" s="39">
        <f t="shared" si="16"/>
        <v>5.230925872727271</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11.45454545454546</v>
      </c>
      <c r="G49" s="42">
        <f>COUNTIF(Vertices[In-Degree],"&gt;= "&amp;F49)-COUNTIF(Vertices[In-Degree],"&gt;="&amp;F50)</f>
        <v>0</v>
      </c>
      <c r="H49" s="41">
        <f t="shared" si="12"/>
        <v>1.6363636363636327</v>
      </c>
      <c r="I49" s="42">
        <f>COUNTIF(Vertices[Out-Degree],"&gt;= "&amp;H49)-COUNTIF(Vertices[Out-Degree],"&gt;="&amp;H50)</f>
        <v>0</v>
      </c>
      <c r="J49" s="41">
        <f t="shared" si="13"/>
        <v>171.81818181818176</v>
      </c>
      <c r="K49" s="42">
        <f>COUNTIF(Vertices[Betweenness Centrality],"&gt;= "&amp;J49)-COUNTIF(Vertices[Betweenness Centrality],"&gt;="&amp;J50)</f>
        <v>0</v>
      </c>
      <c r="L49" s="41">
        <f t="shared" si="14"/>
        <v>0.04845272727272723</v>
      </c>
      <c r="M49" s="42">
        <f>COUNTIF(Vertices[Closeness Centrality],"&gt;= "&amp;L49)-COUNTIF(Vertices[Closeness Centrality],"&gt;="&amp;L50)</f>
        <v>0</v>
      </c>
      <c r="N49" s="41">
        <f t="shared" si="15"/>
        <v>0.1512311818181817</v>
      </c>
      <c r="O49" s="42">
        <f>COUNTIF(Vertices[Eigenvector Centrality],"&gt;= "&amp;N49)-COUNTIF(Vertices[Eigenvector Centrality],"&gt;="&amp;N50)</f>
        <v>0</v>
      </c>
      <c r="P49" s="41">
        <f t="shared" si="16"/>
        <v>5.3690705454545435</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11.781818181818188</v>
      </c>
      <c r="G50" s="40">
        <f>COUNTIF(Vertices[In-Degree],"&gt;= "&amp;F50)-COUNTIF(Vertices[In-Degree],"&gt;="&amp;F51)</f>
        <v>0</v>
      </c>
      <c r="H50" s="39">
        <f t="shared" si="12"/>
        <v>1.6545454545454508</v>
      </c>
      <c r="I50" s="40">
        <f>COUNTIF(Vertices[Out-Degree],"&gt;= "&amp;H50)-COUNTIF(Vertices[Out-Degree],"&gt;="&amp;H51)</f>
        <v>0</v>
      </c>
      <c r="J50" s="39">
        <f t="shared" si="13"/>
        <v>176.72727272727266</v>
      </c>
      <c r="K50" s="40">
        <f>COUNTIF(Vertices[Betweenness Centrality],"&gt;= "&amp;J50)-COUNTIF(Vertices[Betweenness Centrality],"&gt;="&amp;J51)</f>
        <v>0</v>
      </c>
      <c r="L50" s="39">
        <f t="shared" si="14"/>
        <v>0.048971290909090866</v>
      </c>
      <c r="M50" s="40">
        <f>COUNTIF(Vertices[Closeness Centrality],"&gt;= "&amp;L50)-COUNTIF(Vertices[Closeness Centrality],"&gt;="&amp;L51)</f>
        <v>0</v>
      </c>
      <c r="N50" s="39">
        <f t="shared" si="15"/>
        <v>0.15426827272727262</v>
      </c>
      <c r="O50" s="40">
        <f>COUNTIF(Vertices[Eigenvector Centrality],"&gt;= "&amp;N50)-COUNTIF(Vertices[Eigenvector Centrality],"&gt;="&amp;N51)</f>
        <v>0</v>
      </c>
      <c r="P50" s="39">
        <f t="shared" si="16"/>
        <v>5.507215218181816</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12.109090909090916</v>
      </c>
      <c r="G51" s="42">
        <f>COUNTIF(Vertices[In-Degree],"&gt;= "&amp;F51)-COUNTIF(Vertices[In-Degree],"&gt;="&amp;F52)</f>
        <v>0</v>
      </c>
      <c r="H51" s="41">
        <f t="shared" si="12"/>
        <v>1.6727272727272688</v>
      </c>
      <c r="I51" s="42">
        <f>COUNTIF(Vertices[Out-Degree],"&gt;= "&amp;H51)-COUNTIF(Vertices[Out-Degree],"&gt;="&amp;H52)</f>
        <v>0</v>
      </c>
      <c r="J51" s="41">
        <f t="shared" si="13"/>
        <v>181.63636363636357</v>
      </c>
      <c r="K51" s="42">
        <f>COUNTIF(Vertices[Betweenness Centrality],"&gt;= "&amp;J51)-COUNTIF(Vertices[Betweenness Centrality],"&gt;="&amp;J52)</f>
        <v>0</v>
      </c>
      <c r="L51" s="41">
        <f t="shared" si="14"/>
        <v>0.0494898545454545</v>
      </c>
      <c r="M51" s="42">
        <f>COUNTIF(Vertices[Closeness Centrality],"&gt;= "&amp;L51)-COUNTIF(Vertices[Closeness Centrality],"&gt;="&amp;L52)</f>
        <v>0</v>
      </c>
      <c r="N51" s="41">
        <f t="shared" si="15"/>
        <v>0.15730536363636352</v>
      </c>
      <c r="O51" s="42">
        <f>COUNTIF(Vertices[Eigenvector Centrality],"&gt;= "&amp;N51)-COUNTIF(Vertices[Eigenvector Centrality],"&gt;="&amp;N52)</f>
        <v>0</v>
      </c>
      <c r="P51" s="41">
        <f t="shared" si="16"/>
        <v>5.645359890909089</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12.436363636363645</v>
      </c>
      <c r="G52" s="40">
        <f>COUNTIF(Vertices[In-Degree],"&gt;= "&amp;F52)-COUNTIF(Vertices[In-Degree],"&gt;="&amp;F53)</f>
        <v>0</v>
      </c>
      <c r="H52" s="39">
        <f t="shared" si="12"/>
        <v>1.690909090909087</v>
      </c>
      <c r="I52" s="40">
        <f>COUNTIF(Vertices[Out-Degree],"&gt;= "&amp;H52)-COUNTIF(Vertices[Out-Degree],"&gt;="&amp;H53)</f>
        <v>0</v>
      </c>
      <c r="J52" s="39">
        <f t="shared" si="13"/>
        <v>186.54545454545448</v>
      </c>
      <c r="K52" s="40">
        <f>COUNTIF(Vertices[Betweenness Centrality],"&gt;= "&amp;J52)-COUNTIF(Vertices[Betweenness Centrality],"&gt;="&amp;J53)</f>
        <v>0</v>
      </c>
      <c r="L52" s="39">
        <f t="shared" si="14"/>
        <v>0.050008418181818136</v>
      </c>
      <c r="M52" s="40">
        <f>COUNTIF(Vertices[Closeness Centrality],"&gt;= "&amp;L52)-COUNTIF(Vertices[Closeness Centrality],"&gt;="&amp;L53)</f>
        <v>0</v>
      </c>
      <c r="N52" s="39">
        <f t="shared" si="15"/>
        <v>0.16034245454545443</v>
      </c>
      <c r="O52" s="40">
        <f>COUNTIF(Vertices[Eigenvector Centrality],"&gt;= "&amp;N52)-COUNTIF(Vertices[Eigenvector Centrality],"&gt;="&amp;N53)</f>
        <v>0</v>
      </c>
      <c r="P52" s="39">
        <f t="shared" si="16"/>
        <v>5.783504563636361</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12.763636363636373</v>
      </c>
      <c r="G53" s="42">
        <f>COUNTIF(Vertices[In-Degree],"&gt;= "&amp;F53)-COUNTIF(Vertices[In-Degree],"&gt;="&amp;F54)</f>
        <v>0</v>
      </c>
      <c r="H53" s="41">
        <f t="shared" si="12"/>
        <v>1.709090909090905</v>
      </c>
      <c r="I53" s="42">
        <f>COUNTIF(Vertices[Out-Degree],"&gt;= "&amp;H53)-COUNTIF(Vertices[Out-Degree],"&gt;="&amp;H54)</f>
        <v>0</v>
      </c>
      <c r="J53" s="41">
        <f t="shared" si="13"/>
        <v>191.45454545454538</v>
      </c>
      <c r="K53" s="42">
        <f>COUNTIF(Vertices[Betweenness Centrality],"&gt;= "&amp;J53)-COUNTIF(Vertices[Betweenness Centrality],"&gt;="&amp;J54)</f>
        <v>0</v>
      </c>
      <c r="L53" s="41">
        <f t="shared" si="14"/>
        <v>0.05052698181818177</v>
      </c>
      <c r="M53" s="42">
        <f>COUNTIF(Vertices[Closeness Centrality],"&gt;= "&amp;L53)-COUNTIF(Vertices[Closeness Centrality],"&gt;="&amp;L54)</f>
        <v>0</v>
      </c>
      <c r="N53" s="41">
        <f t="shared" si="15"/>
        <v>0.16337954545454533</v>
      </c>
      <c r="O53" s="42">
        <f>COUNTIF(Vertices[Eigenvector Centrality],"&gt;= "&amp;N53)-COUNTIF(Vertices[Eigenvector Centrality],"&gt;="&amp;N54)</f>
        <v>0</v>
      </c>
      <c r="P53" s="41">
        <f t="shared" si="16"/>
        <v>5.921649236363634</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13.0909090909091</v>
      </c>
      <c r="G54" s="40">
        <f>COUNTIF(Vertices[In-Degree],"&gt;= "&amp;F54)-COUNTIF(Vertices[In-Degree],"&gt;="&amp;F55)</f>
        <v>0</v>
      </c>
      <c r="H54" s="39">
        <f t="shared" si="12"/>
        <v>1.727272727272723</v>
      </c>
      <c r="I54" s="40">
        <f>COUNTIF(Vertices[Out-Degree],"&gt;= "&amp;H54)-COUNTIF(Vertices[Out-Degree],"&gt;="&amp;H55)</f>
        <v>0</v>
      </c>
      <c r="J54" s="39">
        <f t="shared" si="13"/>
        <v>196.3636363636363</v>
      </c>
      <c r="K54" s="40">
        <f>COUNTIF(Vertices[Betweenness Centrality],"&gt;= "&amp;J54)-COUNTIF(Vertices[Betweenness Centrality],"&gt;="&amp;J55)</f>
        <v>0</v>
      </c>
      <c r="L54" s="39">
        <f t="shared" si="14"/>
        <v>0.051045545454545406</v>
      </c>
      <c r="M54" s="40">
        <f>COUNTIF(Vertices[Closeness Centrality],"&gt;= "&amp;L54)-COUNTIF(Vertices[Closeness Centrality],"&gt;="&amp;L55)</f>
        <v>0</v>
      </c>
      <c r="N54" s="39">
        <f t="shared" si="15"/>
        <v>0.16641663636363624</v>
      </c>
      <c r="O54" s="40">
        <f>COUNTIF(Vertices[Eigenvector Centrality],"&gt;= "&amp;N54)-COUNTIF(Vertices[Eigenvector Centrality],"&gt;="&amp;N55)</f>
        <v>0</v>
      </c>
      <c r="P54" s="39">
        <f t="shared" si="16"/>
        <v>6.0597939090909065</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13.418181818181829</v>
      </c>
      <c r="G55" s="42">
        <f>COUNTIF(Vertices[In-Degree],"&gt;= "&amp;F55)-COUNTIF(Vertices[In-Degree],"&gt;="&amp;F56)</f>
        <v>0</v>
      </c>
      <c r="H55" s="41">
        <f t="shared" si="12"/>
        <v>1.7454545454545412</v>
      </c>
      <c r="I55" s="42">
        <f>COUNTIF(Vertices[Out-Degree],"&gt;= "&amp;H55)-COUNTIF(Vertices[Out-Degree],"&gt;="&amp;H56)</f>
        <v>0</v>
      </c>
      <c r="J55" s="41">
        <f t="shared" si="13"/>
        <v>201.2727272727272</v>
      </c>
      <c r="K55" s="42">
        <f>COUNTIF(Vertices[Betweenness Centrality],"&gt;= "&amp;J55)-COUNTIF(Vertices[Betweenness Centrality],"&gt;="&amp;J56)</f>
        <v>0</v>
      </c>
      <c r="L55" s="41">
        <f t="shared" si="14"/>
        <v>0.05156410909090904</v>
      </c>
      <c r="M55" s="42">
        <f>COUNTIF(Vertices[Closeness Centrality],"&gt;= "&amp;L55)-COUNTIF(Vertices[Closeness Centrality],"&gt;="&amp;L56)</f>
        <v>0</v>
      </c>
      <c r="N55" s="41">
        <f t="shared" si="15"/>
        <v>0.16945372727272714</v>
      </c>
      <c r="O55" s="42">
        <f>COUNTIF(Vertices[Eigenvector Centrality],"&gt;= "&amp;N55)-COUNTIF(Vertices[Eigenvector Centrality],"&gt;="&amp;N56)</f>
        <v>0</v>
      </c>
      <c r="P55" s="41">
        <f t="shared" si="16"/>
        <v>6.197938581818179</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13.745454545454557</v>
      </c>
      <c r="G56" s="40">
        <f>COUNTIF(Vertices[In-Degree],"&gt;= "&amp;F56)-COUNTIF(Vertices[In-Degree],"&gt;="&amp;F57)</f>
        <v>0</v>
      </c>
      <c r="H56" s="39">
        <f t="shared" si="12"/>
        <v>1.7636363636363592</v>
      </c>
      <c r="I56" s="40">
        <f>COUNTIF(Vertices[Out-Degree],"&gt;= "&amp;H56)-COUNTIF(Vertices[Out-Degree],"&gt;="&amp;H57)</f>
        <v>0</v>
      </c>
      <c r="J56" s="39">
        <f t="shared" si="13"/>
        <v>206.1818181818181</v>
      </c>
      <c r="K56" s="40">
        <f>COUNTIF(Vertices[Betweenness Centrality],"&gt;= "&amp;J56)-COUNTIF(Vertices[Betweenness Centrality],"&gt;="&amp;J57)</f>
        <v>0</v>
      </c>
      <c r="L56" s="39">
        <f t="shared" si="14"/>
        <v>0.052082672727272676</v>
      </c>
      <c r="M56" s="40">
        <f>COUNTIF(Vertices[Closeness Centrality],"&gt;= "&amp;L56)-COUNTIF(Vertices[Closeness Centrality],"&gt;="&amp;L57)</f>
        <v>0</v>
      </c>
      <c r="N56" s="39">
        <f t="shared" si="15"/>
        <v>0.17249081818181805</v>
      </c>
      <c r="O56" s="40">
        <f>COUNTIF(Vertices[Eigenvector Centrality],"&gt;= "&amp;N56)-COUNTIF(Vertices[Eigenvector Centrality],"&gt;="&amp;N57)</f>
        <v>0</v>
      </c>
      <c r="P56" s="39">
        <f t="shared" si="16"/>
        <v>6.336083254545452</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18</v>
      </c>
      <c r="G57" s="44">
        <f>COUNTIF(Vertices[In-Degree],"&gt;= "&amp;F57)-COUNTIF(Vertices[In-Degree],"&gt;="&amp;F58)</f>
        <v>1</v>
      </c>
      <c r="H57" s="43">
        <f>MAX(Vertices[Out-Degree])</f>
        <v>2</v>
      </c>
      <c r="I57" s="44">
        <f>COUNTIF(Vertices[Out-Degree],"&gt;= "&amp;H57)-COUNTIF(Vertices[Out-Degree],"&gt;="&amp;H58)</f>
        <v>2</v>
      </c>
      <c r="J57" s="43">
        <f>MAX(Vertices[Betweenness Centrality])</f>
        <v>270</v>
      </c>
      <c r="K57" s="44">
        <f>COUNTIF(Vertices[Betweenness Centrality],"&gt;= "&amp;J57)-COUNTIF(Vertices[Betweenness Centrality],"&gt;="&amp;J58)</f>
        <v>1</v>
      </c>
      <c r="L57" s="43">
        <f>MAX(Vertices[Closeness Centrality])</f>
        <v>0.058824</v>
      </c>
      <c r="M57" s="44">
        <f>COUNTIF(Vertices[Closeness Centrality],"&gt;= "&amp;L57)-COUNTIF(Vertices[Closeness Centrality],"&gt;="&amp;L58)</f>
        <v>1</v>
      </c>
      <c r="N57" s="43">
        <f>MAX(Vertices[Eigenvector Centrality])</f>
        <v>0.211973</v>
      </c>
      <c r="O57" s="44">
        <f>COUNTIF(Vertices[Eigenvector Centrality],"&gt;= "&amp;N57)-COUNTIF(Vertices[Eigenvector Centrality],"&gt;="&amp;N58)</f>
        <v>1</v>
      </c>
      <c r="P57" s="43">
        <f>MAX(Vertices[PageRank])</f>
        <v>8.131964</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18</v>
      </c>
    </row>
    <row r="71" spans="1:2" ht="15">
      <c r="A71" s="35" t="s">
        <v>90</v>
      </c>
      <c r="B71" s="49">
        <f>_xlfn.IFERROR(AVERAGE(Vertices[In-Degree]),NoMetricMessage)</f>
        <v>1.1111111111111112</v>
      </c>
    </row>
    <row r="72" spans="1:2" ht="15">
      <c r="A72" s="35" t="s">
        <v>91</v>
      </c>
      <c r="B72" s="49">
        <f>_xlfn.IFERROR(MEDIAN(Vertices[In-Degree]),NoMetricMessage)</f>
        <v>0</v>
      </c>
    </row>
    <row r="83" spans="1:2" ht="15">
      <c r="A83" s="35" t="s">
        <v>94</v>
      </c>
      <c r="B83" s="48">
        <f>IF(COUNT(Vertices[Out-Degree])&gt;0,H2,NoMetricMessage)</f>
        <v>1</v>
      </c>
    </row>
    <row r="84" spans="1:2" ht="15">
      <c r="A84" s="35" t="s">
        <v>95</v>
      </c>
      <c r="B84" s="48">
        <f>IF(COUNT(Vertices[Out-Degree])&gt;0,H57,NoMetricMessage)</f>
        <v>2</v>
      </c>
    </row>
    <row r="85" spans="1:2" ht="15">
      <c r="A85" s="35" t="s">
        <v>96</v>
      </c>
      <c r="B85" s="49">
        <f>_xlfn.IFERROR(AVERAGE(Vertices[Out-Degree]),NoMetricMessage)</f>
        <v>1.1111111111111112</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270</v>
      </c>
    </row>
    <row r="99" spans="1:2" ht="15">
      <c r="A99" s="35" t="s">
        <v>102</v>
      </c>
      <c r="B99" s="49">
        <f>_xlfn.IFERROR(AVERAGE(Vertices[Betweenness Centrality]),NoMetricMessage)</f>
        <v>15</v>
      </c>
    </row>
    <row r="100" spans="1:2" ht="15">
      <c r="A100" s="35" t="s">
        <v>103</v>
      </c>
      <c r="B100" s="49">
        <f>_xlfn.IFERROR(MEDIAN(Vertices[Betweenness Centrality]),NoMetricMessage)</f>
        <v>0</v>
      </c>
    </row>
    <row r="111" spans="1:2" ht="15">
      <c r="A111" s="35" t="s">
        <v>106</v>
      </c>
      <c r="B111" s="49">
        <f>IF(COUNT(Vertices[Closeness Centrality])&gt;0,L2,NoMetricMessage)</f>
        <v>0.030303</v>
      </c>
    </row>
    <row r="112" spans="1:2" ht="15">
      <c r="A112" s="35" t="s">
        <v>107</v>
      </c>
      <c r="B112" s="49">
        <f>IF(COUNT(Vertices[Closeness Centrality])&gt;0,L57,NoMetricMessage)</f>
        <v>0.058824</v>
      </c>
    </row>
    <row r="113" spans="1:2" ht="15">
      <c r="A113" s="35" t="s">
        <v>108</v>
      </c>
      <c r="B113" s="49">
        <f>_xlfn.IFERROR(AVERAGE(Vertices[Closeness Centrality]),NoMetricMessage)</f>
        <v>0.03199272222222223</v>
      </c>
    </row>
    <row r="114" spans="1:2" ht="15">
      <c r="A114" s="35" t="s">
        <v>109</v>
      </c>
      <c r="B114" s="49">
        <f>_xlfn.IFERROR(MEDIAN(Vertices[Closeness Centrality]),NoMetricMessage)</f>
        <v>0.030303</v>
      </c>
    </row>
    <row r="125" spans="1:2" ht="15">
      <c r="A125" s="35" t="s">
        <v>112</v>
      </c>
      <c r="B125" s="49">
        <f>IF(COUNT(Vertices[Eigenvector Centrality])&gt;0,N2,NoMetricMessage)</f>
        <v>0.044933</v>
      </c>
    </row>
    <row r="126" spans="1:2" ht="15">
      <c r="A126" s="35" t="s">
        <v>113</v>
      </c>
      <c r="B126" s="49">
        <f>IF(COUNT(Vertices[Eigenvector Centrality])&gt;0,N57,NoMetricMessage)</f>
        <v>0.211973</v>
      </c>
    </row>
    <row r="127" spans="1:2" ht="15">
      <c r="A127" s="35" t="s">
        <v>114</v>
      </c>
      <c r="B127" s="49">
        <f>_xlfn.IFERROR(AVERAGE(Vertices[Eigenvector Centrality]),NoMetricMessage)</f>
        <v>0.055555888888888884</v>
      </c>
    </row>
    <row r="128" spans="1:2" ht="15">
      <c r="A128" s="35" t="s">
        <v>115</v>
      </c>
      <c r="B128" s="49">
        <f>_xlfn.IFERROR(MEDIAN(Vertices[Eigenvector Centrality]),NoMetricMessage)</f>
        <v>0.044933</v>
      </c>
    </row>
    <row r="139" spans="1:2" ht="15">
      <c r="A139" s="35" t="s">
        <v>140</v>
      </c>
      <c r="B139" s="49">
        <f>IF(COUNT(Vertices[PageRank])&gt;0,P2,NoMetricMessage)</f>
        <v>0.534007</v>
      </c>
    </row>
    <row r="140" spans="1:2" ht="15">
      <c r="A140" s="35" t="s">
        <v>141</v>
      </c>
      <c r="B140" s="49">
        <f>IF(COUNT(Vertices[PageRank])&gt;0,P57,NoMetricMessage)</f>
        <v>8.131964</v>
      </c>
    </row>
    <row r="141" spans="1:2" ht="15">
      <c r="A141" s="35" t="s">
        <v>142</v>
      </c>
      <c r="B141" s="49">
        <f>_xlfn.IFERROR(AVERAGE(Vertices[PageRank]),NoMetricMessage)</f>
        <v>0.999971055555556</v>
      </c>
    </row>
    <row r="142" spans="1:2" ht="15">
      <c r="A142" s="35" t="s">
        <v>143</v>
      </c>
      <c r="B142" s="49">
        <f>_xlfn.IFERROR(MEDIAN(Vertices[PageRank]),NoMetricMessage)</f>
        <v>0.534007</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0.0835375816993464</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467</v>
      </c>
      <c r="K7" s="13" t="s">
        <v>468</v>
      </c>
    </row>
    <row r="8" spans="1:11" ht="409.5">
      <c r="A8"/>
      <c r="B8">
        <v>2</v>
      </c>
      <c r="C8">
        <v>2</v>
      </c>
      <c r="D8" t="s">
        <v>61</v>
      </c>
      <c r="E8" t="s">
        <v>61</v>
      </c>
      <c r="H8" t="s">
        <v>73</v>
      </c>
      <c r="J8" t="s">
        <v>469</v>
      </c>
      <c r="K8" s="13" t="s">
        <v>470</v>
      </c>
    </row>
    <row r="9" spans="1:11" ht="409.5">
      <c r="A9"/>
      <c r="B9">
        <v>3</v>
      </c>
      <c r="C9">
        <v>4</v>
      </c>
      <c r="D9" t="s">
        <v>62</v>
      </c>
      <c r="E9" t="s">
        <v>62</v>
      </c>
      <c r="H9" t="s">
        <v>74</v>
      </c>
      <c r="J9" t="s">
        <v>471</v>
      </c>
      <c r="K9" s="116" t="s">
        <v>472</v>
      </c>
    </row>
    <row r="10" spans="1:11" ht="409.5">
      <c r="A10"/>
      <c r="B10">
        <v>4</v>
      </c>
      <c r="D10" t="s">
        <v>63</v>
      </c>
      <c r="E10" t="s">
        <v>63</v>
      </c>
      <c r="H10" t="s">
        <v>75</v>
      </c>
      <c r="J10" t="s">
        <v>473</v>
      </c>
      <c r="K10" s="13" t="s">
        <v>474</v>
      </c>
    </row>
    <row r="11" spans="1:11" ht="15">
      <c r="A11"/>
      <c r="B11">
        <v>5</v>
      </c>
      <c r="D11" t="s">
        <v>46</v>
      </c>
      <c r="E11">
        <v>1</v>
      </c>
      <c r="H11" t="s">
        <v>76</v>
      </c>
      <c r="J11" t="s">
        <v>475</v>
      </c>
      <c r="K11" t="s">
        <v>476</v>
      </c>
    </row>
    <row r="12" spans="1:11" ht="15">
      <c r="A12"/>
      <c r="B12"/>
      <c r="D12" t="s">
        <v>64</v>
      </c>
      <c r="E12">
        <v>2</v>
      </c>
      <c r="H12">
        <v>0</v>
      </c>
      <c r="J12" t="s">
        <v>477</v>
      </c>
      <c r="K12" t="s">
        <v>478</v>
      </c>
    </row>
    <row r="13" spans="1:11" ht="15">
      <c r="A13"/>
      <c r="B13"/>
      <c r="D13">
        <v>1</v>
      </c>
      <c r="E13">
        <v>3</v>
      </c>
      <c r="H13">
        <v>1</v>
      </c>
      <c r="J13" t="s">
        <v>479</v>
      </c>
      <c r="K13" t="s">
        <v>480</v>
      </c>
    </row>
    <row r="14" spans="4:11" ht="15">
      <c r="D14">
        <v>2</v>
      </c>
      <c r="E14">
        <v>4</v>
      </c>
      <c r="H14">
        <v>2</v>
      </c>
      <c r="J14" t="s">
        <v>481</v>
      </c>
      <c r="K14" t="s">
        <v>482</v>
      </c>
    </row>
    <row r="15" spans="4:11" ht="15">
      <c r="D15">
        <v>3</v>
      </c>
      <c r="E15">
        <v>5</v>
      </c>
      <c r="H15">
        <v>3</v>
      </c>
      <c r="J15" t="s">
        <v>483</v>
      </c>
      <c r="K15" t="s">
        <v>484</v>
      </c>
    </row>
    <row r="16" spans="4:11" ht="15">
      <c r="D16">
        <v>4</v>
      </c>
      <c r="E16">
        <v>6</v>
      </c>
      <c r="H16">
        <v>4</v>
      </c>
      <c r="J16" t="s">
        <v>485</v>
      </c>
      <c r="K16" t="s">
        <v>486</v>
      </c>
    </row>
    <row r="17" spans="4:11" ht="15">
      <c r="D17">
        <v>5</v>
      </c>
      <c r="E17">
        <v>7</v>
      </c>
      <c r="H17">
        <v>5</v>
      </c>
      <c r="J17" t="s">
        <v>487</v>
      </c>
      <c r="K17" t="s">
        <v>488</v>
      </c>
    </row>
    <row r="18" spans="4:11" ht="15">
      <c r="D18">
        <v>6</v>
      </c>
      <c r="E18">
        <v>8</v>
      </c>
      <c r="H18">
        <v>6</v>
      </c>
      <c r="J18" t="s">
        <v>489</v>
      </c>
      <c r="K18" t="s">
        <v>490</v>
      </c>
    </row>
    <row r="19" spans="4:11" ht="15">
      <c r="D19">
        <v>7</v>
      </c>
      <c r="E19">
        <v>9</v>
      </c>
      <c r="H19">
        <v>7</v>
      </c>
      <c r="J19" t="s">
        <v>491</v>
      </c>
      <c r="K19" t="s">
        <v>492</v>
      </c>
    </row>
    <row r="20" spans="4:11" ht="15">
      <c r="D20">
        <v>8</v>
      </c>
      <c r="H20">
        <v>8</v>
      </c>
      <c r="J20" t="s">
        <v>493</v>
      </c>
      <c r="K20" t="s">
        <v>494</v>
      </c>
    </row>
    <row r="21" spans="4:11" ht="409.5">
      <c r="D21">
        <v>9</v>
      </c>
      <c r="H21">
        <v>9</v>
      </c>
      <c r="J21" t="s">
        <v>495</v>
      </c>
      <c r="K21" s="13" t="s">
        <v>496</v>
      </c>
    </row>
    <row r="22" spans="4:11" ht="409.5">
      <c r="D22">
        <v>10</v>
      </c>
      <c r="J22" t="s">
        <v>497</v>
      </c>
      <c r="K22" s="13" t="s">
        <v>498</v>
      </c>
    </row>
    <row r="23" spans="4:11" ht="409.5">
      <c r="D23">
        <v>11</v>
      </c>
      <c r="J23" t="s">
        <v>499</v>
      </c>
      <c r="K23" s="13" t="s">
        <v>500</v>
      </c>
    </row>
    <row r="24" spans="10:11" ht="409.5">
      <c r="J24" t="s">
        <v>501</v>
      </c>
      <c r="K24" s="13" t="s">
        <v>705</v>
      </c>
    </row>
    <row r="25" spans="10:11" ht="15">
      <c r="J25" t="s">
        <v>502</v>
      </c>
      <c r="K25" t="b">
        <v>0</v>
      </c>
    </row>
    <row r="26" spans="10:11" ht="15">
      <c r="J26" t="s">
        <v>702</v>
      </c>
      <c r="K26" t="s">
        <v>703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511</v>
      </c>
      <c r="B2" s="129" t="s">
        <v>512</v>
      </c>
      <c r="C2" s="67" t="s">
        <v>513</v>
      </c>
    </row>
    <row r="3" spans="1:3" ht="15">
      <c r="A3" s="128" t="s">
        <v>504</v>
      </c>
      <c r="B3" s="128" t="s">
        <v>504</v>
      </c>
      <c r="C3" s="36">
        <v>20</v>
      </c>
    </row>
    <row r="4" spans="1:3" ht="15">
      <c r="A4" s="128" t="s">
        <v>504</v>
      </c>
      <c r="B4" s="128" t="s">
        <v>505</v>
      </c>
      <c r="C4" s="36">
        <v>1</v>
      </c>
    </row>
    <row r="5" spans="1:3" ht="15">
      <c r="A5" s="128" t="s">
        <v>505</v>
      </c>
      <c r="B5" s="128" t="s">
        <v>504</v>
      </c>
      <c r="C5" s="36">
        <v>2</v>
      </c>
    </row>
    <row r="6" spans="1:3" ht="15">
      <c r="A6" s="128" t="s">
        <v>505</v>
      </c>
      <c r="B6" s="128" t="s">
        <v>505</v>
      </c>
      <c r="C6"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s>
  <sheetData>
    <row r="1" spans="1:6" ht="15" customHeight="1">
      <c r="A1" s="13" t="s">
        <v>518</v>
      </c>
      <c r="B1" s="13" t="s">
        <v>519</v>
      </c>
      <c r="C1" s="13" t="s">
        <v>520</v>
      </c>
      <c r="D1" s="13" t="s">
        <v>522</v>
      </c>
      <c r="E1" s="85" t="s">
        <v>521</v>
      </c>
      <c r="F1" s="85" t="s">
        <v>523</v>
      </c>
    </row>
    <row r="2" spans="1:6" ht="15">
      <c r="A2" s="90" t="s">
        <v>241</v>
      </c>
      <c r="B2" s="85">
        <v>9</v>
      </c>
      <c r="C2" s="90" t="s">
        <v>241</v>
      </c>
      <c r="D2" s="85">
        <v>9</v>
      </c>
      <c r="E2" s="85"/>
      <c r="F2" s="85"/>
    </row>
    <row r="3" spans="1:6" ht="15">
      <c r="A3" s="90" t="s">
        <v>243</v>
      </c>
      <c r="B3" s="85">
        <v>2</v>
      </c>
      <c r="C3" s="90" t="s">
        <v>243</v>
      </c>
      <c r="D3" s="85">
        <v>2</v>
      </c>
      <c r="E3" s="85"/>
      <c r="F3" s="85"/>
    </row>
    <row r="4" spans="1:6" ht="15">
      <c r="A4" s="90" t="s">
        <v>242</v>
      </c>
      <c r="B4" s="85">
        <v>1</v>
      </c>
      <c r="C4" s="90" t="s">
        <v>242</v>
      </c>
      <c r="D4" s="85">
        <v>1</v>
      </c>
      <c r="E4" s="85"/>
      <c r="F4" s="85"/>
    </row>
    <row r="7" spans="1:6" ht="15" customHeight="1">
      <c r="A7" s="13" t="s">
        <v>526</v>
      </c>
      <c r="B7" s="13" t="s">
        <v>519</v>
      </c>
      <c r="C7" s="13" t="s">
        <v>527</v>
      </c>
      <c r="D7" s="13" t="s">
        <v>522</v>
      </c>
      <c r="E7" s="85" t="s">
        <v>528</v>
      </c>
      <c r="F7" s="85" t="s">
        <v>523</v>
      </c>
    </row>
    <row r="8" spans="1:6" ht="15">
      <c r="A8" s="85" t="s">
        <v>245</v>
      </c>
      <c r="B8" s="85">
        <v>9</v>
      </c>
      <c r="C8" s="85" t="s">
        <v>245</v>
      </c>
      <c r="D8" s="85">
        <v>9</v>
      </c>
      <c r="E8" s="85"/>
      <c r="F8" s="85"/>
    </row>
    <row r="9" spans="1:6" ht="15">
      <c r="A9" s="85" t="s">
        <v>246</v>
      </c>
      <c r="B9" s="85">
        <v>3</v>
      </c>
      <c r="C9" s="85" t="s">
        <v>246</v>
      </c>
      <c r="D9" s="85">
        <v>3</v>
      </c>
      <c r="E9" s="85"/>
      <c r="F9" s="85"/>
    </row>
    <row r="12" spans="1:6" ht="15" customHeight="1">
      <c r="A12" s="13" t="s">
        <v>530</v>
      </c>
      <c r="B12" s="13" t="s">
        <v>519</v>
      </c>
      <c r="C12" s="13" t="s">
        <v>535</v>
      </c>
      <c r="D12" s="13" t="s">
        <v>522</v>
      </c>
      <c r="E12" s="13" t="s">
        <v>536</v>
      </c>
      <c r="F12" s="13" t="s">
        <v>523</v>
      </c>
    </row>
    <row r="13" spans="1:6" ht="15">
      <c r="A13" s="85" t="s">
        <v>248</v>
      </c>
      <c r="B13" s="85">
        <v>8</v>
      </c>
      <c r="C13" s="85" t="s">
        <v>248</v>
      </c>
      <c r="D13" s="85">
        <v>7</v>
      </c>
      <c r="E13" s="85" t="s">
        <v>532</v>
      </c>
      <c r="F13" s="85">
        <v>1</v>
      </c>
    </row>
    <row r="14" spans="1:6" ht="15">
      <c r="A14" s="85" t="s">
        <v>531</v>
      </c>
      <c r="B14" s="85">
        <v>2</v>
      </c>
      <c r="C14" s="85" t="s">
        <v>533</v>
      </c>
      <c r="D14" s="85">
        <v>1</v>
      </c>
      <c r="E14" s="85" t="s">
        <v>531</v>
      </c>
      <c r="F14" s="85">
        <v>1</v>
      </c>
    </row>
    <row r="15" spans="1:6" ht="15">
      <c r="A15" s="85" t="s">
        <v>532</v>
      </c>
      <c r="B15" s="85">
        <v>1</v>
      </c>
      <c r="C15" s="85" t="s">
        <v>534</v>
      </c>
      <c r="D15" s="85">
        <v>1</v>
      </c>
      <c r="E15" s="85" t="s">
        <v>248</v>
      </c>
      <c r="F15" s="85">
        <v>1</v>
      </c>
    </row>
    <row r="16" spans="1:6" ht="15">
      <c r="A16" s="85" t="s">
        <v>533</v>
      </c>
      <c r="B16" s="85">
        <v>1</v>
      </c>
      <c r="C16" s="85" t="s">
        <v>531</v>
      </c>
      <c r="D16" s="85">
        <v>1</v>
      </c>
      <c r="E16" s="85"/>
      <c r="F16" s="85"/>
    </row>
    <row r="17" spans="1:6" ht="15">
      <c r="A17" s="85" t="s">
        <v>534</v>
      </c>
      <c r="B17" s="85">
        <v>1</v>
      </c>
      <c r="C17" s="85"/>
      <c r="D17" s="85"/>
      <c r="E17" s="85"/>
      <c r="F17" s="85"/>
    </row>
    <row r="20" spans="1:6" ht="15" customHeight="1">
      <c r="A20" s="13" t="s">
        <v>539</v>
      </c>
      <c r="B20" s="13" t="s">
        <v>519</v>
      </c>
      <c r="C20" s="13" t="s">
        <v>549</v>
      </c>
      <c r="D20" s="13" t="s">
        <v>522</v>
      </c>
      <c r="E20" s="13" t="s">
        <v>555</v>
      </c>
      <c r="F20" s="13" t="s">
        <v>523</v>
      </c>
    </row>
    <row r="21" spans="1:6" ht="15">
      <c r="A21" s="91" t="s">
        <v>540</v>
      </c>
      <c r="B21" s="91">
        <v>19</v>
      </c>
      <c r="C21" s="91" t="s">
        <v>545</v>
      </c>
      <c r="D21" s="91">
        <v>21</v>
      </c>
      <c r="E21" s="91" t="s">
        <v>556</v>
      </c>
      <c r="F21" s="91">
        <v>2</v>
      </c>
    </row>
    <row r="22" spans="1:6" ht="15">
      <c r="A22" s="91" t="s">
        <v>541</v>
      </c>
      <c r="B22" s="91">
        <v>6</v>
      </c>
      <c r="C22" s="91" t="s">
        <v>546</v>
      </c>
      <c r="D22" s="91">
        <v>21</v>
      </c>
      <c r="E22" s="91" t="s">
        <v>551</v>
      </c>
      <c r="F22" s="91">
        <v>2</v>
      </c>
    </row>
    <row r="23" spans="1:6" ht="15">
      <c r="A23" s="91" t="s">
        <v>542</v>
      </c>
      <c r="B23" s="91">
        <v>0</v>
      </c>
      <c r="C23" s="91" t="s">
        <v>224</v>
      </c>
      <c r="D23" s="91">
        <v>17</v>
      </c>
      <c r="E23" s="91" t="s">
        <v>557</v>
      </c>
      <c r="F23" s="91">
        <v>2</v>
      </c>
    </row>
    <row r="24" spans="1:6" ht="15">
      <c r="A24" s="91" t="s">
        <v>543</v>
      </c>
      <c r="B24" s="91">
        <v>560</v>
      </c>
      <c r="C24" s="91" t="s">
        <v>548</v>
      </c>
      <c r="D24" s="91">
        <v>17</v>
      </c>
      <c r="E24" s="91" t="s">
        <v>558</v>
      </c>
      <c r="F24" s="91">
        <v>2</v>
      </c>
    </row>
    <row r="25" spans="1:6" ht="15">
      <c r="A25" s="91" t="s">
        <v>544</v>
      </c>
      <c r="B25" s="91">
        <v>585</v>
      </c>
      <c r="C25" s="91" t="s">
        <v>547</v>
      </c>
      <c r="D25" s="91">
        <v>17</v>
      </c>
      <c r="E25" s="91" t="s">
        <v>559</v>
      </c>
      <c r="F25" s="91">
        <v>2</v>
      </c>
    </row>
    <row r="26" spans="1:6" ht="15">
      <c r="A26" s="91" t="s">
        <v>545</v>
      </c>
      <c r="B26" s="91">
        <v>23</v>
      </c>
      <c r="C26" s="91" t="s">
        <v>550</v>
      </c>
      <c r="D26" s="91">
        <v>16</v>
      </c>
      <c r="E26" s="91" t="s">
        <v>560</v>
      </c>
      <c r="F26" s="91">
        <v>2</v>
      </c>
    </row>
    <row r="27" spans="1:6" ht="15">
      <c r="A27" s="91" t="s">
        <v>546</v>
      </c>
      <c r="B27" s="91">
        <v>23</v>
      </c>
      <c r="C27" s="91" t="s">
        <v>551</v>
      </c>
      <c r="D27" s="91">
        <v>13</v>
      </c>
      <c r="E27" s="91" t="s">
        <v>561</v>
      </c>
      <c r="F27" s="91">
        <v>2</v>
      </c>
    </row>
    <row r="28" spans="1:6" ht="15">
      <c r="A28" s="91" t="s">
        <v>224</v>
      </c>
      <c r="B28" s="91">
        <v>19</v>
      </c>
      <c r="C28" s="91" t="s">
        <v>552</v>
      </c>
      <c r="D28" s="91">
        <v>12</v>
      </c>
      <c r="E28" s="91" t="s">
        <v>224</v>
      </c>
      <c r="F28" s="91">
        <v>2</v>
      </c>
    </row>
    <row r="29" spans="1:6" ht="15">
      <c r="A29" s="91" t="s">
        <v>547</v>
      </c>
      <c r="B29" s="91">
        <v>18</v>
      </c>
      <c r="C29" s="91" t="s">
        <v>553</v>
      </c>
      <c r="D29" s="91">
        <v>12</v>
      </c>
      <c r="E29" s="91" t="s">
        <v>545</v>
      </c>
      <c r="F29" s="91">
        <v>2</v>
      </c>
    </row>
    <row r="30" spans="1:6" ht="15">
      <c r="A30" s="91" t="s">
        <v>548</v>
      </c>
      <c r="B30" s="91">
        <v>17</v>
      </c>
      <c r="C30" s="91" t="s">
        <v>554</v>
      </c>
      <c r="D30" s="91">
        <v>12</v>
      </c>
      <c r="E30" s="91" t="s">
        <v>546</v>
      </c>
      <c r="F30" s="91">
        <v>2</v>
      </c>
    </row>
    <row r="33" spans="1:6" ht="15" customHeight="1">
      <c r="A33" s="13" t="s">
        <v>565</v>
      </c>
      <c r="B33" s="13" t="s">
        <v>519</v>
      </c>
      <c r="C33" s="13" t="s">
        <v>576</v>
      </c>
      <c r="D33" s="13" t="s">
        <v>522</v>
      </c>
      <c r="E33" s="13" t="s">
        <v>577</v>
      </c>
      <c r="F33" s="13" t="s">
        <v>523</v>
      </c>
    </row>
    <row r="34" spans="1:6" ht="15">
      <c r="A34" s="91" t="s">
        <v>566</v>
      </c>
      <c r="B34" s="91">
        <v>23</v>
      </c>
      <c r="C34" s="91" t="s">
        <v>566</v>
      </c>
      <c r="D34" s="91">
        <v>21</v>
      </c>
      <c r="E34" s="91" t="s">
        <v>578</v>
      </c>
      <c r="F34" s="91">
        <v>2</v>
      </c>
    </row>
    <row r="35" spans="1:6" ht="15">
      <c r="A35" s="91" t="s">
        <v>567</v>
      </c>
      <c r="B35" s="91">
        <v>13</v>
      </c>
      <c r="C35" s="91" t="s">
        <v>567</v>
      </c>
      <c r="D35" s="91">
        <v>12</v>
      </c>
      <c r="E35" s="91" t="s">
        <v>579</v>
      </c>
      <c r="F35" s="91">
        <v>2</v>
      </c>
    </row>
    <row r="36" spans="1:6" ht="15">
      <c r="A36" s="91" t="s">
        <v>568</v>
      </c>
      <c r="B36" s="91">
        <v>12</v>
      </c>
      <c r="C36" s="91" t="s">
        <v>568</v>
      </c>
      <c r="D36" s="91">
        <v>12</v>
      </c>
      <c r="E36" s="91" t="s">
        <v>580</v>
      </c>
      <c r="F36" s="91">
        <v>2</v>
      </c>
    </row>
    <row r="37" spans="1:6" ht="15">
      <c r="A37" s="91" t="s">
        <v>569</v>
      </c>
      <c r="B37" s="91">
        <v>12</v>
      </c>
      <c r="C37" s="91" t="s">
        <v>569</v>
      </c>
      <c r="D37" s="91">
        <v>12</v>
      </c>
      <c r="E37" s="91" t="s">
        <v>581</v>
      </c>
      <c r="F37" s="91">
        <v>2</v>
      </c>
    </row>
    <row r="38" spans="1:6" ht="15">
      <c r="A38" s="91" t="s">
        <v>570</v>
      </c>
      <c r="B38" s="91">
        <v>11</v>
      </c>
      <c r="C38" s="91" t="s">
        <v>570</v>
      </c>
      <c r="D38" s="91">
        <v>11</v>
      </c>
      <c r="E38" s="91" t="s">
        <v>582</v>
      </c>
      <c r="F38" s="91">
        <v>2</v>
      </c>
    </row>
    <row r="39" spans="1:6" ht="15">
      <c r="A39" s="91" t="s">
        <v>571</v>
      </c>
      <c r="B39" s="91">
        <v>10</v>
      </c>
      <c r="C39" s="91" t="s">
        <v>571</v>
      </c>
      <c r="D39" s="91">
        <v>10</v>
      </c>
      <c r="E39" s="91" t="s">
        <v>583</v>
      </c>
      <c r="F39" s="91">
        <v>2</v>
      </c>
    </row>
    <row r="40" spans="1:6" ht="15">
      <c r="A40" s="91" t="s">
        <v>572</v>
      </c>
      <c r="B40" s="91">
        <v>9</v>
      </c>
      <c r="C40" s="91" t="s">
        <v>572</v>
      </c>
      <c r="D40" s="91">
        <v>9</v>
      </c>
      <c r="E40" s="91" t="s">
        <v>584</v>
      </c>
      <c r="F40" s="91">
        <v>2</v>
      </c>
    </row>
    <row r="41" spans="1:6" ht="15">
      <c r="A41" s="91" t="s">
        <v>573</v>
      </c>
      <c r="B41" s="91">
        <v>8</v>
      </c>
      <c r="C41" s="91" t="s">
        <v>573</v>
      </c>
      <c r="D41" s="91">
        <v>8</v>
      </c>
      <c r="E41" s="91" t="s">
        <v>585</v>
      </c>
      <c r="F41" s="91">
        <v>2</v>
      </c>
    </row>
    <row r="42" spans="1:6" ht="15">
      <c r="A42" s="91" t="s">
        <v>574</v>
      </c>
      <c r="B42" s="91">
        <v>8</v>
      </c>
      <c r="C42" s="91" t="s">
        <v>574</v>
      </c>
      <c r="D42" s="91">
        <v>8</v>
      </c>
      <c r="E42" s="91" t="s">
        <v>566</v>
      </c>
      <c r="F42" s="91">
        <v>2</v>
      </c>
    </row>
    <row r="43" spans="1:6" ht="15">
      <c r="A43" s="91" t="s">
        <v>575</v>
      </c>
      <c r="B43" s="91">
        <v>8</v>
      </c>
      <c r="C43" s="91" t="s">
        <v>575</v>
      </c>
      <c r="D43" s="91">
        <v>8</v>
      </c>
      <c r="E43" s="91"/>
      <c r="F43" s="91"/>
    </row>
    <row r="46" spans="1:6" ht="15" customHeight="1">
      <c r="A46" s="85" t="s">
        <v>589</v>
      </c>
      <c r="B46" s="85" t="s">
        <v>519</v>
      </c>
      <c r="C46" s="85" t="s">
        <v>591</v>
      </c>
      <c r="D46" s="85" t="s">
        <v>522</v>
      </c>
      <c r="E46" s="85" t="s">
        <v>592</v>
      </c>
      <c r="F46" s="85" t="s">
        <v>523</v>
      </c>
    </row>
    <row r="47" spans="1:6" ht="15">
      <c r="A47" s="85"/>
      <c r="B47" s="85"/>
      <c r="C47" s="85"/>
      <c r="D47" s="85"/>
      <c r="E47" s="85"/>
      <c r="F47" s="85"/>
    </row>
    <row r="49" spans="1:6" ht="15" customHeight="1">
      <c r="A49" s="13" t="s">
        <v>590</v>
      </c>
      <c r="B49" s="13" t="s">
        <v>519</v>
      </c>
      <c r="C49" s="13" t="s">
        <v>593</v>
      </c>
      <c r="D49" s="13" t="s">
        <v>522</v>
      </c>
      <c r="E49" s="13" t="s">
        <v>594</v>
      </c>
      <c r="F49" s="13" t="s">
        <v>523</v>
      </c>
    </row>
    <row r="50" spans="1:6" ht="15">
      <c r="A50" s="85" t="s">
        <v>224</v>
      </c>
      <c r="B50" s="85">
        <v>19</v>
      </c>
      <c r="C50" s="85" t="s">
        <v>224</v>
      </c>
      <c r="D50" s="85">
        <v>17</v>
      </c>
      <c r="E50" s="85" t="s">
        <v>224</v>
      </c>
      <c r="F50" s="85">
        <v>2</v>
      </c>
    </row>
    <row r="51" spans="1:6" ht="15">
      <c r="A51" s="85" t="s">
        <v>223</v>
      </c>
      <c r="B51" s="85">
        <v>2</v>
      </c>
      <c r="C51" s="85" t="s">
        <v>223</v>
      </c>
      <c r="D51" s="85">
        <v>1</v>
      </c>
      <c r="E51" s="85" t="s">
        <v>223</v>
      </c>
      <c r="F51" s="85">
        <v>1</v>
      </c>
    </row>
    <row r="54" spans="1:6" ht="15" customHeight="1">
      <c r="A54" s="13" t="s">
        <v>598</v>
      </c>
      <c r="B54" s="13" t="s">
        <v>519</v>
      </c>
      <c r="C54" s="13" t="s">
        <v>599</v>
      </c>
      <c r="D54" s="13" t="s">
        <v>522</v>
      </c>
      <c r="E54" s="13" t="s">
        <v>600</v>
      </c>
      <c r="F54" s="13" t="s">
        <v>523</v>
      </c>
    </row>
    <row r="55" spans="1:6" ht="15">
      <c r="A55" s="125" t="s">
        <v>229</v>
      </c>
      <c r="B55" s="85">
        <v>70062</v>
      </c>
      <c r="C55" s="125" t="s">
        <v>229</v>
      </c>
      <c r="D55" s="85">
        <v>70062</v>
      </c>
      <c r="E55" s="125" t="s">
        <v>225</v>
      </c>
      <c r="F55" s="85">
        <v>6017</v>
      </c>
    </row>
    <row r="56" spans="1:6" ht="15">
      <c r="A56" s="125" t="s">
        <v>218</v>
      </c>
      <c r="B56" s="85">
        <v>22390</v>
      </c>
      <c r="C56" s="125" t="s">
        <v>218</v>
      </c>
      <c r="D56" s="85">
        <v>22390</v>
      </c>
      <c r="E56" s="125" t="s">
        <v>223</v>
      </c>
      <c r="F56" s="85">
        <v>516</v>
      </c>
    </row>
    <row r="57" spans="1:6" ht="15">
      <c r="A57" s="125" t="s">
        <v>225</v>
      </c>
      <c r="B57" s="85">
        <v>6017</v>
      </c>
      <c r="C57" s="125" t="s">
        <v>215</v>
      </c>
      <c r="D57" s="85">
        <v>5600</v>
      </c>
      <c r="E57" s="125"/>
      <c r="F57" s="85"/>
    </row>
    <row r="58" spans="1:6" ht="15">
      <c r="A58" s="125" t="s">
        <v>215</v>
      </c>
      <c r="B58" s="85">
        <v>5600</v>
      </c>
      <c r="C58" s="125" t="s">
        <v>216</v>
      </c>
      <c r="D58" s="85">
        <v>5484</v>
      </c>
      <c r="E58" s="125"/>
      <c r="F58" s="85"/>
    </row>
    <row r="59" spans="1:6" ht="15">
      <c r="A59" s="125" t="s">
        <v>216</v>
      </c>
      <c r="B59" s="85">
        <v>5484</v>
      </c>
      <c r="C59" s="125" t="s">
        <v>219</v>
      </c>
      <c r="D59" s="85">
        <v>2812</v>
      </c>
      <c r="E59" s="125"/>
      <c r="F59" s="85"/>
    </row>
    <row r="60" spans="1:6" ht="15">
      <c r="A60" s="125" t="s">
        <v>219</v>
      </c>
      <c r="B60" s="85">
        <v>2812</v>
      </c>
      <c r="C60" s="125" t="s">
        <v>224</v>
      </c>
      <c r="D60" s="85">
        <v>2408</v>
      </c>
      <c r="E60" s="125"/>
      <c r="F60" s="85"/>
    </row>
    <row r="61" spans="1:6" ht="15">
      <c r="A61" s="125" t="s">
        <v>224</v>
      </c>
      <c r="B61" s="85">
        <v>2408</v>
      </c>
      <c r="C61" s="125" t="s">
        <v>221</v>
      </c>
      <c r="D61" s="85">
        <v>2114</v>
      </c>
      <c r="E61" s="125"/>
      <c r="F61" s="85"/>
    </row>
    <row r="62" spans="1:6" ht="15">
      <c r="A62" s="125" t="s">
        <v>221</v>
      </c>
      <c r="B62" s="85">
        <v>2114</v>
      </c>
      <c r="C62" s="125" t="s">
        <v>212</v>
      </c>
      <c r="D62" s="85">
        <v>2102</v>
      </c>
      <c r="E62" s="125"/>
      <c r="F62" s="85"/>
    </row>
    <row r="63" spans="1:6" ht="15">
      <c r="A63" s="125" t="s">
        <v>212</v>
      </c>
      <c r="B63" s="85">
        <v>2102</v>
      </c>
      <c r="C63" s="125" t="s">
        <v>217</v>
      </c>
      <c r="D63" s="85">
        <v>1374</v>
      </c>
      <c r="E63" s="125"/>
      <c r="F63" s="85"/>
    </row>
    <row r="64" spans="1:6" ht="15">
      <c r="A64" s="125" t="s">
        <v>217</v>
      </c>
      <c r="B64" s="85">
        <v>1374</v>
      </c>
      <c r="C64" s="125" t="s">
        <v>220</v>
      </c>
      <c r="D64" s="85">
        <v>1103</v>
      </c>
      <c r="E64" s="125"/>
      <c r="F64" s="85"/>
    </row>
  </sheetData>
  <hyperlinks>
    <hyperlink ref="A2" r:id="rId1" display="http://fsmevents.com/ukbiobank/scientific-conference/2019/"/>
    <hyperlink ref="A3" r:id="rId2" display="https://www.ukbiobank.ac.uk/wp-content/uploads/2019/03/programme-print-conference-2019-FINAL-LR-copy2-WEB.pdf"/>
    <hyperlink ref="A4" r:id="rId3" display="https://www.ukbiobank.ac.uk/"/>
    <hyperlink ref="C2" r:id="rId4" display="http://fsmevents.com/ukbiobank/scientific-conference/2019/"/>
    <hyperlink ref="C3" r:id="rId5" display="https://www.ukbiobank.ac.uk/wp-content/uploads/2019/03/programme-print-conference-2019-FINAL-LR-copy2-WEB.pdf"/>
    <hyperlink ref="C4" r:id="rId6" display="https://www.ukbiobank.ac.uk/"/>
  </hyperlinks>
  <printOptions/>
  <pageMargins left="0.7" right="0.7" top="0.75" bottom="0.75" header="0.3" footer="0.3"/>
  <pageSetup orientation="portrait" paperSize="9"/>
  <tableParts>
    <tablePart r:id="rId13"/>
    <tablePart r:id="rId11"/>
    <tablePart r:id="rId8"/>
    <tablePart r:id="rId14"/>
    <tablePart r:id="rId12"/>
    <tablePart r:id="rId7"/>
    <tablePart r:id="rId10"/>
    <tablePart r:id="rId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2019-06-18T19:20:48Z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