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2" r:id="rId14"/>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<sst xmlns="http://schemas.openxmlformats.org/spreadsheetml/2006/main" count="1489" uniqueCount="697">
  <si>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</si>
  <si>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</si>
  <si>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</si>
  <si>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</si>
  <si>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</si>
  <si>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</si>
  <si>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</si>
  <si>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</si>
  <si>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</si>
  <si>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</si>
  <si>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</si>
  <si>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</si>
  <si>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</si>
  <si>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</si>
  <si>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</si>
  <si>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</si>
  <si>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</si>
  <si>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</si>
  <si>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</si>
  <si>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</si>
  <si>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</si>
  <si>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</si>
  <si>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</si>
  <si>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</si>
  <si>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</si>
  <si>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</si>
  <si>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</si>
  <si>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</si>
  <si>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</si>
  <si>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</si>
  <si>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</si>
  <si>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</si>
  <si>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</si>
  <si>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</si>
  <si>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</si>
  <si>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</si>
  <si>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</si>
  <si>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</si>
  <si>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</si>
  <si>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</si>
  <si>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</si>
  <si>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</si>
  <si>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</si>
  <si>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</si>
  <si>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</si>
  <si>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</si>
  <si>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</si>
  <si>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</si>
  <si>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</si>
  <si>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</si>
  <si>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</si>
  <si>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</si>
  <si>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</si>
  <si>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</si>
  <si>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</si>
  <si>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</si>
  <si>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</si>
  <si>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</si>
  <si>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</si>
  <si>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</si>
  <si>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</si>
  <si>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</si>
  <si>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</si>
  <si>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</si>
  <si>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</si>
  <si>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</si>
  <si>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</si>
  <si>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</si>
  <si>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</si>
  <si>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</si>
  <si>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</si>
  <si>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</si>
  <si>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</si>
  <si>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</si>
  <si>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</si>
  <si>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</si>
  <si>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</si>
  <si>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</si>
  <si>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</si>
  <si>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</si>
  <si>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</si>
  <si>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</si>
  <si>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</si>
  <si>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</si>
  <si>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</si>
  <si>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</si>
  <si>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</si>
  <si>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</si>
  <si>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</si>
  <si>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</si>
  <si>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</si>
  <si>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</si>
  <si>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</si>
  <si>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</si>
  <si>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</si>
  <si>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</si>
  <si>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</si>
  <si>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</si>
  <si>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</si>
  <si>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</si>
  <si>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</si>
  <si>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</si>
  <si>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</si>
  <si>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</si>
  <si>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</si>
  <si>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</si>
  <si>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</si>
  <si>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</si>
  <si>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</si>
  <si>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</si>
  <si>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</si>
  <si>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</si>
  <si>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</si>
  <si>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</si>
  <si>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</si>
  <si>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</si>
  <si>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</si>
  <si>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</si>
  <si>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</si>
  <si>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</si>
  <si>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</si>
  <si>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</si>
  <si>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</si>
  <si>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</si>
  <si>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</si>
  <si>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</si>
  <si>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</si>
  <si>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</si>
  <si>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</si>
  <si>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</si>
  <si>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</si>
  <si>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</si>
  <si>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</si>
  <si>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</si>
  <si>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</si>
  <si>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</si>
  <si>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</si>
  <si>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</si>
  <si>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</si>
  <si>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</si>
  <si>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</si>
  <si>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</si>
  <si>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</si>
  <si>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</si>
  <si>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</si>
  <si>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</si>
  <si>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</si>
  <si>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</si>
  <si>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</si>
  <si>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</si>
  <si>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</si>
  <si>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</si>
  <si>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</si>
  <si>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</si>
  <si>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</si>
  <si>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</si>
  <si>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</si>
  <si>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</si>
  <si>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</si>
  <si>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</si>
  <si>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</si>
  <si>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</si>
  <si>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</si>
  <si>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</si>
  <si>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</si>
  <si>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</si>
  <si>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</si>
  <si>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</si>
  <si>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</si>
  <si>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</si>
  <si>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</si>
  <si>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</si>
  <si>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</si>
  <si>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</si>
  <si>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</si>
  <si>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</si>
  <si>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</si>
  <si>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</si>
  <si>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</si>
  <si>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</si>
  <si>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</si>
  <si>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</si>
  <si>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</si>
  <si>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</si>
  <si>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</si>
  <si>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</si>
  <si>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</si>
  <si>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</si>
  <si>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</si>
  <si>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</si>
  <si>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</si>
  <si>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</si>
  <si>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</si>
  <si>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</si>
  <si>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</si>
  <si>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</si>
  <si>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</si>
  <si>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</si>
  <si>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</si>
  <si>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</si>
  <si>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</si>
  <si>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</si>
  <si>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</si>
  <si>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</si>
  <si>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</si>
  <si>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</si>
  <si>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</si>
  <si>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</si>
  <si>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</si>
  <si>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</si>
  <si>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</si>
  <si>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</si>
  <si>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</si>
  <si>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</si>
  <si>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</si>
  <si>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</si>
  <si>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</si>
  <si>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</si>
  <si>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</si>
  <si>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</si>
  <si>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</si>
  <si>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</si>
  <si>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</si>
  <si>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</si>
  <si>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</si>
  <si>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</si>
  <si>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</si>
  <si>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</si>
  <si>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</si>
  <si>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</si>
  <si>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</si>
  <si>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</si>
  <si>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</si>
  <si>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</si>
  <si>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</si>
  <si>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</si>
  <si>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</si>
  <si>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</si>
  <si>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fiona_cruk</t>
  </si>
  <si>
    <t>blarodlo13</t>
  </si>
  <si>
    <t>rt_sridhar</t>
  </si>
  <si>
    <t>ksuhre</t>
  </si>
  <si>
    <t>geneticsmbbs</t>
  </si>
  <si>
    <t>pmissier</t>
  </si>
  <si>
    <t>debbiekennett</t>
  </si>
  <si>
    <t>wait_sasha</t>
  </si>
  <si>
    <t>amitvkhera</t>
  </si>
  <si>
    <t>ngalehealth</t>
  </si>
  <si>
    <t>gabriel_aurelie</t>
  </si>
  <si>
    <t>medisapiens</t>
  </si>
  <si>
    <t>uk_biobank</t>
  </si>
  <si>
    <t>mleaconnally</t>
  </si>
  <si>
    <t>rcoptimalhealth</t>
  </si>
  <si>
    <t>Retweet</t>
  </si>
  <si>
    <t>Mentions</t>
  </si>
  <si>
    <t>Our Scientific Conference is now sold out! If you missed out join the discussion by watching the live stream on the UK Biobank website: https://t.co/1XxNhtgkHA #UKBCONF19 https://t.co/MvSLCoy2u2</t>
  </si>
  <si>
    <t>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</si>
  <si>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Less than 24 hours to go until our 2019 Scientific Conference! #UKBCONF19 We're looking forward to a full day of exciting talks, research results &amp;amp; revealing the winner of the 2019 UK Biobank Early Career Researcher of the Year Award! View the schedule: https://t.co/nMxFA26lHa</t>
  </si>
  <si>
    <t>We have an interesting day ahead of us tomorrow! 
Our team is heading to London for @uk_biobank Scientific Conference. We are looking forward to the talks about the UK Biobank data - how to access it and use the resource effectively. See you there?
#UKBiobank #research #UKBCONF19</t>
  </si>
  <si>
    <t>http://fsmevents.com/ukbiobank/scientific-conference/2019/</t>
  </si>
  <si>
    <t>https://www.ukbiobank.ac.uk/</t>
  </si>
  <si>
    <t>https://www.ukbiobank.ac.uk/wp-content/uploads/2019/03/programme-print-conference-2019-FINAL-LR-copy2-WEB.pdf</t>
  </si>
  <si>
    <t>http://fsmevents.com/ukbiobank/scientific-conference/2019/ https://www.ukbiobank.ac.uk/wp-content/uploads/2019/03/programme-print-conference-2019-FINAL-LR-copy2-WEB.pdf</t>
  </si>
  <si>
    <t>fsmevents.com</t>
  </si>
  <si>
    <t>ac.uk</t>
  </si>
  <si>
    <t>fsmevents.com ac.uk</t>
  </si>
  <si>
    <t>ukbconf19</t>
  </si>
  <si>
    <t>ukbiobank research ukbconf19</t>
  </si>
  <si>
    <t>https://pbs.twimg.com/media/D82XfdnXoAIEG9m.jpg</t>
  </si>
  <si>
    <t>https://pbs.twimg.com/media/D9VfsXwWwAAbiMY.jpg</t>
  </si>
  <si>
    <t>http://pbs.twimg.com/profile_images/552451453780914176/7ImMgPy2_normal.jpeg</t>
  </si>
  <si>
    <t>http://pbs.twimg.com/profile_images/954302502933065728/qXbXG6mA_normal.jpg</t>
  </si>
  <si>
    <t>http://pbs.twimg.com/profile_images/1134266792409481216/Soxxa_wq_normal.jpg</t>
  </si>
  <si>
    <t>http://pbs.twimg.com/profile_images/740043254440308736/HNcI_TCr_normal.jpg</t>
  </si>
  <si>
    <t>http://pbs.twimg.com/profile_images/784064016368988160/F-TRtTMG_normal.jpg</t>
  </si>
  <si>
    <t>http://pbs.twimg.com/profile_images/378800000599574447/12039b48767c8d67cee24b8e27848c21_normal.jpeg</t>
  </si>
  <si>
    <t>http://pbs.twimg.com/profile_images/522111935366438913/02_RUtNz_normal.jpeg</t>
  </si>
  <si>
    <t>http://pbs.twimg.com/profile_images/978620995291500544/snr_ynmm_normal.jpg</t>
  </si>
  <si>
    <t>http://pbs.twimg.com/profile_images/716368461107101696/lwDF8UjP_normal.jpg</t>
  </si>
  <si>
    <t>http://pbs.twimg.com/profile_images/832488763133530112/Uwq-Xt2k_normal.jpg</t>
  </si>
  <si>
    <t>http://pbs.twimg.com/profile_images/1026485728220508161/4A9hAKHI_normal.jpg</t>
  </si>
  <si>
    <t>http://pbs.twimg.com/profile_images/439031648990920704/-2-VAPUr_normal.png</t>
  </si>
  <si>
    <t>http://pbs.twimg.com/profile_images/474272993833545729/QbAoYRpk_normal.jpeg</t>
  </si>
  <si>
    <t>http://pbs.twimg.com/profile_images/1061386850500296704/-Pjlcs3W_normal.jpg</t>
  </si>
  <si>
    <t>http://pbs.twimg.com/profile_images/885869946579935234/DqIguaHO_normal.jpg</t>
  </si>
  <si>
    <t>09:11:08</t>
  </si>
  <si>
    <t>10:41:31</t>
  </si>
  <si>
    <t>03:40:18</t>
  </si>
  <si>
    <t>17:38:34</t>
  </si>
  <si>
    <t>10:11:28</t>
  </si>
  <si>
    <t>10:12:50</t>
  </si>
  <si>
    <t>09:02:30</t>
  </si>
  <si>
    <t>10:25:47</t>
  </si>
  <si>
    <t>10:32:24</t>
  </si>
  <si>
    <t>11:17:53</t>
  </si>
  <si>
    <t>12:00:26</t>
  </si>
  <si>
    <t>12:08:46</t>
  </si>
  <si>
    <t>08:54:00</t>
  </si>
  <si>
    <t>10:04:25</t>
  </si>
  <si>
    <t>13:25:39</t>
  </si>
  <si>
    <t>09:00:42</t>
  </si>
  <si>
    <t>09:28:07</t>
  </si>
  <si>
    <t>10:10:30</t>
  </si>
  <si>
    <t>14:03:03</t>
  </si>
  <si>
    <t>https://twitter.com/fiona_cruk/status/1138735473306849280</t>
  </si>
  <si>
    <t>https://twitter.com/blarodlo13/status/1138758219080318976</t>
  </si>
  <si>
    <t>https://twitter.com/rt_sridhar/status/1139376995236581376</t>
  </si>
  <si>
    <t>https://twitter.com/ksuhre/status/1139587951854346241</t>
  </si>
  <si>
    <t>https://twitter.com/geneticsmbbs/status/1140924984392638464</t>
  </si>
  <si>
    <t>https://twitter.com/pmissier/status/1140925329365708802</t>
  </si>
  <si>
    <t>https://twitter.com/debbiekennett/status/1139095691794485248</t>
  </si>
  <si>
    <t>https://twitter.com/debbiekennett/status/1140928588444852224</t>
  </si>
  <si>
    <t>https://twitter.com/wait_sasha/status/1140930252417507328</t>
  </si>
  <si>
    <t>https://twitter.com/amitvkhera/status/1140941700447309824</t>
  </si>
  <si>
    <t>https://twitter.com/ngalehealth/status/1140952408736055296</t>
  </si>
  <si>
    <t>https://twitter.com/gabriel_aurelie/status/1140954506106159105</t>
  </si>
  <si>
    <t>https://twitter.com/medisapiens/status/1140905489989083136</t>
  </si>
  <si>
    <t>https://twitter.com/uk_biobank/status/1140923210982141953</t>
  </si>
  <si>
    <t>https://twitter.com/mleaconnally/status/1140973854296334338</t>
  </si>
  <si>
    <t>https://twitter.com/uk_biobank/status/1138732850101010434</t>
  </si>
  <si>
    <t>https://twitter.com/uk_biobank/status/1140914074148134918</t>
  </si>
  <si>
    <t>https://twitter.com/uk_biobank/status/1140924743186599937</t>
  </si>
  <si>
    <t>https://twitter.com/rcoptimalhealth/status/1140983265618100226</t>
  </si>
  <si>
    <t>1138735473306849280</t>
  </si>
  <si>
    <t>1138758219080318976</t>
  </si>
  <si>
    <t>1139376995236581376</t>
  </si>
  <si>
    <t>1139587951854346241</t>
  </si>
  <si>
    <t>1140924984392638464</t>
  </si>
  <si>
    <t>1140925329365708802</t>
  </si>
  <si>
    <t>1139095691794485248</t>
  </si>
  <si>
    <t>1140928588444852224</t>
  </si>
  <si>
    <t>1140930252417507328</t>
  </si>
  <si>
    <t>1140941700447309824</t>
  </si>
  <si>
    <t>1140952408736055296</t>
  </si>
  <si>
    <t>1140954506106159105</t>
  </si>
  <si>
    <t>1140905489989083136</t>
  </si>
  <si>
    <t>1140923210982141953</t>
  </si>
  <si>
    <t>1140973854296334338</t>
  </si>
  <si>
    <t>1138732850101010434</t>
  </si>
  <si>
    <t>1140914074148134918</t>
  </si>
  <si>
    <t>1140924743186599937</t>
  </si>
  <si>
    <t>1140983265618100226</t>
  </si>
  <si>
    <t/>
  </si>
  <si>
    <t>en</t>
  </si>
  <si>
    <t>Twitter Web App</t>
  </si>
  <si>
    <t>Twitter for iPhone</t>
  </si>
  <si>
    <t>Twitter Web Client</t>
  </si>
  <si>
    <t>Twitter for iPad</t>
  </si>
  <si>
    <t>Twitter for Android</t>
  </si>
  <si>
    <t>Sprout Social</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</si>
  <si>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</si>
  <si>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</si>
  <si>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</si>
  <si>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</si>
  <si>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</si>
  <si>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</si>
  <si>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</si>
  <si>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</si>
  <si>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</si>
  <si>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</si>
  <si>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</si>
  <si>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</si>
  <si>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</si>
  <si>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</si>
  <si>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</si>
  <si>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</si>
  <si>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</si>
  <si>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</si>
  <si>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</si>
  <si>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</si>
  <si>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</si>
  <si>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</si>
  <si>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Fiona Reddington</t>
  </si>
  <si>
    <t>UK Biobank</t>
  </si>
  <si>
    <t>Blanca Rodriguez</t>
  </si>
  <si>
    <t>Arthi Sridhar</t>
  </si>
  <si>
    <t>Karsten Suhre</t>
  </si>
  <si>
    <t>BarbaraJennings</t>
  </si>
  <si>
    <t>Paolo Missier</t>
  </si>
  <si>
    <t>Debbie Kennett</t>
  </si>
  <si>
    <t>Alexander (Sasha) Wait Zaranek</t>
  </si>
  <si>
    <t>Amit V. Khera</t>
  </si>
  <si>
    <t>Nightingale</t>
  </si>
  <si>
    <t>Aurélie Gabriel</t>
  </si>
  <si>
    <t>MediSapiens</t>
  </si>
  <si>
    <t>Emily L Connally</t>
  </si>
  <si>
    <t>RCoH</t>
  </si>
  <si>
    <t>Head of Population Research Funding @CR_UK, Interested in cancer and informatics. Karate instructor,  All views my own..</t>
  </si>
  <si>
    <t>UK Biobank is an international health resource with unparalleled research opportunities. Open to all bona fide researchers - email: access@ukbiobank.ac.uk</t>
  </si>
  <si>
    <t>Oxford professor, scientist, innovator, european from Valencia</t>
  </si>
  <si>
    <t>Research Analyst, genomics; cardiovascular genetics; heterotaxy; cilia.</t>
  </si>
  <si>
    <t>Tweets on #Genomics,  #GWAS, #Metabolomics,  #Proteomics, #Glycomics, #DNA #Methylation,  Professor at @WeillCornell Medicine. Blog on https://t.co/n2agm8O2OV</t>
  </si>
  <si>
    <t>Barbara Jennings uses twitter for the Genetics MBBS Theme at UEA; to RT; and  discuss genomes, science and medical education.Tweets are from my perspective.</t>
  </si>
  <si>
    <t>Academic Researcher, Educator - Large scale Information Management and data analytics - Newcastle University. Photographer, non-objective observer of reality.</t>
  </si>
  <si>
    <t>Writer, editor, genealogist and DNA enthusiast. Honorary Research Associate at UCL.  Author of The Surnames Handbook and DNA and Social Networking.</t>
  </si>
  <si>
    <t>#Arvados founder; Harvard Personal Genome Project (PGP) co-founder; Veritas Genetics. AI—precision medicine—exascale data—freeknowledge. they/them/their</t>
  </si>
  <si>
    <t>Cardiologist @MGHMedicine, Scientist (genomic medicine) @CGM_MGH, Research faculty @harvardmed, Assoc Director Cardiovasc Disease Initiative @broadinstitute</t>
  </si>
  <si>
    <t>Biotech company transforming research &amp; prevention of chronic diseases. Member of @StartUpHealth. Official MIT Solver @SolveMIT #Metabolomics #Healthcare</t>
  </si>
  <si>
    <t>PhD student in bioinformatics @IARCWHO Interested in #CancerGenomics #Multiomics #Genetics #MachineLearning</t>
  </si>
  <si>
    <t>MediSapiens makes the world’s genomics data usable in health and disease – online.</t>
  </si>
  <si>
    <t>Scientist, psychologist, mother, gardener, cook, and political junky. Love them brains, especially the cerebellum!</t>
  </si>
  <si>
    <t>Twitter account for the Research Centre for Optimal Health, based at the University of Westminster</t>
  </si>
  <si>
    <t>UK</t>
  </si>
  <si>
    <t>Oxford, England</t>
  </si>
  <si>
    <t>Indianapolis, IN</t>
  </si>
  <si>
    <t>Doha, Qatar</t>
  </si>
  <si>
    <t>Norwich Medical School</t>
  </si>
  <si>
    <t>Erehwon</t>
  </si>
  <si>
    <t>England</t>
  </si>
  <si>
    <t>Somerville, MA</t>
  </si>
  <si>
    <t>Boston, MA</t>
  </si>
  <si>
    <t>Helsinki, Finland</t>
  </si>
  <si>
    <t>Lyon, France</t>
  </si>
  <si>
    <t>London, England</t>
  </si>
  <si>
    <t>http://t.co/mBywlwYt6S</t>
  </si>
  <si>
    <t>https://t.co/2qhZk5y2CU</t>
  </si>
  <si>
    <t>https://t.co/7yxqzLNupN</t>
  </si>
  <si>
    <t>https://t.co/elRJt071z6</t>
  </si>
  <si>
    <t>https://t.co/srt55bev90</t>
  </si>
  <si>
    <t>http://t.co/zo82XrGdmU</t>
  </si>
  <si>
    <t>https://t.co/nluMFv1KeW</t>
  </si>
  <si>
    <t>http://t.co/cNJ4gBmBHT</t>
  </si>
  <si>
    <t>https://t.co/iGDwO1j8EE</t>
  </si>
  <si>
    <t>https://pbs.twimg.com/profile_banners/2532315008/1508354577</t>
  </si>
  <si>
    <t>https://pbs.twimg.com/profile_banners/902173128/1499171429</t>
  </si>
  <si>
    <t>https://pbs.twimg.com/profile_banners/48969993/1442726922</t>
  </si>
  <si>
    <t>https://pbs.twimg.com/profile_banners/823126002/1484050913</t>
  </si>
  <si>
    <t>https://pbs.twimg.com/profile_banners/82631416/1353059542</t>
  </si>
  <si>
    <t>https://pbs.twimg.com/profile_banners/24167460/1398858801</t>
  </si>
  <si>
    <t>https://pbs.twimg.com/profile_banners/917386554280239104/1526224249</t>
  </si>
  <si>
    <t>https://pbs.twimg.com/profile_banners/3027366755/1508331720</t>
  </si>
  <si>
    <t>https://pbs.twimg.com/profile_banners/158366117/1404977335</t>
  </si>
  <si>
    <t>https://pbs.twimg.com/profile_banners/46720094/1441196830</t>
  </si>
  <si>
    <t>en-gb</t>
  </si>
  <si>
    <t>fr</t>
  </si>
  <si>
    <t>http://abs.twimg.com/images/themes/theme1/bg.png</t>
  </si>
  <si>
    <t>http://abs.twimg.com/images/themes/theme4/bg.gif</t>
  </si>
  <si>
    <t>http://abs.twimg.com/images/themes/theme3/bg.gif</t>
  </si>
  <si>
    <t>Open Twitter Page for This Person</t>
  </si>
  <si>
    <t>https://twitter.com/fiona_cruk</t>
  </si>
  <si>
    <t>https://twitter.com/uk_biobank</t>
  </si>
  <si>
    <t>https://twitter.com/blarodlo13</t>
  </si>
  <si>
    <t>https://twitter.com/rt_sridhar</t>
  </si>
  <si>
    <t>https://twitter.com/ksuhre</t>
  </si>
  <si>
    <t>https://twitter.com/geneticsmbbs</t>
  </si>
  <si>
    <t>https://twitter.com/pmissier</t>
  </si>
  <si>
    <t>https://twitter.com/debbiekennett</t>
  </si>
  <si>
    <t>https://twitter.com/wait_sasha</t>
  </si>
  <si>
    <t>https://twitter.com/amitvkhera</t>
  </si>
  <si>
    <t>https://twitter.com/ngalehealth</t>
  </si>
  <si>
    <t>https://twitter.com/gabriel_aurelie</t>
  </si>
  <si>
    <t>https://twitter.com/medisapiens</t>
  </si>
  <si>
    <t>https://twitter.com/mleaconnally</t>
  </si>
  <si>
    <t>https://twitter.com/rcoptimalhealth</t>
  </si>
  <si>
    <t>fiona_cruk
Our Scientific Conference is now
sold out! If you missed out join
the discussion by watching the
live stream on the UK Biobank website:
https://t.co/1XxNhtgkHA #UKBCONF19
https://t.co/MvSLCoy2u2</t>
  </si>
  <si>
    <t>uk_biobank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</si>
  <si>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blarodlo13
Our Scientific Conference is now
sold out! If you missed out join
the discussion by watching the
live stream on the UK Biobank website:
https://t.co/1XxNhtgkHA #UKBCONF19
https://t.co/MvSLCoy2u2</t>
  </si>
  <si>
    <t>rt_sridhar
Our Scientific Conference is now
sold out! If you missed out join
the discussion by watching the
live stream on the UK Biobank website:
https://t.co/1XxNhtgkHA #UKBCONF19
https://t.co/MvSLCoy2u2</t>
  </si>
  <si>
    <t>ksuhre
Our Scientific Conference is now
sold out! If you missed out join
the discussion by watching the
live stream on the UK Biobank website:
https://t.co/1XxNhtgkHA #UKBCONF19
https://t.co/MvSLCoy2u2</t>
  </si>
  <si>
    <t>geneticsmbbs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</si>
  <si>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pmissier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</si>
  <si>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debbiekennett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</si>
  <si>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wait_sasha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</si>
  <si>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amitvkhera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</si>
  <si>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ngalehealth
Less than 24 hours to go until
our 2019 Scientific Conference!
#UKBCONF19 We're looking forward
to a full day of exciting talks,
research results &amp;amp; revealing
the winner of the 2019 UK Biobank
Early Career Researcher of the
Year Award! View the schedule:
https://t.co/nMxFA26lHa</t>
  </si>
  <si>
    <t>gabriel_aurelie
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t>
  </si>
  <si>
    <t>medisapiens
We have an interesting day ahead
of us tomorrow! Our team is heading
to London for @uk_biobank Scientific
Conference. We are looking forward
to the talks about the UK Biobank
data - how to access it and use
the resource effectively. See you
there? #UKBiobank #research #UKBCONF19</t>
  </si>
  <si>
    <t>mleaconnally
We have an interesting day ahead
of us tomorrow! Our team is heading
to London for @uk_biobank Scientific
Conference. We are looking forward
to the talks about the UK Biobank
data - how to access it and use
the resource effectively. See you
there? #UKBiobank #research #UKBCONF19</t>
  </si>
  <si>
    <t>rcoptimalhealth
Less than 24 hours to go until
our 2019 Scientific Conference!
#UKBCONF19 We're looking forward
to a full day of exciting talks,
research results &amp;amp; revealing
the winner of the 2019 UK Biobank
Early Career Researcher of the
Year Award! View the schedule:
https://t.co/nMxFA26lHa</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</si>
  <si>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 /&gt;
      &lt;/setting&gt;
      &lt;setting name="URL" serializeAs="String"&gt;
        &lt;value /&gt;
      &lt;/setting&gt;
      &lt;setting name="BrandLogo" serializeAs="String"&gt;
        &lt;value&gt;E:\NodeXL\_options\DSL_Brand_Logo.jpeg&lt;/value&gt;
      &lt;/setting&gt;
      &lt;setting name="Hashtag" serializeAs="String"&gt;
        &lt;value /&gt;
      &lt;/setting&gt;
      &lt;setting name="ActionURL" serializeAs="String"&gt;
        &lt;value /&gt;
      &lt;/setting&gt;
      &lt;setting name="BrandURL" serializeAs="String"&gt;
        &lt;value&gt;http://bit.ly/1QeVwBH&lt;/value&gt;
      &lt;/setting&gt;
    &lt;/ExportDataUserSettings&gt;
    &lt;ImportDataUserSettings&gt;</t>
  </si>
  <si>
    <t xml:space="preserve">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 /&gt;
      &lt;/setting&gt;
      &lt;setting name="ExportGraphML" serializeAs="String"&gt;
        &lt;value&gt;True&lt;/value&gt;
      &lt;/setting&gt;
      &lt;setting name="UseCredentials" serializeAs="String"&gt;
        &lt;value&gt;True&lt;/value&gt;
      &lt;/setting&gt;
      &lt;setting name="Author" serializeAs="String"&gt;
        &lt;value&gt;marc_smith&lt;/value&gt;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 NetworkTopItems&lt;/value&gt;
      &lt;/setting&gt;
      &lt;setting name="WordMetricUserSettings" serializeAs="String"&gt;
        &lt;value&gt;Calcu</t>
  </si>
  <si>
    <t>lateSentiment░True▓TextColumnIsOnEdgeWorksheet░True▓TextColumnName░Post Content▓CountByGroup░True▓SkipSingleTerms░True▓WordsToSkip░a aber able about across after ain't all almost also am among an and any are aren't as at auch auf be because been bei bin but by can cannot can't could couldn't could've da dann das dass dem den denen der des dich did didn't die do does doesn't don't du ein eine einer eines either else er es euch euer eure eures ever every for from für get gleich got had has hasn't hat hatte have he he'd he'll her hers he's hier him his how how'd however how'll how's i ich i'd if ihn ihnen ihr ihre ihren ihres i'll im i'm in into is isn't ist it its it's i've ja jetzt just least let like likely mal may me mich might might've mir mit most must mustn't must've my nach neither nicht no noch nor not oder of off often on only or other our own rather said say says schon seid seit she she'd she'll she's should shouldn't should've sich sie since sind so some than that that'll that's the their them then there there's these they they'd they'll they're they've this to too über um und uns unter us vom von vor wants was wasn't we we'd we'll wenn wer werden were we're weren't what what's when where where'd where'll where's which while who who'd who'll whom who's why why'd wie will wir wird with wo won't would wouldn't would've wurde yet you you'd you'll your youre you've zu zum zur▓SentimentList1Name░Positive▓SentimentList2Name░Negative▓SentimentList3Name░Angry / 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t>
  </si>
  <si>
    <t>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t>
  </si>
  <si>
    <t>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t>
  </si>
  <si>
    <t>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 abgesichert abmachen Abmachung abschließen Abschluß absolut abstimmen Abstimmung abwechslungsreich addieren adrett agil Agilität akkurat aktiv Aktivität aktualisieren Aktualisierung Aktualität aktuell akzeptabel Akzeptanz akzeptieren allerbeste allererste allgemeingültig allumfassend anbieten Andrang anerkannt anerkennen anerkennenswert Anerkennung Angebot angemessen Angemessenheit angenehm angesehen anheben Anhebung anheitern Anheiterung ankurbeln Ankurbelung anlocken annähern Annäherung annehmbar Annehmlichkeit anpassen Anpassung anpassungsfähig Anpassungsfähigkeit anreichern Anreicherung ansehnlich ansprechend Anspruch anspruchsvoll Anstand anständig Anständigkeit ansteigen Anstieg Anteil anteilig anvertrauen anziehen Anziehung applaudieren Applaus artig ästhetisch atemberaubend attraktiv Attraktivität aufbereiten Aufbereitung aufbessern Aufbesserung aufblühen auferstehen Auferstehung aufmerksam Aufmerksamkeit aufmuntern aufmunternd Aufmunterung aufrecht aufrichtig Aufrichtigkeit aufschwingen Aufschwung aufsteigen Aufstieg aufstocken Aufstockung Auftrag auftreiben Auftrieb aufwärts Aufwärtstrend aufwendig aufwerten Aufwertung Augenweide Ausbau ausbauen ausbilden Ausbildung Ausdauer ausdauern ausführlich ausgeflippt ausgeglichen ausgewählt ausgeweitet ausgewogen ausgezeichnet Ausgleich ausgleichen Ausgleichszahlung auskommen auskurieren ausreichen ausreichend außergewöhnlich außerordentlich aussichtsreich ausweiten auszeichnen Auszeichnung authentisch Authentizität autonom Autonomie bahnbrechend bärenstark barmherzig beachtenswert beachtlich beauftragen bedarfsgerecht bedarfsorientiert bedarft bedenken bedeuten bedeutend bedeutsam Bedeutung beeindrucken beeindruckend befördern Beförderung befreien Befreiung befriedigen befriedigend Befriedigung begehrt begeistern Begeisterung beglückend begnadet begnadigen Begnadigung begünstigen Begünstigung behaglich beheben beheizbar beherrscht behütet behutsam Beifall Beifallsruf beilegen Beilegung beispielhaft beisteuern Beisteuerung beitragen beitreten Beitritt bejubelt bekannt bekennend bekräftigen Bekräftigung belastbar Belastbarkeit beleben Belebtheit belehrbar beliebt Beliebtheit belohnen Belohnung bemerkenswert Benefiz beneidenswert bequem berauschend bereichern Bereicherung bereit Bereitschaft bereitstellen Bereitstellung beruhigen beruhigend Beruhigung berühmt bescheiden Bescheidenheit beschleunigen Beschleunigung beschwichtigen Beschwichtigung Besitz besitzen besondere besonderer besonders besonnen besser bessern Besserung bestätigen Bestätigung bestehen besten bestens bestmöglich beteiligen Beteiligung beträchtlich bevorzugt bewährt bewegend bewirken Bewunderer bewundern bewundernswert bewundert Bewunderung bezaubernd Bildung blendend blühen Blüte bombastisch bombig Bonität Bonus Boom boomen brandneu bravourös breitgefächert brillant Brillanz brilliant brillieren brüderlich Brüderlichkeit Bund Bündnis bunt Champion charakterstark Charisma charismatisch charmant Charme chic clever Cleverness Comeback cool dankbar Dankbarkeit danken dauerhaft denkwürdig detailliert dienlich diplomatisch diskret Diskretion Disziplin diszipliniert Duft dufte duften durchdacht durchhalten durchschlagend Dynamik dynamisch Echtheit edel effektiv effektvoll effizient Effizienz Ehre ehren ehrenwert Ehrfurcht ehrfürchtig ehrgeizig ehrlich Ehrlichkeit ehrwürdig Ehrwürdigkeit Eifer eifern eifrig Eigenkapita</t>
  </si>
  <si>
    <t>l eignen Eignung eindeutig Eindeutigkeit eindrucksvoll einfach einfallsreich Einfallsreichtum einflußreich einhalten Einhaltung Einheit einheitlich Einheitlichkeit Einkauf einkaufen einmalig Einnahme einnehmen einsparen Einsparung einträglich einwandfrei einweihen Einweihung einzigartig Einzigartigkeit elegant Eleganz Empathie empathisch empfehlen empfehlenswert Empfehlung energisch Engagement engagieren engagiert enorm enthusiastisch entlasten Entlastung entlohnen Entlohnung enträtseln entschädigen Entschädigung entschlossen Entschluß entschlüsseln Entschlüsselung entspannen Entspannung entwirren Entwirrung entzückend epochal erarbeiten Erbe erben erfahren Erfahrung Erfolg erfolgreich Erfolgserlebnis erfreuen erfreulich erfreulicher erfrischend erfüllen Erfüllung ergänzen Ergänzung ergebnisreich ergiebig Ergiebigkeit erhalten erhältlich Erhaltung erhebend erheblich erhöhen Erhöhung erholen erholsam Erholung erkennbar erklärt erklimmen erlauben Erlaubnis erleichtern Erleichterung erleuchten Erleuchtung erlösen Erlösung ermöglichen ermunternd ermutigen ermutigend Ermutigung erneuern Erneuerung ernsthaft Ernsthaftigkeit erreichen erschaffen erschlossen Ersparnis ersprießlich erstaunen erstaunlich erstklassig erstrangig erstrebenswert Ertrag ertragreich erweitern erweitert Erweiterung erwünscht erzeugen Erzeugnis erzielen etabliert euphorisch exakt exklusiv exorbitant exotisch Experte Expertise explosiv exponiert exquisit extravagant exzellent Exzellenz fabelhaft fähig Fähigkeit fair Fairness famos fantasievoll fantastisch Faszination faszinieren faszinierend favorisieren Favorit fehlerfrei Feier feiern fein fertig fertigen Fertigkeit fesch fesselnd Fest Festakt Festigkeit festlich Festlichkeit fidel finanzieren Finanzierung findig fit Fitness Flair Fleiß fleißig flexibel Flexibilität flink florieren flott flüssig fördern Förderung formvollendet fortdauernd fortschreiten Fortschritt frei Freiheit freikommen freisprechen Freispruch freiwillig Freude freudig freuen Freund freundlich Freundlichkeit Freundschaft freundschaftlich Frieden friedlich friedvoll froh fröhlich frohlocken fruchtbar Fruchtbarkeit führen führend Führung Fülle füllen fulminant funkeln funktionieren funktionierend funktionsfähig Funktionsfähigkeit furchtlos Furchtlosigkeit Gabe galant Garantie garantiert gastfreundlich Gastfreundlichkeit gedeihen gedeihlich Gedenken gediegen Geduld geduldig geeignet Gefallen gefeiert gefesselt gefestigt gefragt geglückt Gehaltszulage gehörig gehorsam geil gelassen Gelassenheit Geldgeber geliebt gelohnt gelungen gemeinsam Gemeinschaft gemeinschaftlich gemütlich genau Genauigkeit genehm genehmigen Genehmigung genesen Genesung genial Genialität Genie genießbar genießen genügend Genuss geordnet gepflegt geräumig Geräumigkeit gerecht gerechtfertigt Gerechtigkeit gerührt geruhsam geschäftig geschätzt Geschenk Geschick Geschicklichkeit geschickt geschmackvoll gesteigert gestiegen gesund Gesundheit Gesundung getreu gewachsen gewährleisten Gewährleistung gewaltfrei gewaltig gewichtig Gewinn gewinnbringend gewinnen Gewinner gewissenhaft gewünscht gezielt gigantisch Glamour glamourös Glanz glänzen glänzend glanzvoll glasklar glatt Glaube glaubwürdig Glaubwürdigkeit gleichstellen Gleichstellung gleichwertig glorios glorreich Glück glücklich Glückseligkeit Glückwunsch glühend Gnade gnädig golden goldig gönnen Gönner Gönnerschaft göttlich grandios Gratulation gratulieren gravierend greifbar grenzenlos Grenzenlosigkeit groß großartig Größe großspurig größtmöglich großzügig Großzügigigkeit grundlegend gründlich Gründlichkeit grundsätzlich gültig Gültigkeit Gunst günstig gut Güte gutgehend gütig gütlich Hammer handfest handlich Harmonie harmonisch harmonisieren Harmonisierung hartnäckig Hartnäckigkeit hauptsächlich heben heil heilen heilig Heiligtum heilsam Heilung Heirat heiraten heiß heiter Heiterkeit helfen hell Helligkeit heranwachsen heraufsetzen herausgehoben herausragen herrlich Herrlichkeit herrschaftlich hervorragend herzig herzlich Highlight Hilfe hilfreich hilfsbereit Hilfsbereitschaft himmlisch hinausgehend Hingabe hingeben hinhauen hinreichend hinreißend hinterlassen hinzufügen hinzunehmen historisch hoch hochattraktiv Hochdruckgebiet hochgestellt hochgradig hochhalten hochheben hochkarätig hochklassig hochrangig Hochruf höchstmöglich hochtreibend hochwertig Hochwertigkeit hoffen Hoffnung hoffnungsfroh hoffnungsvoll höflich Höflichkeit Höhepunkt hörenswert hübsch human humanitär Humanität Humor humorvoll hundertprozentig Hurra Hurrageschrei ideal idyllisch illustre immens imponierend imposant inbrünstig Individualität individuell ingeniös Innovation innovativ Inspiration inspirieren inspirierend intakt integer integrieren Integrität Intellekt intelligent Intelligenz intensiv interessant Interesse Interessenvertretung interessieren interessiert investieren Investition Jubel jubeln Jubiläum Kauf kinderleicht klaglos klar klären Klarheit klasse klassisch klettern klimatisiert klug knorke knuddelig knuffig kollegial Komfort komfortabel kommod Kommunikation kommunikativ kompatibel Kompatibilität Kompensation kompensieren kompetent Kompetenz komplett Kompliment Kompromiss konfliktfrei kongenial Konjunkturaufschwung konkret konkurrenzfähig Konsens konsequent konsistent Konsistenz konsolidieren Konsolidierung konstant Konstanz konstruktiv Konsultation konsultieren kontinuierlich Kontinuität konzertiert Kooperation kooperativ kooperieren koordinieren koordiniert Koordinierung korrekt Korrektheit Korrektur kostbar Kostbarkeit kostengünstig kostenlos Kraft kräftig kraftvoll kreativ Kreativität kritisch kulant Kulanz kultiviert kümmern künstlerisch kunstreich kunstvoll Kur kurieren lächeln lachen langlebig Langlebigkeit lässig Laune lautstark lebendig lebensfähig Lebensfähigkeit lebhaft legal Legalität legendär legitim Legitimität leicht Leichtigkeit Leidenschaft leidenschaftlich Leistung leistungsfähig Leistungsfähigkeit leistungsstark lernen leuchtend leutselig liberal Liberalismus lieb Liebe liebenswer</t>
  </si>
  <si>
    <t>t liebenswürdig liebevoll Liebling lindern Linderung Lob loben lobenswert löblich locker logisch Lohn lohnen lohnend lösen Lösung loyal Loyalität lückenlos lukrativ luxoriös luxuriös Luxus Macht mächtig Magie magisch Majestät majestätisch makellos malerisch markant massiv maximal maximieren Maximum meisterhaft meisterlich Meisterschaft Meisterwerk Menschenwürde menschenwürdig menschlich Menschlichkeit messbar mild Milde miteinander mitfühlen Mitgefühl mitmenschlich mobil mobilisieren Mobilität modern modernisieren Modernisierung Modernität mögen möglich Möglichkeit mondän monumental Moral moralisch Motivation motivieren motiviert mühelos mustergültig Mut mutig nachahmenswert nachhaltig Nachhaltigkeit nah Nähe nähren namhaft nennenswert nett neu niedlich nutzbringend Nutzen nützen nützlich Oase offensichtlich optimal Optimalität Optimismus Optimist optimistisch ordentlich ordnungsgemäß Ordnungsmäßigkeit original Originalität packend Pannenhilfe Paradies paradiesisch Partner Partnerschaft partnerschaftlich passend perfekt Perfektion Perfektionismus Perfektionist Pflege pflegen phänomenal Phantasie phantasievoll phantastisch planmäßig planvoll plausibel Plausibilität pompös populär positiv Positivität potent Potenz Pracht prächtig Prächtigkeit prachtvoll Präferenz praktikabel Praktikabilität praktisch prall präzis präzise Präzision preisgünstig Premium Prestige prima Privileg privilegiert problemlos produktiv Produktivität professionell profiliert Profit profitabel profitieren Progression progressiv prominent protzig prunkvoll pünktlich Pünktlichkeit puppig Qualifikation qualifizieren qualifiziert Qualität qualitativ Qualitätsverbesserung qualitätsvoll quicklebendig raffiniert Rat rational realistisch Recht rechtfertigen rechtlich rechtmäßig Rechtmäßigkeit rechtsgültig Rechtsgültigkeit Rehabilitation rehabilitieren reibungslos reich reichhaltig reichlich Reichtum reif reifen rein Reinheit reinigen Reinigung reizend reizvoll relevant Relevanz renommiert renovieren Renovierung rentabel Rentabilität Reparatur reparieren repräsentativ Respekt respektabel respektieren respektvoll retten Rettung revanchieren richtig richtigstellen riesengroß riesig robust Robustheit Romantik romantisch rosarot rosig Rückendeckung Rückgrat rückhaltlos Rücksicht rücksichtsvoll rückversichern Rückversicherung Ruhe ruhig Ruhm ruhmreich rührig sachgemäß sagenhaft sanft satt sauber Sauberkeit schaffen scharf Schatz schätzen schenken Schenkung schick schillern schillernd Schirmherr Schirmherrschaft schlagend schlank schlau Schlauheit schlüssig schmackhaft schmeichelnd Schmuck schmücken Schnäppchen schnell Schnelligkeit schön Schönheit schuldlos Schuldlosigkeit Schutz Schutzmaßnahmen Schwung schwunghaft sehenswert selbstständig Selbstständigkeit Sensation sensationell sensibel seriös Seriösität sexy sicher Sicherheit sichern sicherstellen sichtbar Siegeszug simpel Sinn sinnvoll solid solidarisch Solidarität sonnendurchflutet sonnig sorgen sorgenfrei sorgfältig Sorgfältigkeit sorglos Sorglosigkeit sorgsam souverän spannend sparen sparsam Sparsamkeit Spass spaßig spektakel spektakulär Spende spenden Spezialität speziell spielend spielerisch spitze Sprung spürbar stabil stabilisieren Stabilität standhaft Standhaftigkeit stark Stärke stärken stattlich Stattlichkeit staunen steigen steigend steigern Steigerung Steigflug stiften Stifter Stiftung Stil stilsicher stilvoll Stimulation stimulieren Stolz störungsfrei strahlen strahlend Stütze stützen Subvention subventionieren Suchtfaktor süchtig super Superlativ superschnell süß Symbiose Sympathie sympathisch sympathisieren systematisch tadellos tadelsfrei Talent talentiert tätig tatkräftig tauglich tiefgreifend tierisch tolerant Toleranz tolerieren toll top toppen Tradition traditionell traditionsreich tragfähig transparent traumhaft treffend trefflich treu Treue Triumph triumphal triumphieren Trophäe Trost trösten überdurchschnittlich Übereinkunft Übereinstimmung Überfluß überglücklich übergroß überholen überleben überlegen Überlegenheit überlegt Überlegung übermenschlich Überparteilichkeit überragend überraschend überrascht überrunden überschaubar Überschaubarkeit überschäumen überschwänglich Überschwänglichkeit übersichtlich übertreffen überwältigend überwältigt überwinden überzeugen überzeugend überzeugt Überzeugung ultimativ Umbruch umfangreich umfassend umgänglich umjubelt umsichtig umsorgen umwerfend unabhängig Unabhängigkeit unangefochten unantastbar unaufholbar unbedingt unbegrenzt unberührt unbeschreiblich unbeschwert unbesiegbar Unbesiegbarkeit unbestreitbar unbestritten unbezahlbar uneingeschränkt uneinholbar unerhört unermesslich unermüdlich unerreicht unerschrocken Unerschrockenheit unersetzlich unfehlbar Unfehlbarkeit ungeahnt ungebrochen ungeteilt ungezwungen unglaublich universell unkompliziert unparteiisch Unparteilichkeit unschätzbar unschlagbar Unschuld unschuldig unsterblich Unsterblichkeit unternehmerisch unterstützen Unterstützung untrennbar unübertrefflich unübertroffen unumschränkt unumstritten ununterbrochen unvergleichbar unvergleichlich unverhofft unverkrampft unverwundbar Unverwundbarkeit unverzichtbar Unverzichtbarkeit unwiderstehlich Unwiderstehlichkeit unzweifelhaft Upgrade upgraden üppig verantwortlich Verantwortung verantwortungsbewußt verantwortungsvoll Verband verbessern Verbesserung verbinden verbindlich verblüffend Verbund Verbundenheit Verbündete verdienen Verdienst verdient veredeln Veredelung verehren verehrt Verehrung vereidigen Vereinbarung vereinen vereinfachen Vereinfachung Vereinigung vererben Vererbung verfeinern Verfeinerung verführerisch vergeben Vergebung vergnügen vergolden vergöttern vergöttert Vergötterung vergrößern Vergrößerung verhandeln Verhandelung verheißungsvoll veritabel verlässlich Verlöbnis Verlobung verlockend vermachen vermehrt vermitteln Vermittlung Vernunft vernünftig verschlingen verschönern Verschönerung versichern Versicherung versiert versöhnen versöhnlich Versöhnung Versprechen Verstand verständlich Verständn</t>
  </si>
  <si>
    <t>is verstärken Verstärkung verstehen verteidigen Verteidiger Verteidigung Vertrag Vertrauen vertrauenerweckend vertrauensvoll vertrauenswürdig Vertrauenswürdigkeit vertraulich vertraut Vertrauter Vertrautheit verwendbar Verwendbarkeit verwirklichen Verwirklichung verwöhnen verzeihen verzückt vielfältig vielseitig Vielseitigkeit vielversprechend Vielzahl Visionär vital Vitalität vollkommen vollständig Vollständigkeit voranbringen vorankommen vorantreiben vorbehaltlos vorbereiten Vorbereitung vorbildlich Vorsicht vorsichtig Vorsorge vorsorgen vorsorglich Vorteil vorteilhaft vorwärts vorzeigbar vorzüglich wachsam Wachsamkeit wachsen wachsend Wachstum wagen wahr wahren Wahrheit warm Wärme wärmen warmherzig wärmstens wegweisend weich Weichheit weise Weisheit weiterempfehlen weitgehend weitläufig weiträumig weitreichend weitsichtig Weitsichtigkeit weltberühmt Wert wertig wertschätzen Wertschätzung Wertsteigerung wertvoll wichtig widerstandsfähig Widerstandsfähigkeit wiederaufleben wiederbeleben Wiederbelebung wiedergewinnen wiedergutmachen Wiedergutmachung wiederherstellen Wiederherstellung Wiederkehr wiederkehren wiedervereinigen Wiedervereinigung Wille willenstark willkommen wirksam Wirksamkeit wirkungsvoll wirtschaftlich Wissen Witz witzig wohlbehalten Wohlergehen Wohlgefallen wohlgeordnet wohlhabend wohlig Wohlstand Wohltat Wohltäter wohltätig Wohltätigkeit wohltuend Wohlwollen wohlwollend wohnlich Wunder wunderbar wundersam wunderschön wundervoll wünschenswert wunschgemäß würdevoll würdig würdigen zauberhaft zeitsparend Zenit Ziel zielgerichtet zielstrebig zivilisiert zufließen Zuflucht zufrieden Zufriedenheit zufriedenstellend zufügen Zugabe zugänglich Zugänglichkeit zugeben zugreifen zukunftsweisend Zulage zulässig Zulässigkeit zulegen Zuneigung zurückgewinnen Zusammenarbeit Zusammengehörigkeit Zusammenhalt zusammenhalten zuschießen Zuschuß zustimmen Zustimmung zuverlässig Zuverlässigkeit Zuversicht zuversichtlich zuvorkommend zweifellos▓SentimentWordsInList2░2-faced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t>
  </si>
  <si>
    <t>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t>
  </si>
  <si>
    <t>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t>
  </si>
  <si>
    <t>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t>
  </si>
  <si>
    <t>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t>
  </si>
  <si>
    <t>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t>
  </si>
  <si>
    <t>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
  </si>
  <si>
    <t>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t>
  </si>
  <si>
    <t>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t>
  </si>
  <si>
    <t xml:space="preserve">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t>
  </si>
  <si>
    <t>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zwingen▓SentimentWordsInList3░Hate Kill Hurt Shoot Destroy Bomb Knife Stab Blowup Burn&lt;/value&gt;
      &lt;/setting&gt;
      &lt;setting name="TimeSeriesUserSettings" serializeAs="String"&gt;
        &lt;value&gt;TimeColumnName░Time▓TimeSlice░Days▓UniqueEdges░False&lt;/value&gt;
      &lt;/setting&gt;
      &lt;setting name="NetworkTopItem</t>
  </si>
  <si>
    <t>sListUserSettings" serializeAs="Xml"&gt;
        &lt;value&gt;
          &lt;NetworkTopItemsListUserSettings xmlns:xsi="http://www.w3.org/2001/XMLSchema-instance" xmlns:xsd="http://www.w3.org/2001/XMLSchema"&gt;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&lt;Delimiter&gt;None&lt;/Delimiter&gt;
              &lt;/NetworkTopItemsUserSettings&gt;
              &lt;NetworkTopItemsUserSettings&gt;
                &lt;NumberOfItemsToGet&gt;10&lt;/NumberOfItemsToGet&gt;
                &lt;WorksheetName&gt;Edges&lt;/WorksheetName&gt;
                &lt;TableName&gt;Edges&lt;/TableName&gt;
                &lt;ColumnName&gt;URLs in Comment&lt;/ColumnName&gt;
                &lt;Delimiter&gt;None&lt;/Delimiter&gt;
              &lt;/NetworkTopItemsUserSettings&gt;
              &lt;NetworkTopItemsUserSettings&gt;
                &lt;NumberOfItemsToGet&gt;10&lt;/NumberOfItemsToGet&gt;
                &lt;WorksheetName&gt;Edges&lt;/WorksheetName&gt;
                &lt;TableName&gt;Edges&lt;/TableName&gt;
                &lt;ColumnName&gt;Domains in Comment&lt;/ColumnName&gt;
                &lt;Delimiter&gt;None&lt;/Delimiter&gt;
              &lt;/NetworkTopItemsUserSettings&gt;
              &lt;NetworkTopItemsUserSettings&gt;
                &lt;NumberOfItemsToGet&gt;10&lt;/NumberOfItemsToGet&gt;
                &lt;WorksheetName&gt;Edges&lt;/WorksheetName&gt;
                &lt;TableName&gt;Edges&lt;/TableName&gt;
                &lt;ColumnName&gt;Hashtags in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&lt;value&gt;Name&lt;/value&gt;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 /&gt;
      &lt;/setting&gt;
      &lt;setting name="VertexToolTipSourceColumnName" serializeAs="String"&gt;
        &lt;value /&gt;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t>
  </si>
  <si>
    <t>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0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&lt;value&gt;10&lt;/value&gt;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60 2147483647 Black True 277 Black 86 TopLeft Microsoft Sans Serif, 28.2pt Microsoft Sans Serif, 9.75pt&lt;/value&gt;
      &lt;/setting&gt;
      &lt;setting name="EdgeAlpha" serializeAs="String"&gt;
        &lt;value&gt;48&lt;/value&gt;
      &lt;/setting&gt;
      &lt;setting name="SelectedVertexColor" serializeAs="String"&gt;
        &lt;value&gt;Red&lt;/value&gt;
      &lt;/setting&gt;
      &lt;setting name="VertexColor</t>
  </si>
  <si>
    <t>"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name="ReadGroupLabels" serializeAs="String"&gt;
        &lt;value&gt;False&lt;/value&gt;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&lt;/userSettings&gt;
&lt;/configuration&gt;</t>
  </si>
  <si>
    <t>Edge Weight</t>
  </si>
  <si>
    <t>G1</t>
  </si>
  <si>
    <t>G2</t>
  </si>
  <si>
    <t>0, 12, 96</t>
  </si>
  <si>
    <t>0, 136, 227</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</si>
  <si>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</si>
  <si>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</si>
  <si>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</si>
  <si>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</si>
  <si>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</si>
  <si>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</si>
  <si>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</si>
  <si>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</si>
  <si>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</si>
  <si>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</si>
  <si>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</si>
  <si>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</si>
  <si>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</si>
  <si>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</si>
  <si>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</si>
  <si>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G2 Count</t>
  </si>
  <si>
    <t>Top URLs in Tweet</t>
  </si>
  <si>
    <t>http://fsmevents.com/ukbiobank/scientific-conference/2019/ https://www.ukbiobank.ac.uk/wp-content/uploads/2019/03/programme-print-conference-2019-FINAL-LR-copy2-WEB.pdf https://www.ukbiobank.ac.uk/</t>
  </si>
  <si>
    <t>Top Domains in Tweet in Entire Graph</t>
  </si>
  <si>
    <t>Top Domains in Tweet in G1</t>
  </si>
  <si>
    <t>Top Domains in Tweet in G2</t>
  </si>
  <si>
    <t>Top Domains in Tweet</t>
  </si>
  <si>
    <t>Top Hashtags in Tweet in Entire Graph</t>
  </si>
  <si>
    <t>ukbiobank</t>
  </si>
  <si>
    <t>research</t>
  </si>
  <si>
    <t>Top Hashtags in Tweet in G1</t>
  </si>
  <si>
    <t>Top Hashtags in Tweet in G2</t>
  </si>
  <si>
    <t>Top Hashtags in Tweet</t>
  </si>
  <si>
    <t>Top Words in Tweet in Entire Graph</t>
  </si>
  <si>
    <t>Words in Sentiment List#1: Positive</t>
  </si>
  <si>
    <t>Words in Sentiment List#2: Negative</t>
  </si>
  <si>
    <t>Words in Sentiment List#3: Angry / Violent</t>
  </si>
  <si>
    <t>Non-categorized Words</t>
  </si>
  <si>
    <t>Total Words</t>
  </si>
  <si>
    <t>scientific</t>
  </si>
  <si>
    <t>conference</t>
  </si>
  <si>
    <t>#ukbconf19</t>
  </si>
  <si>
    <t>uk</t>
  </si>
  <si>
    <t>biobank</t>
  </si>
  <si>
    <t>Top Words in Tweet in G1</t>
  </si>
  <si>
    <t>2019</t>
  </si>
  <si>
    <t>live</t>
  </si>
  <si>
    <t>out</t>
  </si>
  <si>
    <t>day</t>
  </si>
  <si>
    <t>talks</t>
  </si>
  <si>
    <t>Top Words in Tweet in G2</t>
  </si>
  <si>
    <t>interesting</t>
  </si>
  <si>
    <t>ahead</t>
  </si>
  <si>
    <t>tomorrow</t>
  </si>
  <si>
    <t>team</t>
  </si>
  <si>
    <t>heading</t>
  </si>
  <si>
    <t>london</t>
  </si>
  <si>
    <t>Top Words in Tweet</t>
  </si>
  <si>
    <t>scientific conference #ukbconf19 uk biobank 2019 live out day talks</t>
  </si>
  <si>
    <t>interesting day ahead tomorrow team heading london uk_biobank scientific conference</t>
  </si>
  <si>
    <t>Top Word Pairs in Tweet in Entire Graph</t>
  </si>
  <si>
    <t>scientific,conference</t>
  </si>
  <si>
    <t>uk,biobank</t>
  </si>
  <si>
    <t>full,day</t>
  </si>
  <si>
    <t>day,exciting</t>
  </si>
  <si>
    <t>exciting,talks</t>
  </si>
  <si>
    <t>2019,uk</t>
  </si>
  <si>
    <t>tune,live</t>
  </si>
  <si>
    <t>live,tomorrow</t>
  </si>
  <si>
    <t>tomorrow,2019</t>
  </si>
  <si>
    <t>biobank,scientific</t>
  </si>
  <si>
    <t>Top Word Pairs in Tweet in G1</t>
  </si>
  <si>
    <t>Top Word Pairs in Tweet in G2</t>
  </si>
  <si>
    <t>interesting,day</t>
  </si>
  <si>
    <t>day,ahead</t>
  </si>
  <si>
    <t>ahead,tomorrow</t>
  </si>
  <si>
    <t>tomorrow,team</t>
  </si>
  <si>
    <t>team,heading</t>
  </si>
  <si>
    <t>heading,london</t>
  </si>
  <si>
    <t>london,uk_biobank</t>
  </si>
  <si>
    <t>uk_biobank,scientific</t>
  </si>
  <si>
    <t>conference,looking</t>
  </si>
  <si>
    <t>Top Word Pairs in Tweet</t>
  </si>
  <si>
    <t>scientific,conference  uk,biobank  full,day  day,exciting  exciting,talks  2019,uk  tune,live  live,tomorrow  tomorrow,2019  biobank,scientific</t>
  </si>
  <si>
    <t>interesting,day  day,ahead  ahead,tomorrow  tomorrow,team  team,heading  heading,london  london,uk_biobank  uk_biobank,scientific  scientific,conference  conference,looking</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</si>
  <si>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</si>
  <si>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</si>
  <si>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</si>
  <si>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</si>
  <si>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</si>
  <si>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</si>
  <si>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</si>
  <si>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</si>
  <si>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</si>
  <si>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</si>
  <si>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</si>
  <si>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</si>
  <si>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debbiekennett ksuhre geneticsmbbs wait_sasha uk_biobank ngalehealth fiona_cruk pmissier amitvkhera blarodlo13</t>
  </si>
  <si>
    <t>mleaconnally medisapiens</t>
  </si>
  <si>
    <t>Top URLs in Tweet by Count</t>
  </si>
  <si>
    <t>https://www.ukbiobank.ac.uk/wp-content/uploads/2019/03/programme-print-conference-2019-FINAL-LR-copy2-WEB.pdf http://fsmevents.com/ukbiobank/scientific-conference/2019/ https://www.ukbiobank.ac.uk/</t>
  </si>
  <si>
    <t>Top URLs in Tweet by Salience</t>
  </si>
  <si>
    <t>http://fsmevents.com/ukbiobank/scientific-conference/2019/ https://www.ukbiobank.ac.uk/ https://www.ukbiobank.ac.uk/wp-content/uploads/2019/03/programme-print-conference-2019-FINAL-LR-copy2-WEB.pdf</t>
  </si>
  <si>
    <t>Top Domains in Tweet by Count</t>
  </si>
  <si>
    <t>ac.uk fsmevents.com</t>
  </si>
  <si>
    <t>Top Domains in Tweet by Salience</t>
  </si>
  <si>
    <t>Top Hashtags in Tweet by Count</t>
  </si>
  <si>
    <t>Top Hashtags in Tweet by Salience</t>
  </si>
  <si>
    <t>Top Words in Tweet by Count</t>
  </si>
  <si>
    <t>out scientific conference now sold missed join discussion watching live</t>
  </si>
  <si>
    <t>scientific conference uk biobank day talks 2019 tomorrow looking forward</t>
  </si>
  <si>
    <t>tune live tomorrow 2019 uk biobank scientific conference full day</t>
  </si>
  <si>
    <t>live uk biobank scientific conference out tune tomorrow 2019 full</t>
  </si>
  <si>
    <t>2019 less 24 hours go until scientific conference looking forward</t>
  </si>
  <si>
    <t>Top Words in Tweet by Salience</t>
  </si>
  <si>
    <t>out 2019 tomorrow looking forward access live full exciting amp</t>
  </si>
  <si>
    <t>out tune tomorrow 2019 full day exciting talks covering everything</t>
  </si>
  <si>
    <t>Top Word Pairs in Tweet by Count</t>
  </si>
  <si>
    <t>scientific,conference  conference,now  now,sold  sold,out  out,missed  missed,out  out,join  join,discussion  discussion,watching  watching,live</t>
  </si>
  <si>
    <t>scientific,conference  uk,biobank  looking,forward  2019,uk  full,day  day,exciting  exciting,talks  interesting,day  day,ahead  ahead,tomorrow</t>
  </si>
  <si>
    <t>tune,live  live,tomorrow  tomorrow,2019  2019,uk  uk,biobank  biobank,scientific  scientific,conference  conference,full  full,day  day,exciting</t>
  </si>
  <si>
    <t>uk,biobank  scientific,conference  tune,live  live,tomorrow  tomorrow,2019  2019,uk  biobank,scientific  conference,full  full,day  day,exciting</t>
  </si>
  <si>
    <t>less,24  24,hours  hours,go  go,until  until,2019  2019,scientific  scientific,conference  conference,#ukbconf19  #ukbconf19,looking  looking,forward</t>
  </si>
  <si>
    <t>Top Word Pairs in Tweet by Salience</t>
  </si>
  <si>
    <t>looking,forward  2019,uk  full,day  day,exciting  exciting,talks  interesting,day  day,ahead  ahead,tomorrow  tomorrow,team  team,heading</t>
  </si>
  <si>
    <t>tune,live  live,tomorrow  tomorrow,2019  2019,uk  biobank,scientific  conference,full  full,day  day,exciting  exciting,talks  talks,covering</t>
  </si>
  <si>
    <t>Word</t>
  </si>
  <si>
    <t>Count</t>
  </si>
  <si>
    <t>Salience</t>
  </si>
  <si>
    <t>(Entire graph)</t>
  </si>
  <si>
    <t>Word on Sentiment List #1: Positive</t>
  </si>
  <si>
    <t>Word on Sentiment List #2: Negative</t>
  </si>
  <si>
    <t>Word on Sentiment List #3: Angry / Violent</t>
  </si>
  <si>
    <t>Word 1</t>
  </si>
  <si>
    <t>Word 2</t>
  </si>
  <si>
    <t>Mutual Information</t>
  </si>
  <si>
    <t>Word1 on Sentiment List #1: Positive</t>
  </si>
  <si>
    <t>Word1 on Sentiment List #2: Negative</t>
  </si>
  <si>
    <t>Word1 on Sentiment List #3: Angry / Violent</t>
  </si>
  <si>
    <t>Word2 on Sentiment List #1: Positive</t>
  </si>
  <si>
    <t>Word2 on Sentiment List #2: Negative</t>
  </si>
  <si>
    <t>Word2 on Sentiment List #3: Angry / Violent</t>
  </si>
  <si>
    <t>Sentiment List #1: Positive Word Count</t>
  </si>
  <si>
    <t>Sentiment List #1: Positive Word Percentage (%)</t>
  </si>
  <si>
    <t>Sentiment List #2: Negative Word Count</t>
  </si>
  <si>
    <t>Sentiment List #2: Negative Word Percentage (%)</t>
  </si>
  <si>
    <t>Sentiment List #3: Angry / Violent Word Count</t>
  </si>
  <si>
    <t>Sentiment List #3: Angry / Violent Word Percentage (%)</t>
  </si>
  <si>
    <t>Non-categorized Word Count</t>
  </si>
  <si>
    <t>Non-categorized Word Percentage (%)</t>
  </si>
  <si>
    <t>Edge Content Word Count</t>
  </si>
  <si>
    <t>Vertex Content Word Count</t>
  </si>
  <si>
    <t>Group Content Word Count</t>
  </si>
  <si>
    <t>Top Hashtags in Comment in Entire Graph</t>
  </si>
  <si>
    <t>Top Hashtags in Comment in G1</t>
  </si>
  <si>
    <t>Top Hashtags in Comment in G2</t>
  </si>
  <si>
    <t>Top Hashtags in Comment</t>
  </si>
  <si>
    <t>Top URLs in Post in Entire Graph</t>
  </si>
  <si>
    <t>Top URLs in Post in G1</t>
  </si>
  <si>
    <t>Top URLs in Post in G2</t>
  </si>
  <si>
    <t>Top URLs in Post</t>
  </si>
  <si>
    <t>Top Domains in Post in Entire Graph</t>
  </si>
  <si>
    <t>Top Domains in Post in G1</t>
  </si>
  <si>
    <t>Top Domains in Post in G2</t>
  </si>
  <si>
    <t>Top Domains in Post</t>
  </si>
  <si>
    <t>Top URLs in Comment in Entire Graph</t>
  </si>
  <si>
    <t>Top URLs in Comment in G1</t>
  </si>
  <si>
    <t>Top URLs in Comment in G2</t>
  </si>
  <si>
    <t>Top URLs in Comment</t>
  </si>
  <si>
    <t>Top Domains in Comment in Entire Graph</t>
  </si>
  <si>
    <t>Top Domains in Comment in G1</t>
  </si>
  <si>
    <t>Top Domains in Comment in G2</t>
  </si>
  <si>
    <t>Top Domains in Comment</t>
  </si>
  <si>
    <t>Top Words in Post Content in Entire Graph</t>
  </si>
  <si>
    <t>Top Words in Post Content in G1</t>
  </si>
  <si>
    <t>Top Words in Post Content in G2</t>
  </si>
  <si>
    <t>Top Words in Post Content</t>
  </si>
  <si>
    <t>Top Word Pairs in Post Content in Entire Graph</t>
  </si>
  <si>
    <t>Top Word Pairs in Post Content in G1</t>
  </si>
  <si>
    <t>Top Word Pairs in Post Content in G2</t>
  </si>
  <si>
    <t>Top Word Pairs in Post Content</t>
  </si>
  <si>
    <t>Hashtags in Comment by Count</t>
  </si>
  <si>
    <t>Hashtags in Comment by Salience</t>
  </si>
  <si>
    <t>URLs in Post by Count</t>
  </si>
  <si>
    <t>URLs in Post by Salience</t>
  </si>
  <si>
    <t>Domains in Post by Count</t>
  </si>
  <si>
    <t>Domains in Post by Salience</t>
  </si>
  <si>
    <t>URLs in Comment by Count</t>
  </si>
  <si>
    <t>URLs in Comment by Salience</t>
  </si>
  <si>
    <t>Domains in Comment by Count</t>
  </si>
  <si>
    <t>Domains in Comment by Salience</t>
  </si>
  <si>
    <t>Top Words in Post Content by Count</t>
  </si>
  <si>
    <t>Top Words in Post Content by Salience</t>
  </si>
  <si>
    <t>Top Word Pairs in Post Content by Count</t>
  </si>
  <si>
    <t>Top Word Pairs in Post Content by Salience</t>
  </si>
  <si>
    <t>Count of Time</t>
  </si>
  <si>
    <t>Row Labels</t>
  </si>
  <si>
    <t>Grand Total</t>
  </si>
  <si>
    <t>Green</t>
  </si>
  <si>
    <t>131, 62, 0</t>
  </si>
  <si>
    <t>Red</t>
  </si>
  <si>
    <t>G1: scientific conference #ukbconf19 uk biobank 2019 live out day talks</t>
  </si>
  <si>
    <t>G2: interesting day ahead tomorrow team heading london uk_biobank scientific conference</t>
  </si>
  <si>
    <t>Edge Weight▓1▓3▓0▓True▓Green▓Red▓▓Edge Weight▓1▓2▓0▓4▓10▓False▓Edge Weight▓1▓3▓0▓32▓6▓False▓▓0▓0▓0▓True▓Black▓Black▓▓Betweenness Centrality▓0▓0▓3▓150▓1000▓False▓Betweenness Centrality▓0▓180▓3▓100▓50▓False▓▓0▓0▓0▓0▓0▓False▓▓0▓0▓0▓0▓0▓False</t>
  </si>
  <si>
    <t>Subgraph</t>
  </si>
  <si>
    <t>GraphSource░TwitterSearch▓GraphTerm░#UKBCONF19▓ImportDescription░The graph represents a network of 15 Twitter users whose recent tweets contained "#UKBCONF19", or who were replied to or mentioned in those tweets, taken from a data set limited to a maximum of 18,000 tweets.  The network was obtained from Twitter on Tuesday, 18 June 2019 at 16:08 UTC.
The tweets in the network were tweeted over the 6-day, 4-hour, 24-minute period from Wednesday, 12 June 2019 at 09:00 UTC to Tuesday, 18 June 2019 at 13:25 UTC.
There is an edge for each "replies-to" relationship in a tweet, an edge for each "mentions" relationship in a tweet, and a self-loop edge for each tweet that is not a "replies-to" or "mentions".▓ImportSuggestedTitle░#UKBCONF19 Twitter NodeXL SNA Map and Report for Tuesday, 18 June 2019 at 16:08 UTC▓ImportSuggestedFileNameNoExtension░2019-06-18 16-08-23 NodeXL Twitter Search #UKBCONF19▓GroupingDescription░The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</si>
</sst>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0"/>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079978"/>
        <c:axId val="14610939"/>
      </c:barChart>
      <c:catAx>
        <c:axId val="90799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10939"/>
        <c:crosses val="autoZero"/>
        <c:auto val="1"/>
        <c:lblOffset val="100"/>
        <c:noMultiLvlLbl val="0"/>
      </c:catAx>
      <c:valAx>
        <c:axId val="14610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79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#UKBCONF19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03:40:18</c:v>
                </c:pt>
                <c:pt idx="1">
                  <c:v>08:54:00</c:v>
                </c:pt>
                <c:pt idx="2">
                  <c:v>09:00:42</c:v>
                </c:pt>
                <c:pt idx="3">
                  <c:v>09:02:30</c:v>
                </c:pt>
                <c:pt idx="4">
                  <c:v>09:11:08</c:v>
                </c:pt>
                <c:pt idx="5">
                  <c:v>09:28:07</c:v>
                </c:pt>
                <c:pt idx="6">
                  <c:v>10:04:25</c:v>
                </c:pt>
                <c:pt idx="7">
                  <c:v>10:10:30</c:v>
                </c:pt>
                <c:pt idx="8">
                  <c:v>10:11:28</c:v>
                </c:pt>
                <c:pt idx="9">
                  <c:v>10:12:50</c:v>
                </c:pt>
                <c:pt idx="10">
                  <c:v>10:25:47</c:v>
                </c:pt>
                <c:pt idx="11">
                  <c:v>10:32:24</c:v>
                </c:pt>
                <c:pt idx="12">
                  <c:v>10:41:31</c:v>
                </c:pt>
                <c:pt idx="13">
                  <c:v>11:17:53</c:v>
                </c:pt>
                <c:pt idx="14">
                  <c:v>12:00:26</c:v>
                </c:pt>
                <c:pt idx="15">
                  <c:v>12:08:46</c:v>
                </c:pt>
                <c:pt idx="16">
                  <c:v>13:25:39</c:v>
                </c:pt>
                <c:pt idx="17">
                  <c:v>14:03:03</c:v>
                </c:pt>
                <c:pt idx="18">
                  <c:v>17:38:34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numCache>
            </c:numRef>
          </c:val>
        </c:ser>
        <c:axId val="27560868"/>
        <c:axId val="46721221"/>
      </c:barChart>
      <c:catAx>
        <c:axId val="27560868"/>
        <c:scaling>
          <c:orientation val="minMax"/>
        </c:scaling>
        <c:axPos val="b"/>
        <c:delete val="0"/>
        <c:numFmt formatCode="General" sourceLinked="1"/>
        <c:majorTickMark val="out"/>
        <c:minorTickMark val="none"/>
        <c:tickLblPos val="nextTo"/>
        <c:crossAx val="46721221"/>
        <c:crosses val="autoZero"/>
        <c:auto val="1"/>
        <c:lblOffset val="100"/>
        <c:noMultiLvlLbl val="0"/>
      </c:catAx>
      <c:valAx>
        <c:axId val="46721221"/>
        <c:scaling>
          <c:orientation val="minMax"/>
        </c:scaling>
        <c:axPos val="l"/>
        <c:majorGridlines/>
        <c:delete val="0"/>
        <c:numFmt formatCode="General" sourceLinked="1"/>
        <c:majorTickMark val="out"/>
        <c:minorTickMark val="none"/>
        <c:tickLblPos val="nextTo"/>
        <c:crossAx val="27560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389588"/>
        <c:axId val="42635381"/>
      </c:barChart>
      <c:catAx>
        <c:axId val="643895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35381"/>
        <c:crosses val="autoZero"/>
        <c:auto val="1"/>
        <c:lblOffset val="100"/>
        <c:noMultiLvlLbl val="0"/>
      </c:catAx>
      <c:valAx>
        <c:axId val="42635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9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174110"/>
        <c:axId val="30913807"/>
      </c:barChart>
      <c:catAx>
        <c:axId val="481741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13807"/>
        <c:crosses val="autoZero"/>
        <c:auto val="1"/>
        <c:lblOffset val="100"/>
        <c:noMultiLvlLbl val="0"/>
      </c:catAx>
      <c:valAx>
        <c:axId val="30913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4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788808"/>
        <c:axId val="20990409"/>
      </c:barChart>
      <c:catAx>
        <c:axId val="9788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990409"/>
        <c:crosses val="autoZero"/>
        <c:auto val="1"/>
        <c:lblOffset val="100"/>
        <c:noMultiLvlLbl val="0"/>
      </c:catAx>
      <c:valAx>
        <c:axId val="2099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695954"/>
        <c:axId val="22501539"/>
      </c:barChart>
      <c:catAx>
        <c:axId val="546959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501539"/>
        <c:crosses val="autoZero"/>
        <c:auto val="1"/>
        <c:lblOffset val="100"/>
        <c:noMultiLvlLbl val="0"/>
      </c:catAx>
      <c:valAx>
        <c:axId val="22501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5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87260"/>
        <c:axId val="10685341"/>
      </c:barChart>
      <c:catAx>
        <c:axId val="11872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85341"/>
        <c:crosses val="autoZero"/>
        <c:auto val="1"/>
        <c:lblOffset val="100"/>
        <c:noMultiLvlLbl val="0"/>
      </c:catAx>
      <c:valAx>
        <c:axId val="1068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059206"/>
        <c:axId val="60206263"/>
      </c:barChart>
      <c:catAx>
        <c:axId val="290592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06263"/>
        <c:crosses val="autoZero"/>
        <c:auto val="1"/>
        <c:lblOffset val="100"/>
        <c:noMultiLvlLbl val="0"/>
      </c:catAx>
      <c:valAx>
        <c:axId val="6020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9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85456"/>
        <c:axId val="44869105"/>
      </c:barChart>
      <c:catAx>
        <c:axId val="49854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69105"/>
        <c:crosses val="autoZero"/>
        <c:auto val="1"/>
        <c:lblOffset val="100"/>
        <c:noMultiLvlLbl val="0"/>
      </c:catAx>
      <c:valAx>
        <c:axId val="44869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68762"/>
        <c:axId val="10518859"/>
      </c:barChart>
      <c:catAx>
        <c:axId val="1168762"/>
        <c:scaling>
          <c:orientation val="minMax"/>
        </c:scaling>
        <c:axPos val="b"/>
        <c:delete val="1"/>
        <c:majorTickMark val="out"/>
        <c:minorTickMark val="none"/>
        <c:tickLblPos val="none"/>
        <c:crossAx val="10518859"/>
        <c:crosses val="autoZero"/>
        <c:auto val="1"/>
        <c:lblOffset val="100"/>
        <c:noMultiLvlLbl val="0"/>
      </c:catAx>
      <c:valAx>
        <c:axId val="10518859"/>
        <c:scaling>
          <c:orientation val="minMax"/>
        </c:scaling>
        <c:axPos val="l"/>
        <c:delete val="1"/>
        <c:majorTickMark val="out"/>
        <c:minorTickMark val="none"/>
        <c:tickLblPos val="none"/>
        <c:crossAx val="1168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iona_cr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k_bioban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larodlo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t_sridh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suh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geneticsmbb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miss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ebbiekennet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wait_sas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mitvkhe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galehealt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abriel_aureli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edisapi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leaconna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rcoptimalheal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N22" sheet="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19">
        <s v="09:11:08"/>
        <s v="10:41:31"/>
        <s v="03:40:18"/>
        <s v="17:38:34"/>
        <s v="10:11:28"/>
        <s v="10:12:50"/>
        <s v="09:02:30"/>
        <s v="10:25:47"/>
        <s v="10:32:24"/>
        <s v="11:17:53"/>
        <s v="12:00:26"/>
        <s v="12:08:46"/>
        <s v="08:54:00"/>
        <s v="10:04:25"/>
        <s v="13:25:39"/>
        <s v="09:00:42"/>
        <s v="09:28:07"/>
        <s v="10:10:30"/>
        <s v="14:03:03"/>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 / Violent Word Count" numFmtId="1">
      <sharedItems containsString="0" containsBlank="1" containsMixedTypes="1" count="0"/>
    </cacheField>
    <cacheField name="Sentiment List #3: Angry / 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20">
  <r>
    <s v="fiona_cruk"/>
    <s v="uk_biobank"/>
    <m/>
    <m/>
    <m/>
    <m/>
    <m/>
    <m/>
    <m/>
    <m/>
    <s v="No"/>
    <n v="3"/>
    <m/>
    <m/>
    <s v="Retweet"/>
    <d v="2019-06-12T09:11:08.000"/>
    <s v="Our Scientific Conference is now sold out! If you missed out join the discussion by watching the live stream on the UK Biobank website: https://t.co/1XxNhtgkHA #UKBCONF19 https://t.co/MvSLCoy2u2"/>
    <m/>
    <m/>
    <m/>
    <m/>
    <s v="http://pbs.twimg.com/profile_images/552451453780914176/7ImMgPy2_normal.jpeg"/>
    <d v="2019-06-12T09:11:08.000"/>
    <d v="2019-06-12T00:00:00.000"/>
    <x v="0"/>
    <s v="https://twitter.com/fiona_cruk/status/1138735473306849280"/>
    <m/>
    <m/>
    <s v="1138735473306849280"/>
    <m/>
    <b v="0"/>
    <n v="0"/>
    <s v=""/>
    <b v="0"/>
    <s v="en"/>
    <m/>
    <s v=""/>
    <b v="0"/>
    <n v="6"/>
    <s v="1138732850101010434"/>
    <s v="Twitter Web App"/>
    <b v="0"/>
    <s v="1138732850101010434"/>
    <s v="Tweet"/>
    <n v="0"/>
    <n v="0"/>
    <m/>
    <m/>
    <m/>
    <m/>
    <m/>
    <m/>
    <m/>
    <m/>
    <n v="1"/>
    <s v="1"/>
    <s v="1"/>
    <m/>
    <m/>
    <m/>
    <m/>
    <m/>
    <m/>
    <m/>
    <m/>
    <m/>
  </r>
  <r>
    <s v="blarodlo13"/>
    <s v="uk_biobank"/>
    <m/>
    <m/>
    <m/>
    <m/>
    <m/>
    <m/>
    <m/>
    <m/>
    <s v="No"/>
    <n v="4"/>
    <m/>
    <m/>
    <s v="Retweet"/>
    <d v="2019-06-12T10:41:31.000"/>
    <s v="Our Scientific Conference is now sold out! If you missed out join the discussion by watching the live stream on the UK Biobank website: https://t.co/1XxNhtgkHA #UKBCONF19 https://t.co/MvSLCoy2u2"/>
    <m/>
    <m/>
    <m/>
    <m/>
    <s v="http://pbs.twimg.com/profile_images/954302502933065728/qXbXG6mA_normal.jpg"/>
    <d v="2019-06-12T10:41:31.000"/>
    <d v="2019-06-12T00:00:00.000"/>
    <x v="1"/>
    <s v="https://twitter.com/blarodlo13/status/1138758219080318976"/>
    <m/>
    <m/>
    <s v="1138758219080318976"/>
    <m/>
    <b v="0"/>
    <n v="0"/>
    <s v=""/>
    <b v="0"/>
    <s v="en"/>
    <m/>
    <s v=""/>
    <b v="0"/>
    <n v="6"/>
    <s v="1138732850101010434"/>
    <s v="Twitter Web App"/>
    <b v="0"/>
    <s v="1138732850101010434"/>
    <s v="Tweet"/>
    <n v="0"/>
    <n v="0"/>
    <m/>
    <m/>
    <m/>
    <m/>
    <m/>
    <m/>
    <m/>
    <m/>
    <n v="1"/>
    <s v="1"/>
    <s v="1"/>
    <m/>
    <m/>
    <m/>
    <m/>
    <m/>
    <m/>
    <m/>
    <m/>
    <m/>
  </r>
  <r>
    <s v="rt_sridhar"/>
    <s v="uk_biobank"/>
    <m/>
    <m/>
    <m/>
    <m/>
    <m/>
    <m/>
    <m/>
    <m/>
    <s v="No"/>
    <n v="5"/>
    <m/>
    <m/>
    <s v="Retweet"/>
    <d v="2019-06-14T03:40:18.000"/>
    <s v="Our Scientific Conference is now sold out! If you missed out join the discussion by watching the live stream on the UK Biobank website: https://t.co/1XxNhtgkHA #UKBCONF19 https://t.co/MvSLCoy2u2"/>
    <m/>
    <m/>
    <m/>
    <m/>
    <s v="http://pbs.twimg.com/profile_images/1134266792409481216/Soxxa_wq_normal.jpg"/>
    <d v="2019-06-14T03:40:18.000"/>
    <d v="2019-06-14T00:00:00.000"/>
    <x v="2"/>
    <s v="https://twitter.com/rt_sridhar/status/1139376995236581376"/>
    <m/>
    <m/>
    <s v="1139376995236581376"/>
    <m/>
    <b v="0"/>
    <n v="0"/>
    <s v=""/>
    <b v="0"/>
    <s v="en"/>
    <m/>
    <s v=""/>
    <b v="0"/>
    <n v="6"/>
    <s v="1138732850101010434"/>
    <s v="Twitter for iPhone"/>
    <b v="0"/>
    <s v="1138732850101010434"/>
    <s v="Tweet"/>
    <n v="0"/>
    <n v="0"/>
    <m/>
    <m/>
    <m/>
    <m/>
    <m/>
    <m/>
    <m/>
    <m/>
    <n v="1"/>
    <s v="1"/>
    <s v="1"/>
    <m/>
    <m/>
    <m/>
    <m/>
    <m/>
    <m/>
    <m/>
    <m/>
    <m/>
  </r>
  <r>
    <s v="ksuhre"/>
    <s v="uk_biobank"/>
    <m/>
    <m/>
    <m/>
    <m/>
    <m/>
    <m/>
    <m/>
    <m/>
    <s v="No"/>
    <n v="6"/>
    <m/>
    <m/>
    <s v="Retweet"/>
    <d v="2019-06-14T17:38:34.000"/>
    <s v="Our Scientific Conference is now sold out! If you missed out join the discussion by watching the live stream on the UK Biobank website: https://t.co/1XxNhtgkHA #UKBCONF19 https://t.co/MvSLCoy2u2"/>
    <m/>
    <m/>
    <m/>
    <m/>
    <s v="http://pbs.twimg.com/profile_images/740043254440308736/HNcI_TCr_normal.jpg"/>
    <d v="2019-06-14T17:38:34.000"/>
    <d v="2019-06-14T00:00:00.000"/>
    <x v="3"/>
    <s v="https://twitter.com/ksuhre/status/1139587951854346241"/>
    <m/>
    <m/>
    <s v="1139587951854346241"/>
    <m/>
    <b v="0"/>
    <n v="0"/>
    <s v=""/>
    <b v="0"/>
    <s v="en"/>
    <m/>
    <s v=""/>
    <b v="0"/>
    <n v="6"/>
    <s v="1138732850101010434"/>
    <s v="Twitter Web Client"/>
    <b v="0"/>
    <s v="1138732850101010434"/>
    <s v="Tweet"/>
    <n v="0"/>
    <n v="0"/>
    <m/>
    <m/>
    <m/>
    <m/>
    <m/>
    <m/>
    <m/>
    <m/>
    <n v="1"/>
    <s v="1"/>
    <s v="1"/>
    <m/>
    <m/>
    <m/>
    <m/>
    <m/>
    <m/>
    <m/>
    <m/>
    <m/>
  </r>
  <r>
    <s v="geneticsmbbs"/>
    <s v="uk_biobank"/>
    <m/>
    <m/>
    <m/>
    <m/>
    <m/>
    <m/>
    <m/>
    <m/>
    <s v="No"/>
    <n v="7"/>
    <m/>
    <m/>
    <s v="Retweet"/>
    <d v="2019-06-18T10:11:28.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s v="fsmevents.com"/>
    <m/>
    <m/>
    <s v="http://pbs.twimg.com/profile_images/784064016368988160/F-TRtTMG_normal.jpg"/>
    <d v="2019-06-18T10:11:28.000"/>
    <d v="2019-06-18T00:00:00.000"/>
    <x v="4"/>
    <s v="https://twitter.com/geneticsmbbs/status/1140924984392638464"/>
    <m/>
    <m/>
    <s v="1140924984392638464"/>
    <m/>
    <b v="0"/>
    <n v="0"/>
    <s v=""/>
    <b v="0"/>
    <s v="en"/>
    <m/>
    <s v=""/>
    <b v="0"/>
    <n v="6"/>
    <s v="1140924743186599937"/>
    <s v="Twitter Web App"/>
    <b v="0"/>
    <s v="1140924743186599937"/>
    <s v="Tweet"/>
    <n v="0"/>
    <n v="0"/>
    <m/>
    <m/>
    <m/>
    <m/>
    <m/>
    <m/>
    <m/>
    <m/>
    <n v="1"/>
    <s v="1"/>
    <s v="1"/>
    <m/>
    <m/>
    <m/>
    <m/>
    <m/>
    <m/>
    <m/>
    <m/>
    <m/>
  </r>
  <r>
    <s v="pmissier"/>
    <s v="uk_biobank"/>
    <m/>
    <m/>
    <m/>
    <m/>
    <m/>
    <m/>
    <m/>
    <m/>
    <s v="No"/>
    <n v="8"/>
    <m/>
    <m/>
    <s v="Retweet"/>
    <d v="2019-06-18T10:12:50.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s v="fsmevents.com"/>
    <m/>
    <m/>
    <s v="http://pbs.twimg.com/profile_images/378800000599574447/12039b48767c8d67cee24b8e27848c21_normal.jpeg"/>
    <d v="2019-06-18T10:12:50.000"/>
    <d v="2019-06-18T00:00:00.000"/>
    <x v="5"/>
    <s v="https://twitter.com/pmissier/status/1140925329365708802"/>
    <m/>
    <m/>
    <s v="1140925329365708802"/>
    <m/>
    <b v="0"/>
    <n v="0"/>
    <s v=""/>
    <b v="0"/>
    <s v="en"/>
    <m/>
    <s v=""/>
    <b v="0"/>
    <n v="6"/>
    <s v="1140924743186599937"/>
    <s v="Twitter for iPad"/>
    <b v="0"/>
    <s v="1140924743186599937"/>
    <s v="Tweet"/>
    <n v="0"/>
    <n v="0"/>
    <m/>
    <m/>
    <m/>
    <m/>
    <m/>
    <m/>
    <m/>
    <m/>
    <n v="1"/>
    <s v="1"/>
    <s v="1"/>
    <m/>
    <m/>
    <m/>
    <m/>
    <m/>
    <m/>
    <m/>
    <m/>
    <m/>
  </r>
  <r>
    <s v="debbiekennett"/>
    <s v="uk_biobank"/>
    <m/>
    <m/>
    <m/>
    <m/>
    <m/>
    <m/>
    <m/>
    <m/>
    <s v="No"/>
    <n v="9"/>
    <m/>
    <m/>
    <s v="Retweet"/>
    <d v="2019-06-13T09:02:30.000"/>
    <s v="Our Scientific Conference is now sold out! If you missed out join the discussion by watching the live stream on the UK Biobank website: https://t.co/1XxNhtgkHA #UKBCONF19 https://t.co/MvSLCoy2u2"/>
    <m/>
    <m/>
    <m/>
    <m/>
    <s v="http://pbs.twimg.com/profile_images/522111935366438913/02_RUtNz_normal.jpeg"/>
    <d v="2019-06-13T09:02:30.000"/>
    <d v="2019-06-13T00:00:00.000"/>
    <x v="6"/>
    <s v="https://twitter.com/debbiekennett/status/1139095691794485248"/>
    <m/>
    <m/>
    <s v="1139095691794485248"/>
    <m/>
    <b v="0"/>
    <n v="0"/>
    <s v=""/>
    <b v="0"/>
    <s v="en"/>
    <m/>
    <s v=""/>
    <b v="0"/>
    <n v="6"/>
    <s v="1138732850101010434"/>
    <s v="Twitter Web App"/>
    <b v="0"/>
    <s v="1138732850101010434"/>
    <s v="Tweet"/>
    <n v="0"/>
    <n v="0"/>
    <m/>
    <m/>
    <m/>
    <m/>
    <m/>
    <m/>
    <m/>
    <m/>
    <n v="2"/>
    <s v="1"/>
    <s v="1"/>
    <m/>
    <m/>
    <m/>
    <m/>
    <m/>
    <m/>
    <m/>
    <m/>
    <m/>
  </r>
  <r>
    <s v="debbiekennett"/>
    <s v="uk_biobank"/>
    <m/>
    <m/>
    <m/>
    <m/>
    <m/>
    <m/>
    <m/>
    <m/>
    <s v="No"/>
    <n v="10"/>
    <m/>
    <m/>
    <s v="Retweet"/>
    <d v="2019-06-18T10:25:47.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s v="fsmevents.com"/>
    <m/>
    <m/>
    <s v="http://pbs.twimg.com/profile_images/522111935366438913/02_RUtNz_normal.jpeg"/>
    <d v="2019-06-18T10:25:47.000"/>
    <d v="2019-06-18T00:00:00.000"/>
    <x v="7"/>
    <s v="https://twitter.com/debbiekennett/status/1140928588444852224"/>
    <m/>
    <m/>
    <s v="1140928588444852224"/>
    <m/>
    <b v="0"/>
    <n v="0"/>
    <s v=""/>
    <b v="0"/>
    <s v="en"/>
    <m/>
    <s v=""/>
    <b v="0"/>
    <n v="6"/>
    <s v="1140924743186599937"/>
    <s v="Twitter Web App"/>
    <b v="0"/>
    <s v="1140924743186599937"/>
    <s v="Tweet"/>
    <n v="0"/>
    <n v="0"/>
    <m/>
    <m/>
    <m/>
    <m/>
    <m/>
    <m/>
    <m/>
    <m/>
    <n v="2"/>
    <s v="1"/>
    <s v="1"/>
    <m/>
    <m/>
    <m/>
    <m/>
    <m/>
    <m/>
    <m/>
    <m/>
    <m/>
  </r>
  <r>
    <s v="wait_sasha"/>
    <s v="uk_biobank"/>
    <m/>
    <m/>
    <m/>
    <m/>
    <m/>
    <m/>
    <m/>
    <m/>
    <s v="No"/>
    <n v="11"/>
    <m/>
    <m/>
    <s v="Retweet"/>
    <d v="2019-06-18T10:32:24.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s v="fsmevents.com"/>
    <m/>
    <m/>
    <s v="http://pbs.twimg.com/profile_images/978620995291500544/snr_ynmm_normal.jpg"/>
    <d v="2019-06-18T10:32:24.000"/>
    <d v="2019-06-18T00:00:00.000"/>
    <x v="8"/>
    <s v="https://twitter.com/wait_sasha/status/1140930252417507328"/>
    <m/>
    <m/>
    <s v="1140930252417507328"/>
    <m/>
    <b v="0"/>
    <n v="0"/>
    <s v=""/>
    <b v="0"/>
    <s v="en"/>
    <m/>
    <s v=""/>
    <b v="0"/>
    <n v="6"/>
    <s v="1140924743186599937"/>
    <s v="Twitter for Android"/>
    <b v="0"/>
    <s v="1140924743186599937"/>
    <s v="Tweet"/>
    <n v="0"/>
    <n v="0"/>
    <m/>
    <m/>
    <m/>
    <m/>
    <m/>
    <m/>
    <m/>
    <m/>
    <n v="1"/>
    <s v="1"/>
    <s v="1"/>
    <m/>
    <m/>
    <m/>
    <m/>
    <m/>
    <m/>
    <m/>
    <m/>
    <m/>
  </r>
  <r>
    <s v="amitvkhera"/>
    <s v="uk_biobank"/>
    <m/>
    <m/>
    <m/>
    <m/>
    <m/>
    <m/>
    <m/>
    <m/>
    <s v="No"/>
    <n v="12"/>
    <m/>
    <m/>
    <s v="Retweet"/>
    <d v="2019-06-18T11:17:53.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s v="fsmevents.com"/>
    <m/>
    <m/>
    <s v="http://pbs.twimg.com/profile_images/716368461107101696/lwDF8UjP_normal.jpg"/>
    <d v="2019-06-18T11:17:53.000"/>
    <d v="2019-06-18T00:00:00.000"/>
    <x v="9"/>
    <s v="https://twitter.com/amitvkhera/status/1140941700447309824"/>
    <m/>
    <m/>
    <s v="1140941700447309824"/>
    <m/>
    <b v="0"/>
    <n v="0"/>
    <s v=""/>
    <b v="0"/>
    <s v="en"/>
    <m/>
    <s v=""/>
    <b v="0"/>
    <n v="6"/>
    <s v="1140924743186599937"/>
    <s v="Twitter for iPhone"/>
    <b v="0"/>
    <s v="1140924743186599937"/>
    <s v="Tweet"/>
    <n v="0"/>
    <n v="0"/>
    <m/>
    <m/>
    <m/>
    <m/>
    <m/>
    <m/>
    <m/>
    <m/>
    <n v="1"/>
    <s v="1"/>
    <s v="1"/>
    <m/>
    <m/>
    <m/>
    <m/>
    <m/>
    <m/>
    <m/>
    <m/>
    <m/>
  </r>
  <r>
    <s v="ngalehealth"/>
    <s v="uk_biobank"/>
    <m/>
    <m/>
    <m/>
    <m/>
    <m/>
    <m/>
    <m/>
    <m/>
    <s v="No"/>
    <n v="13"/>
    <m/>
    <m/>
    <s v="Retweet"/>
    <d v="2019-06-18T12:00:26.000"/>
    <s v="Less than 24 hours to go until our 2019 Scientific Conference! #UKBCONF19 We're looking forward to a full day of exciting talks, research results &amp;amp; revealing the winner of the 2019 UK Biobank Early Career Researcher of the Year Award! View the schedule: https://t.co/nMxFA26lHa"/>
    <m/>
    <m/>
    <s v="ukbconf19"/>
    <m/>
    <s v="http://pbs.twimg.com/profile_images/832488763133530112/Uwq-Xt2k_normal.jpg"/>
    <d v="2019-06-18T12:00:26.000"/>
    <d v="2019-06-18T00:00:00.000"/>
    <x v="10"/>
    <s v="https://twitter.com/ngalehealth/status/1140952408736055296"/>
    <m/>
    <m/>
    <s v="1140952408736055296"/>
    <m/>
    <b v="0"/>
    <n v="0"/>
    <s v=""/>
    <b v="0"/>
    <s v="en"/>
    <m/>
    <s v=""/>
    <b v="0"/>
    <n v="3"/>
    <s v="1140914074148134918"/>
    <s v="Twitter for iPhone"/>
    <b v="0"/>
    <s v="1140914074148134918"/>
    <s v="Tweet"/>
    <n v="0"/>
    <n v="0"/>
    <m/>
    <m/>
    <m/>
    <m/>
    <m/>
    <m/>
    <m/>
    <m/>
    <n v="1"/>
    <s v="1"/>
    <s v="1"/>
    <m/>
    <m/>
    <m/>
    <m/>
    <m/>
    <m/>
    <m/>
    <m/>
    <m/>
  </r>
  <r>
    <s v="gabriel_aurelie"/>
    <s v="uk_biobank"/>
    <m/>
    <m/>
    <m/>
    <m/>
    <m/>
    <m/>
    <m/>
    <m/>
    <s v="No"/>
    <n v="14"/>
    <m/>
    <m/>
    <s v="Retweet"/>
    <d v="2019-06-18T12:08:46.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s v="fsmevents.com"/>
    <m/>
    <m/>
    <s v="http://pbs.twimg.com/profile_images/1026485728220508161/4A9hAKHI_normal.jpg"/>
    <d v="2019-06-18T12:08:46.000"/>
    <d v="2019-06-18T00:00:00.000"/>
    <x v="11"/>
    <s v="https://twitter.com/gabriel_aurelie/status/1140954506106159105"/>
    <m/>
    <m/>
    <s v="1140954506106159105"/>
    <m/>
    <b v="0"/>
    <n v="0"/>
    <s v=""/>
    <b v="0"/>
    <s v="en"/>
    <m/>
    <s v=""/>
    <b v="0"/>
    <n v="6"/>
    <s v="1140924743186599937"/>
    <s v="Twitter Web Client"/>
    <b v="0"/>
    <s v="1140924743186599937"/>
    <s v="Tweet"/>
    <n v="0"/>
    <n v="0"/>
    <m/>
    <m/>
    <m/>
    <m/>
    <m/>
    <m/>
    <m/>
    <m/>
    <n v="1"/>
    <s v="1"/>
    <s v="1"/>
    <m/>
    <m/>
    <m/>
    <m/>
    <m/>
    <m/>
    <m/>
    <m/>
    <m/>
  </r>
  <r>
    <s v="medisapiens"/>
    <s v="uk_biobank"/>
    <m/>
    <m/>
    <m/>
    <m/>
    <m/>
    <m/>
    <m/>
    <m/>
    <s v="Yes"/>
    <n v="15"/>
    <m/>
    <m/>
    <s v="Mentions"/>
    <d v="2019-06-18T08:54:00.000"/>
    <s v="We have an interesting day ahead of us tomorrow! _x000a_Our team is heading to London for @uk_biobank Scientific Conference. We are looking forward to the talks about the UK Biobank data - how to access it and use the resource effectively. See you there?_x000a_#UKBiobank #research #UKBCONF19"/>
    <m/>
    <m/>
    <s v="ukbiobank research ukbconf19"/>
    <m/>
    <s v="http://pbs.twimg.com/profile_images/439031648990920704/-2-VAPUr_normal.png"/>
    <d v="2019-06-18T08:54:00.000"/>
    <d v="2019-06-18T00:00:00.000"/>
    <x v="12"/>
    <s v="https://twitter.com/medisapiens/status/1140905489989083136"/>
    <m/>
    <m/>
    <s v="1140905489989083136"/>
    <m/>
    <b v="0"/>
    <n v="6"/>
    <s v=""/>
    <b v="0"/>
    <s v="en"/>
    <m/>
    <s v=""/>
    <b v="0"/>
    <n v="2"/>
    <s v=""/>
    <s v="Sprout Social"/>
    <b v="0"/>
    <s v="1140905489989083136"/>
    <s v="Tweet"/>
    <n v="0"/>
    <n v="0"/>
    <m/>
    <m/>
    <m/>
    <m/>
    <m/>
    <m/>
    <m/>
    <m/>
    <n v="1"/>
    <s v="2"/>
    <s v="1"/>
    <m/>
    <m/>
    <m/>
    <m/>
    <m/>
    <m/>
    <m/>
    <m/>
    <m/>
  </r>
  <r>
    <s v="uk_biobank"/>
    <s v="medisapiens"/>
    <m/>
    <m/>
    <m/>
    <m/>
    <m/>
    <m/>
    <m/>
    <m/>
    <s v="Yes"/>
    <n v="16"/>
    <m/>
    <m/>
    <s v="Retweet"/>
    <d v="2019-06-18T10:04:25.000"/>
    <s v="We have an interesting day ahead of us tomorrow! _x000a_Our team is heading to London for @uk_biobank Scientific Conference. We are looking forward to the talks about the UK Biobank data - how to access it and use the resource effectively. See you there?_x000a_#UKBiobank #research #UKBCONF19"/>
    <m/>
    <m/>
    <m/>
    <m/>
    <s v="http://pbs.twimg.com/profile_images/474272993833545729/QbAoYRpk_normal.jpeg"/>
    <d v="2019-06-18T10:04:25.000"/>
    <d v="2019-06-18T00:00:00.000"/>
    <x v="13"/>
    <s v="https://twitter.com/uk_biobank/status/1140923210982141953"/>
    <m/>
    <m/>
    <s v="1140923210982141953"/>
    <m/>
    <b v="0"/>
    <n v="0"/>
    <s v=""/>
    <b v="0"/>
    <s v="en"/>
    <m/>
    <s v=""/>
    <b v="0"/>
    <n v="2"/>
    <s v="1140905489989083136"/>
    <s v="Twitter Web Client"/>
    <b v="0"/>
    <s v="1140905489989083136"/>
    <s v="Tweet"/>
    <n v="0"/>
    <n v="0"/>
    <m/>
    <m/>
    <m/>
    <m/>
    <m/>
    <m/>
    <m/>
    <m/>
    <n v="1"/>
    <s v="1"/>
    <s v="2"/>
    <m/>
    <m/>
    <m/>
    <m/>
    <m/>
    <m/>
    <m/>
    <m/>
    <m/>
  </r>
  <r>
    <s v="mleaconnally"/>
    <s v="medisapiens"/>
    <m/>
    <m/>
    <m/>
    <m/>
    <m/>
    <m/>
    <m/>
    <m/>
    <s v="No"/>
    <n v="17"/>
    <m/>
    <m/>
    <s v="Retweet"/>
    <d v="2019-06-18T13:25:39.000"/>
    <s v="We have an interesting day ahead of us tomorrow! _x000a_Our team is heading to London for @uk_biobank Scientific Conference. We are looking forward to the talks about the UK Biobank data - how to access it and use the resource effectively. See you there?_x000a_#UKBiobank #research #UKBCONF19"/>
    <m/>
    <m/>
    <m/>
    <m/>
    <s v="http://pbs.twimg.com/profile_images/1061386850500296704/-Pjlcs3W_normal.jpg"/>
    <d v="2019-06-18T13:25:39.000"/>
    <d v="2019-06-18T00:00:00.000"/>
    <x v="14"/>
    <s v="https://twitter.com/mleaconnally/status/1140973854296334338"/>
    <m/>
    <m/>
    <s v="1140973854296334338"/>
    <m/>
    <b v="0"/>
    <n v="0"/>
    <s v=""/>
    <b v="0"/>
    <s v="en"/>
    <m/>
    <s v=""/>
    <b v="0"/>
    <n v="2"/>
    <s v="1140905489989083136"/>
    <s v="Twitter for iPhone"/>
    <b v="0"/>
    <s v="1140905489989083136"/>
    <s v="Tweet"/>
    <n v="0"/>
    <n v="0"/>
    <m/>
    <m/>
    <m/>
    <m/>
    <m/>
    <m/>
    <m/>
    <m/>
    <n v="1"/>
    <s v="2"/>
    <s v="2"/>
    <m/>
    <m/>
    <m/>
    <m/>
    <m/>
    <m/>
    <m/>
    <m/>
    <m/>
  </r>
  <r>
    <s v="mleaconnally"/>
    <s v="uk_biobank"/>
    <m/>
    <m/>
    <m/>
    <m/>
    <m/>
    <m/>
    <m/>
    <m/>
    <s v="No"/>
    <n v="18"/>
    <m/>
    <m/>
    <s v="Mentions"/>
    <d v="2019-06-18T13:25:39.000"/>
    <s v="We have an interesting day ahead of us tomorrow! _x000a_Our team is heading to London for @uk_biobank Scientific Conference. We are looking forward to the talks about the UK Biobank data - how to access it and use the resource effectively. See you there?_x000a_#UKBiobank #research #UKBCONF19"/>
    <m/>
    <m/>
    <m/>
    <m/>
    <s v="http://pbs.twimg.com/profile_images/1061386850500296704/-Pjlcs3W_normal.jpg"/>
    <d v="2019-06-18T13:25:39.000"/>
    <d v="2019-06-18T00:00:00.000"/>
    <x v="14"/>
    <s v="https://twitter.com/mleaconnally/status/1140973854296334338"/>
    <m/>
    <m/>
    <s v="1140973854296334338"/>
    <m/>
    <b v="0"/>
    <n v="0"/>
    <s v=""/>
    <b v="0"/>
    <s v="en"/>
    <m/>
    <s v=""/>
    <b v="0"/>
    <n v="2"/>
    <s v="1140905489989083136"/>
    <s v="Twitter for iPhone"/>
    <b v="0"/>
    <s v="1140905489989083136"/>
    <s v="Tweet"/>
    <n v="0"/>
    <n v="0"/>
    <m/>
    <m/>
    <m/>
    <m/>
    <m/>
    <m/>
    <m/>
    <m/>
    <n v="1"/>
    <s v="2"/>
    <s v="1"/>
    <m/>
    <m/>
    <m/>
    <m/>
    <m/>
    <m/>
    <m/>
    <m/>
    <m/>
  </r>
  <r>
    <s v="uk_biobank"/>
    <s v="uk_biobank"/>
    <m/>
    <m/>
    <m/>
    <m/>
    <m/>
    <m/>
    <m/>
    <m/>
    <s v="No"/>
    <n v="19"/>
    <m/>
    <m/>
    <s v="Tweet"/>
    <d v="2019-06-12T09:00:42.000"/>
    <s v="Our Scientific Conference is now sold out! If you missed out join the discussion by watching the live stream on the UK Biobank website: https://t.co/1XxNhtgkHA #UKBCONF19 https://t.co/MvSLCoy2u2"/>
    <s v="https://www.ukbiobank.ac.uk/"/>
    <s v="ac.uk"/>
    <s v="ukbconf19"/>
    <s v="https://pbs.twimg.com/media/D82XfdnXoAIEG9m.jpg"/>
    <s v="https://pbs.twimg.com/media/D82XfdnXoAIEG9m.jpg"/>
    <d v="2019-06-12T09:00:42.000"/>
    <d v="2019-06-12T00:00:00.000"/>
    <x v="15"/>
    <s v="https://twitter.com/uk_biobank/status/1138732850101010434"/>
    <m/>
    <m/>
    <s v="1138732850101010434"/>
    <m/>
    <b v="0"/>
    <n v="10"/>
    <s v=""/>
    <b v="0"/>
    <s v="en"/>
    <m/>
    <s v=""/>
    <b v="0"/>
    <n v="6"/>
    <s v=""/>
    <s v="Hootsuite Inc."/>
    <b v="0"/>
    <s v="1138732850101010434"/>
    <s v="Tweet"/>
    <n v="0"/>
    <n v="0"/>
    <m/>
    <m/>
    <m/>
    <m/>
    <m/>
    <m/>
    <m/>
    <m/>
    <n v="3"/>
    <s v="1"/>
    <s v="1"/>
    <m/>
    <m/>
    <m/>
    <m/>
    <m/>
    <m/>
    <m/>
    <m/>
    <m/>
  </r>
  <r>
    <s v="uk_biobank"/>
    <s v="uk_biobank"/>
    <m/>
    <m/>
    <m/>
    <m/>
    <m/>
    <m/>
    <m/>
    <m/>
    <s v="No"/>
    <n v="20"/>
    <m/>
    <m/>
    <s v="Tweet"/>
    <d v="2019-06-18T09:28:07.000"/>
    <s v="Less than 24 hours to go until our 2019 Scientific Conference! #UKBCONF19 We're looking forward to a full day of exciting talks, research results &amp;amp; revealing the winner of the 2019 UK Biobank Early Career Researcher of the Year Award! View the schedule: https://t.co/nMxFA26lHa"/>
    <s v="https://www.ukbiobank.ac.uk/wp-content/uploads/2019/03/programme-print-conference-2019-FINAL-LR-copy2-WEB.pdf"/>
    <s v="ac.uk"/>
    <s v="ukbconf19"/>
    <m/>
    <s v="http://pbs.twimg.com/profile_images/474272993833545729/QbAoYRpk_normal.jpeg"/>
    <d v="2019-06-18T09:28:07.000"/>
    <d v="2019-06-18T00:00:00.000"/>
    <x v="16"/>
    <s v="https://twitter.com/uk_biobank/status/1140914074148134918"/>
    <m/>
    <m/>
    <s v="1140914074148134918"/>
    <m/>
    <b v="0"/>
    <n v="12"/>
    <s v=""/>
    <b v="0"/>
    <s v="en"/>
    <m/>
    <s v=""/>
    <b v="0"/>
    <n v="3"/>
    <s v=""/>
    <s v="Twitter Web Client"/>
    <b v="0"/>
    <s v="1140914074148134918"/>
    <s v="Tweet"/>
    <n v="0"/>
    <n v="0"/>
    <m/>
    <m/>
    <m/>
    <m/>
    <m/>
    <m/>
    <m/>
    <m/>
    <n v="3"/>
    <s v="1"/>
    <s v="1"/>
    <m/>
    <m/>
    <m/>
    <m/>
    <m/>
    <m/>
    <m/>
    <m/>
    <m/>
  </r>
  <r>
    <s v="uk_biobank"/>
    <s v="uk_biobank"/>
    <m/>
    <m/>
    <m/>
    <m/>
    <m/>
    <m/>
    <m/>
    <m/>
    <s v="No"/>
    <n v="21"/>
    <m/>
    <m/>
    <s v="Tweet"/>
    <d v="2019-06-18T10:10:30.000"/>
    <s v="Tune in LIVE tomorrow to the 2019 UK Biobank Scientific Conference: https://t.co/339HGaWS0q  A full day of exciting talks covering everything from streamlined access procedures, whole genome sequencing, to metabolomics &amp;amp; health record linkage: https://t.co/cYySWbNyJo #UKBCONF19 https://t.co/prC1xXPBDU"/>
    <s v="http://fsmevents.com/ukbiobank/scientific-conference/2019/ https://www.ukbiobank.ac.uk/wp-content/uploads/2019/03/programme-print-conference-2019-FINAL-LR-copy2-WEB.pdf"/>
    <s v="fsmevents.com ac.uk"/>
    <s v="ukbconf19"/>
    <s v="https://pbs.twimg.com/media/D9VfsXwWwAAbiMY.jpg"/>
    <s v="https://pbs.twimg.com/media/D9VfsXwWwAAbiMY.jpg"/>
    <d v="2019-06-18T10:10:30.000"/>
    <d v="2019-06-18T00:00:00.000"/>
    <x v="17"/>
    <s v="https://twitter.com/uk_biobank/status/1140924743186599937"/>
    <m/>
    <m/>
    <s v="1140924743186599937"/>
    <m/>
    <b v="0"/>
    <n v="6"/>
    <s v=""/>
    <b v="0"/>
    <s v="en"/>
    <m/>
    <s v=""/>
    <b v="0"/>
    <n v="6"/>
    <s v=""/>
    <s v="Twitter Web Client"/>
    <b v="0"/>
    <s v="1140924743186599937"/>
    <s v="Tweet"/>
    <n v="0"/>
    <n v="0"/>
    <m/>
    <m/>
    <m/>
    <m/>
    <m/>
    <m/>
    <m/>
    <m/>
    <n v="3"/>
    <s v="1"/>
    <s v="1"/>
    <m/>
    <m/>
    <m/>
    <m/>
    <m/>
    <m/>
    <m/>
    <m/>
    <m/>
  </r>
  <r>
    <s v="rcoptimalhealth"/>
    <s v="uk_biobank"/>
    <m/>
    <m/>
    <m/>
    <m/>
    <m/>
    <m/>
    <m/>
    <m/>
    <s v="No"/>
    <n v="22"/>
    <m/>
    <m/>
    <s v="Retweet"/>
    <d v="2019-06-18T14:03:03.000"/>
    <s v="Less than 24 hours to go until our 2019 Scientific Conference! #UKBCONF19 We're looking forward to a full day of exciting talks, research results &amp;amp; revealing the winner of the 2019 UK Biobank Early Career Researcher of the Year Award! View the schedule: https://t.co/nMxFA26lHa"/>
    <m/>
    <m/>
    <s v="ukbconf19"/>
    <m/>
    <s v="http://pbs.twimg.com/profile_images/885869946579935234/DqIguaHO_normal.jpg"/>
    <d v="2019-06-18T14:03:03.000"/>
    <d v="2019-06-18T00:00:00.000"/>
    <x v="18"/>
    <s v="https://twitter.com/rcoptimalhealth/status/1140983265618100226"/>
    <m/>
    <m/>
    <s v="1140983265618100226"/>
    <m/>
    <b v="0"/>
    <n v="0"/>
    <s v=""/>
    <b v="0"/>
    <s v="en"/>
    <m/>
    <s v=""/>
    <b v="0"/>
    <n v="3"/>
    <s v="1140914074148134918"/>
    <s v="Twitter for iPhone"/>
    <b v="0"/>
    <s v="114091407414813491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numFmtId="22"/>
    <pivotField showAll="0" numFmtId="14"/>
    <pivotField axis="axisRow" dataField="1" showAll="0">
      <items count="20">
        <item x="2"/>
        <item x="12"/>
        <item x="15"/>
        <item x="6"/>
        <item x="0"/>
        <item x="16"/>
        <item x="13"/>
        <item x="17"/>
        <item x="4"/>
        <item x="5"/>
        <item x="7"/>
        <item x="8"/>
        <item x="1"/>
        <item x="9"/>
        <item x="10"/>
        <item x="11"/>
        <item x="14"/>
        <item x="18"/>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ime" fld="24"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22" totalsRowShown="0" headerRowDxfId="382" dataDxfId="381">
  <autoFilter ref="A2:BN22"/>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112"/>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1">
      <calculatedColumnFormula>REPLACE(INDEX(GroupVertices[Group], MATCH(Edges[[#This Row],[Vertex 1]],GroupVertices[Vertex],0)),1,1,"")</calculatedColumnFormula>
    </tableColumn>
    <tableColumn id="57" name="Vertex 2 Group" dataDxfId="140">
      <calculatedColumnFormula>REPLACE(INDEX(GroupVertices[Group], MATCH(Edges[[#This Row],[Vertex 2]],GroupVertices[Vertex],0)),1,1,"")</calculatedColumnFormula>
    </tableColumn>
    <tableColumn id="58" name="Sentiment List #1: Positive Word Count" dataDxfId="139"/>
    <tableColumn id="59" name="Sentiment List #1: Positive Word Percentage (%)" dataDxfId="138"/>
    <tableColumn id="60" name="Sentiment List #2: Negative Word Count" dataDxfId="137"/>
    <tableColumn id="61" name="Sentiment List #2: Negative Word Percentage (%)" dataDxfId="136"/>
    <tableColumn id="62" name="Sentiment List #3: Angry / Violent Word Count" dataDxfId="135"/>
    <tableColumn id="63" name="Sentiment List #3: Angry / Violent Word Percentage (%)" dataDxfId="134"/>
    <tableColumn id="64" name="Non-categorized Word Count" dataDxfId="133"/>
    <tableColumn id="65" name="Non-categorized Word Percentage (%)" dataDxfId="132"/>
    <tableColumn id="66" name="Edge Content Word Count" dataDxfId="1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50" dataDxfId="249">
  <autoFilter ref="A2:C6"/>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4" totalsRowShown="0" headerRowDxfId="243" dataDxfId="242">
  <autoFilter ref="A1:F4"/>
  <tableColumns count="6">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F9" totalsRowShown="0" headerRowDxfId="235" dataDxfId="234">
  <autoFilter ref="A7:F9"/>
  <tableColumns count="6">
    <tableColumn id="1" name="Top Domains in Tweet in Entire Graph" dataDxfId="233"/>
    <tableColumn id="2" name="Entire Graph Count" dataDxfId="232"/>
    <tableColumn id="3" name="Top Domains in Tweet in G1" dataDxfId="231"/>
    <tableColumn id="4" name="G1 Count" dataDxfId="230"/>
    <tableColumn id="5" name="Top Domains in Tweet in G2" dataDxfId="229"/>
    <tableColumn id="6" name="G2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2:F15" totalsRowShown="0" headerRowDxfId="227" dataDxfId="226">
  <autoFilter ref="A12:F15"/>
  <tableColumns count="6">
    <tableColumn id="1" name="Top Hashtags in Tweet in Entire Graph" dataDxfId="225"/>
    <tableColumn id="2" name="Entire Graph Count" dataDxfId="224"/>
    <tableColumn id="3" name="Top Hashtags in Tweet in G1" dataDxfId="223"/>
    <tableColumn id="4" name="G1 Count" dataDxfId="222"/>
    <tableColumn id="5" name="Top Hashtags in Tweet in G2" dataDxfId="221"/>
    <tableColumn id="6" name="G2 Count" dataDxfId="220"/>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8:F28" totalsRowShown="0" headerRowDxfId="218" dataDxfId="217">
  <autoFilter ref="A18:F28"/>
  <tableColumns count="6">
    <tableColumn id="1" name="Top Words in Tweet in Entire Graph" dataDxfId="216"/>
    <tableColumn id="2" name="Entire Graph Count" dataDxfId="215"/>
    <tableColumn id="3" name="Top Words in Tweet in G1" dataDxfId="214"/>
    <tableColumn id="4" name="G1 Count" dataDxfId="213"/>
    <tableColumn id="5" name="Top Words in Tweet in G2" dataDxfId="212"/>
    <tableColumn id="6" name="G2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1:F41" totalsRowShown="0" headerRowDxfId="209" dataDxfId="208">
  <autoFilter ref="A31:F41"/>
  <tableColumns count="6">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4:F45" totalsRowShown="0" headerRowDxfId="200" dataDxfId="199">
  <autoFilter ref="A44:F45"/>
  <tableColumns count="6">
    <tableColumn id="1" name="Top Replied-To in Entire Graph" dataDxfId="198"/>
    <tableColumn id="2" name="Entire Graph Count" dataDxfId="194"/>
    <tableColumn id="3" name="Top Replied-To in G1" dataDxfId="193"/>
    <tableColumn id="4" name="G1 Count" dataDxfId="190"/>
    <tableColumn id="5" name="Top Replied-To in G2" dataDxfId="189"/>
    <tableColumn id="6" name="G2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7:F48" totalsRowShown="0" headerRowDxfId="197" dataDxfId="196">
  <autoFilter ref="A47:F48"/>
  <tableColumns count="6">
    <tableColumn id="1" name="Top Mentioned in Entire Graph" dataDxfId="195"/>
    <tableColumn id="2" name="Entire Graph Count" dataDxfId="192"/>
    <tableColumn id="3" name="Top Mentioned in G1" dataDxfId="191"/>
    <tableColumn id="4" name="G1 Count" dataDxfId="187"/>
    <tableColumn id="5" name="Top Mentioned in G2" dataDxfId="186"/>
    <tableColumn id="6" name="G2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1:F61" totalsRowShown="0" headerRowDxfId="182" dataDxfId="181">
  <autoFilter ref="A51:F61"/>
  <tableColumns count="6">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H17" totalsRowShown="0" headerRowDxfId="371" dataDxfId="370">
  <autoFilter ref="A2:CH17"/>
  <tableColumns count="86">
    <tableColumn id="1" name="Vertex" dataDxfId="369"/>
    <tableColumn id="86" name="Subgraph"/>
    <tableColumn id="2" name="Color" dataDxfId="368"/>
    <tableColumn id="5" name="Shape" dataDxfId="367"/>
    <tableColumn id="6" name="Size" dataDxfId="366"/>
    <tableColumn id="4" name="Opacity" dataDxfId="268"/>
    <tableColumn id="7" name="Image File" dataDxfId="266"/>
    <tableColumn id="3" name="Visibility" dataDxfId="267"/>
    <tableColumn id="10" name="Label" dataDxfId="365"/>
    <tableColumn id="16" name="Label Fill Color" dataDxfId="364"/>
    <tableColumn id="9" name="Label Position" dataDxfId="262"/>
    <tableColumn id="8" name="Tooltip" dataDxfId="260"/>
    <tableColumn id="18" name="Layout Order" dataDxfId="261"/>
    <tableColumn id="13" name="X" dataDxfId="363"/>
    <tableColumn id="14" name="Y" dataDxfId="362"/>
    <tableColumn id="12" name="Locked?" dataDxfId="361"/>
    <tableColumn id="19" name="Polar R" dataDxfId="360"/>
    <tableColumn id="20" name="Polar Angle" dataDxfId="359"/>
    <tableColumn id="21" name="Degree" dataDxfId="95"/>
    <tableColumn id="22" name="In-Degree" dataDxfId="94"/>
    <tableColumn id="23" name="Out-Degree" dataDxfId="91"/>
    <tableColumn id="24" name="Betweenness Centrality" dataDxfId="90"/>
    <tableColumn id="25" name="Closeness Centrality" dataDxfId="89"/>
    <tableColumn id="26" name="Eigenvector Centrality" dataDxfId="87"/>
    <tableColumn id="15" name="PageRank" dataDxfId="88"/>
    <tableColumn id="27" name="Clustering Coefficient" dataDxfId="92"/>
    <tableColumn id="29" name="Reciprocated Vertex Pair Ratio" dataDxfId="93"/>
    <tableColumn id="11" name="ID" dataDxfId="358"/>
    <tableColumn id="28" name="Dynamic Filter" dataDxfId="357"/>
    <tableColumn id="17" name="Add Your Own Columns Here" dataDxfId="287"/>
    <tableColumn id="30" name="Name" dataDxfId="286"/>
    <tableColumn id="31" name="Followed" dataDxfId="285"/>
    <tableColumn id="32" name="Followers" dataDxfId="284"/>
    <tableColumn id="33" name="Tweets" dataDxfId="283"/>
    <tableColumn id="34" name="Favorites" dataDxfId="282"/>
    <tableColumn id="35" name="Time Zone UTC Offset (Seconds)" dataDxfId="281"/>
    <tableColumn id="36" name="Description" dataDxfId="280"/>
    <tableColumn id="37" name="Location" dataDxfId="279"/>
    <tableColumn id="38" name="Web" dataDxfId="278"/>
    <tableColumn id="39" name="Time Zone" dataDxfId="277"/>
    <tableColumn id="40" name="Joined Twitter Date (UTC)" dataDxfId="276"/>
    <tableColumn id="41" name="Profile Banner Url" dataDxfId="275"/>
    <tableColumn id="42" name="Default Profile" dataDxfId="274"/>
    <tableColumn id="43" name="Default Profile Image" dataDxfId="273"/>
    <tableColumn id="44" name="Geo Enabled" dataDxfId="272"/>
    <tableColumn id="45" name="Language" dataDxfId="271"/>
    <tableColumn id="46" name="Listed Count" dataDxfId="270"/>
    <tableColumn id="47" name="Profile Background Image Url" dataDxfId="269"/>
    <tableColumn id="48" name="Verified" dataDxfId="265"/>
    <tableColumn id="49" name="Custom Menu Item Text" dataDxfId="264"/>
    <tableColumn id="50" name="Custom Menu Item Action" dataDxfId="263"/>
    <tableColumn id="51" name="Tweeted Search Term?" dataDxfId="252"/>
    <tableColumn id="52" name="Vertex Group" dataDxfId="173">
      <calculatedColumnFormula>REPLACE(INDEX(GroupVertices[Group], MATCH(Vertices[[#This Row],[Vertex]],GroupVertices[Vertex],0)),1,1,"")</calculatedColumnFormula>
    </tableColumn>
    <tableColumn id="53" name="Top URLs in Tweet by Count" dataDxfId="172"/>
    <tableColumn id="54" name="Top URLs in Tweet by Salience" dataDxfId="171"/>
    <tableColumn id="55" name="Top Domains in Tweet by Count" dataDxfId="170"/>
    <tableColumn id="56" name="Top Domains in Tweet by Salience" dataDxfId="169"/>
    <tableColumn id="57" name="Top Hashtags in Tweet by Count" dataDxfId="168"/>
    <tableColumn id="58" name="Top Hashtags in Tweet by Salience" dataDxfId="167"/>
    <tableColumn id="59" name="Top Words in Tweet by Count" dataDxfId="166"/>
    <tableColumn id="60" name="Top Words in Tweet by Salience" dataDxfId="165"/>
    <tableColumn id="61" name="Top Word Pairs in Tweet by Count" dataDxfId="164"/>
    <tableColumn id="62" name="Top Word Pairs in Tweet by Salience" dataDxfId="130"/>
    <tableColumn id="63" name="Sentiment List #1: Positive Word Count" dataDxfId="129"/>
    <tableColumn id="64" name="Sentiment List #1: Positive Word Percentage (%)" dataDxfId="128"/>
    <tableColumn id="65" name="Sentiment List #2: Negative Word Count" dataDxfId="127"/>
    <tableColumn id="66" name="Sentiment List #2: Negative Word Percentage (%)" dataDxfId="126"/>
    <tableColumn id="67" name="Sentiment List #3: Angry / Violent Word Count" dataDxfId="125"/>
    <tableColumn id="68" name="Sentiment List #3: Angry / Violent Word Percentage (%)" dataDxfId="124"/>
    <tableColumn id="69" name="Non-categorized Word Count" dataDxfId="123"/>
    <tableColumn id="70" name="Non-categorized Word Percentage (%)" dataDxfId="122"/>
    <tableColumn id="71" name="Vertex Content Word Count" dataDxfId="8"/>
    <tableColumn id="72" name="Hashtags in Comment by Count" dataDxfId="7"/>
    <tableColumn id="73" name="Hashtags in Comment by Salience" dataDxfId="5"/>
    <tableColumn id="74" name="URLs in Post by Count" dataDxfId="6"/>
    <tableColumn id="75" name="URLs in Post by Salience" dataDxfId="14"/>
    <tableColumn id="76" name="Domains in Post by Count" dataDxfId="13"/>
    <tableColumn id="77" name="Domains in Post by Salience" dataDxfId="12"/>
    <tableColumn id="78" name="URLs in Comment by Count" dataDxfId="11"/>
    <tableColumn id="79" name="URLs in Comment by Salience" dataDxfId="10"/>
    <tableColumn id="80" name="Domains in Comment by Count" dataDxfId="9"/>
    <tableColumn id="81" name="Domains in Comment by Salience" dataDxfId="4"/>
    <tableColumn id="82" name="Top Words in Post Content by Count" dataDxfId="3"/>
    <tableColumn id="83" name="Top Words in Post Content by Salience" dataDxfId="2"/>
    <tableColumn id="84" name="Top Word Pairs in Post Content by Count" dataDxfId="1"/>
    <tableColumn id="85" name="Top Word Pairs in Post Content by Salience" dataDxfId="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163" dataDxfId="162">
  <autoFilter ref="A1:G6"/>
  <tableColumns count="7">
    <tableColumn id="1" name="Word" dataDxfId="161"/>
    <tableColumn id="2" name="Count" dataDxfId="160"/>
    <tableColumn id="3" name="Salience" dataDxfId="159"/>
    <tableColumn id="4" name="Group" dataDxfId="158"/>
    <tableColumn id="5" name="Word on Sentiment List #1: Positive" dataDxfId="157"/>
    <tableColumn id="6" name="Word on Sentiment List #2: Negative" dataDxfId="156"/>
    <tableColumn id="7" name="Word on Sentiment List #3: Angry / Violent" dataDxfId="155"/>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154" dataDxfId="153">
  <autoFilter ref="A1:L2"/>
  <tableColumns count="12">
    <tableColumn id="1" name="Word 1" dataDxfId="152"/>
    <tableColumn id="2" name="Word 2" dataDxfId="151"/>
    <tableColumn id="3" name="Count" dataDxfId="150"/>
    <tableColumn id="4" name="Salience" dataDxfId="149"/>
    <tableColumn id="5" name="Mutual Information" dataDxfId="148"/>
    <tableColumn id="6" name="Group" dataDxfId="147"/>
    <tableColumn id="7" name="Word1 on Sentiment List #1: Positive" dataDxfId="146"/>
    <tableColumn id="8" name="Word1 on Sentiment List #2: Negative" dataDxfId="145"/>
    <tableColumn id="9" name="Word1 on Sentiment List #3: Angry / Violent" dataDxfId="144"/>
    <tableColumn id="10" name="Word2 on Sentiment List #1: Positive" dataDxfId="143"/>
    <tableColumn id="11" name="Word2 on Sentiment List #2: Negative" dataDxfId="142"/>
    <tableColumn id="12" name="Word2 on Sentiment List #3: Angry / Violent" dataDxfId="141"/>
  </tableColumns>
  <tableStyleInfo name="NodeXL Table" showFirstColumn="0" showLastColumn="0" showRowStripes="1" showColumnStripes="0"/>
</table>
</file>

<file path=xl/tables/table22.xml><?xml version="1.0" encoding="utf-8"?>
<table xmlns="http://schemas.openxmlformats.org/spreadsheetml/2006/main" id="22" name="NetworkTopItems_1" displayName="NetworkTopItems_1" ref="A1:F2" totalsRowShown="0" headerRowDxfId="86" dataDxfId="85">
  <autoFilter ref="A1:F2"/>
  <tableColumns count="6">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s>
  <tableStyleInfo name="NodeXL Table" showFirstColumn="0" showLastColumn="0" showRowStripes="1" showColumnStripes="0"/>
</table>
</file>

<file path=xl/tables/table23.xml><?xml version="1.0" encoding="utf-8"?>
<table xmlns="http://schemas.openxmlformats.org/spreadsheetml/2006/main" id="23" name="NetworkTopItems_2" displayName="NetworkTopItems_2" ref="A4:F5" totalsRowShown="0" headerRowDxfId="78" dataDxfId="77">
  <autoFilter ref="A4:F5"/>
  <tableColumns count="6">
    <tableColumn id="1" name="Top URLs in Post in Entire Graph" dataDxfId="76"/>
    <tableColumn id="2" name="Entire Graph Count" dataDxfId="75"/>
    <tableColumn id="3" name="Top URLs in Post in G1" dataDxfId="74"/>
    <tableColumn id="4" name="G1 Count" dataDxfId="73"/>
    <tableColumn id="5" name="Top URLs in Post in G2" dataDxfId="72"/>
    <tableColumn id="6" name="G2 Count" dataDxfId="71"/>
  </tableColumns>
  <tableStyleInfo name="NodeXL Table" showFirstColumn="0" showLastColumn="0" showRowStripes="1" showColumnStripes="0"/>
</table>
</file>

<file path=xl/tables/table24.xml><?xml version="1.0" encoding="utf-8"?>
<table xmlns="http://schemas.openxmlformats.org/spreadsheetml/2006/main" id="24" name="NetworkTopItems_3" displayName="NetworkTopItems_3" ref="A7:F8" totalsRowShown="0" headerRowDxfId="70" dataDxfId="69">
  <autoFilter ref="A7:F8"/>
  <tableColumns count="6">
    <tableColumn id="1" name="Top Domains in Post in Entire Graph" dataDxfId="68"/>
    <tableColumn id="2" name="Entire Graph Count" dataDxfId="67"/>
    <tableColumn id="3" name="Top Domains in Post in G1" dataDxfId="66"/>
    <tableColumn id="4" name="G1 Count" dataDxfId="65"/>
    <tableColumn id="5" name="Top Domains in Post in G2" dataDxfId="64"/>
    <tableColumn id="6" name="G2 Count" dataDxfId="63"/>
  </tableColumns>
  <tableStyleInfo name="NodeXL Table" showFirstColumn="0" showLastColumn="0" showRowStripes="1" showColumnStripes="0"/>
</table>
</file>

<file path=xl/tables/table25.xml><?xml version="1.0" encoding="utf-8"?>
<table xmlns="http://schemas.openxmlformats.org/spreadsheetml/2006/main" id="25" name="NetworkTopItems_4" displayName="NetworkTopItems_4" ref="A10:F11" totalsRowShown="0" headerRowDxfId="62" dataDxfId="61">
  <autoFilter ref="A10:F11"/>
  <tableColumns count="6">
    <tableColumn id="1" name="Top URLs in Comment in Entire Graph" dataDxfId="60"/>
    <tableColumn id="2" name="Entire Graph Count" dataDxfId="59"/>
    <tableColumn id="3" name="Top URLs in Comment in G1" dataDxfId="58"/>
    <tableColumn id="4" name="G1 Count" dataDxfId="57"/>
    <tableColumn id="5" name="Top URLs in Comment in G2" dataDxfId="56"/>
    <tableColumn id="6" name="G2 Count" dataDxfId="55"/>
  </tableColumns>
  <tableStyleInfo name="NodeXL Table" showFirstColumn="0" showLastColumn="0" showRowStripes="1" showColumnStripes="0"/>
</table>
</file>

<file path=xl/tables/table26.xml><?xml version="1.0" encoding="utf-8"?>
<table xmlns="http://schemas.openxmlformats.org/spreadsheetml/2006/main" id="26" name="NetworkTopItems_5" displayName="NetworkTopItems_5" ref="A13:F14" totalsRowShown="0" headerRowDxfId="53" dataDxfId="52">
  <autoFilter ref="A13:F14"/>
  <tableColumns count="6">
    <tableColumn id="1" name="Top Domains in Comment in Entire Graph" dataDxfId="51"/>
    <tableColumn id="2" name="Entire Graph Count" dataDxfId="50"/>
    <tableColumn id="3" name="Top Domains in Comment in G1" dataDxfId="49"/>
    <tableColumn id="4" name="G1 Count" dataDxfId="48"/>
    <tableColumn id="5" name="Top Domains in Comment in G2" dataDxfId="47"/>
    <tableColumn id="6" name="G2 Count" dataDxfId="46"/>
  </tableColumns>
  <tableStyleInfo name="NodeXL Table" showFirstColumn="0" showLastColumn="0" showRowStripes="1" showColumnStripes="0"/>
</table>
</file>

<file path=xl/tables/table27.xml><?xml version="1.0" encoding="utf-8"?>
<table xmlns="http://schemas.openxmlformats.org/spreadsheetml/2006/main" id="27" name="NetworkTopItems_6" displayName="NetworkTopItems_6" ref="A16:F17" totalsRowShown="0" headerRowDxfId="44" dataDxfId="43">
  <autoFilter ref="A16:F17"/>
  <tableColumns count="6">
    <tableColumn id="1" name="Top Hashtags in Comment in Entire Graph" dataDxfId="42"/>
    <tableColumn id="2" name="Entire Graph Count" dataDxfId="41"/>
    <tableColumn id="3" name="Top Hashtags in Comment in G1" dataDxfId="40"/>
    <tableColumn id="4" name="G1 Count" dataDxfId="39"/>
    <tableColumn id="5" name="Top Hashtags in Comment in G2" dataDxfId="38"/>
    <tableColumn id="6" name="G2 Count" dataDxfId="37"/>
  </tableColumns>
  <tableStyleInfo name="NodeXL Table" showFirstColumn="0" showLastColumn="0" showRowStripes="1" showColumnStripes="0"/>
</table>
</file>

<file path=xl/tables/table28.xml><?xml version="1.0" encoding="utf-8"?>
<table xmlns="http://schemas.openxmlformats.org/spreadsheetml/2006/main" id="28" name="NetworkTopItems_7" displayName="NetworkTopItems_7" ref="A19:F24" totalsRowShown="0" headerRowDxfId="33" dataDxfId="32">
  <autoFilter ref="A19:F24"/>
  <tableColumns count="6">
    <tableColumn id="1" name="Top Words in Post Content in Entire Graph" dataDxfId="31"/>
    <tableColumn id="2" name="Entire Graph Count" dataDxfId="30"/>
    <tableColumn id="3" name="Top Words in Post Content in G1" dataDxfId="29"/>
    <tableColumn id="4" name="G1 Count" dataDxfId="28"/>
    <tableColumn id="5" name="Top Words in Post Content in G2" dataDxfId="27"/>
    <tableColumn id="6" name="G2 Count" dataDxfId="26"/>
  </tableColumns>
  <tableStyleInfo name="NodeXL Table" showFirstColumn="0" showLastColumn="0" showRowStripes="1" showColumnStripes="0"/>
</table>
</file>

<file path=xl/tables/table29.xml><?xml version="1.0" encoding="utf-8"?>
<table xmlns="http://schemas.openxmlformats.org/spreadsheetml/2006/main" id="29" name="NetworkTopItems_8" displayName="NetworkTopItems_8" ref="A27:F28" totalsRowShown="0" headerRowDxfId="24" dataDxfId="23">
  <autoFilter ref="A27:F28"/>
  <tableColumns count="6">
    <tableColumn id="1" name="Top Word Pairs in Post Content in Entire Graph" dataDxfId="22"/>
    <tableColumn id="2" name="Entire Graph Count" dataDxfId="21"/>
    <tableColumn id="3" name="Top Word Pairs in Post Content in G1" dataDxfId="20"/>
    <tableColumn id="4" name="G1 Count" dataDxfId="19"/>
    <tableColumn id="5" name="Top Word Pairs in Post Content in G2" dataDxfId="18"/>
    <tableColumn id="6" name="G2 Count" dataDxfId="17"/>
  </tableColumns>
  <tableStyleInfo name="NodeXL Table" showFirstColumn="0" showLastColumn="0" showRowStripes="1" showColumnStripes="0"/>
</table>
</file>

<file path=xl/tables/table3.xml><?xml version="1.0" encoding="utf-8"?>
<table xmlns="http://schemas.openxmlformats.org/spreadsheetml/2006/main" id="4" name="Groups" displayName="Groups" ref="A2:AV4" totalsRowShown="0" headerRowDxfId="356">
  <autoFilter ref="A2:AV4"/>
  <tableColumns count="48">
    <tableColumn id="1" name="Group" dataDxfId="259"/>
    <tableColumn id="2" name="Vertex Color" dataDxfId="258"/>
    <tableColumn id="3" name="Vertex Shape" dataDxfId="256"/>
    <tableColumn id="22" name="Visibility" dataDxfId="257"/>
    <tableColumn id="4" name="Collapsed?"/>
    <tableColumn id="18" name="Label" dataDxfId="355"/>
    <tableColumn id="20" name="Collapsed X"/>
    <tableColumn id="21" name="Collapsed Y"/>
    <tableColumn id="6" name="ID" dataDxfId="354"/>
    <tableColumn id="19" name="Collapsed Properties" dataDxfId="111"/>
    <tableColumn id="5" name="Vertices" dataDxfId="110"/>
    <tableColumn id="7" name="Unique Edges" dataDxfId="109"/>
    <tableColumn id="8" name="Edges With Duplicates" dataDxfId="108"/>
    <tableColumn id="9" name="Total Edges" dataDxfId="107"/>
    <tableColumn id="10" name="Self-Loops" dataDxfId="106"/>
    <tableColumn id="24" name="Reciprocated Vertex Pair Ratio" dataDxfId="105"/>
    <tableColumn id="25" name="Reciprocated Edge Ratio" dataDxfId="104"/>
    <tableColumn id="11" name="Connected Components" dataDxfId="103"/>
    <tableColumn id="12" name="Single-Vertex Connected Components" dataDxfId="102"/>
    <tableColumn id="13" name="Maximum Vertices in a Connected Component" dataDxfId="101"/>
    <tableColumn id="14" name="Maximum Edges in a Connected Component" dataDxfId="100"/>
    <tableColumn id="15" name="Maximum Geodesic Distance (Diameter)" dataDxfId="99"/>
    <tableColumn id="16" name="Average Geodesic Distance" dataDxfId="98"/>
    <tableColumn id="17" name="Graph Density" dataDxfId="96"/>
    <tableColumn id="23" name="Top URLs in Tweet" dataDxfId="97"/>
    <tableColumn id="26" name="Top Domains in Tweet" dataDxfId="219"/>
    <tableColumn id="27" name="Top Hashtags in Tweet" dataDxfId="210"/>
    <tableColumn id="28" name="Top Words in Tweet" dataDxfId="201"/>
    <tableColumn id="29" name="Top Word Pairs in Tweet" dataDxfId="184"/>
    <tableColumn id="30" name="Top Replied-To in Tweet" dataDxfId="183"/>
    <tableColumn id="31" name="Top Mentioned in Tweet" dataDxfId="174"/>
    <tableColumn id="32" name="Top Tweeters" dataDxfId="121"/>
    <tableColumn id="33" name="Sentiment List #1: Positive Word Count" dataDxfId="120"/>
    <tableColumn id="34" name="Sentiment List #1: Positive Word Percentage (%)" dataDxfId="119"/>
    <tableColumn id="35" name="Sentiment List #2: Negative Word Count" dataDxfId="118"/>
    <tableColumn id="36" name="Sentiment List #2: Negative Word Percentage (%)" dataDxfId="117"/>
    <tableColumn id="37" name="Sentiment List #3: Angry / Violent Word Count" dataDxfId="116"/>
    <tableColumn id="38" name="Sentiment List #3: Angry / Violent Word Percentage (%)" dataDxfId="115"/>
    <tableColumn id="39" name="Non-categorized Word Count" dataDxfId="114"/>
    <tableColumn id="40" name="Non-categorized Word Percentage (%)" dataDxfId="113"/>
    <tableColumn id="41" name="Group Content Word Count" dataDxfId="36"/>
    <tableColumn id="42" name="Top Hashtags in Comment" dataDxfId="34"/>
    <tableColumn id="43" name="Top URLs in Post" dataDxfId="35"/>
    <tableColumn id="44" name="Top Domains in Post" dataDxfId="54"/>
    <tableColumn id="45" name="Top URLs in Comment" dataDxfId="45"/>
    <tableColumn id="46" name="Top Domains in Comment" dataDxfId="25"/>
    <tableColumn id="47" name="Top Words in Post Content" dataDxfId="16"/>
    <tableColumn id="48" name="Top Word Pairs in Post Content" dataDxfId="1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53" dataDxfId="352">
  <autoFilter ref="A1:C16"/>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3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smevents.com/ukbiobank/scientific-conference/2019/" TargetMode="External" /><Relationship Id="rId2" Type="http://schemas.openxmlformats.org/officeDocument/2006/relationships/hyperlink" Target="http://fsmevents.com/ukbiobank/scientific-conference/2019/" TargetMode="External" /><Relationship Id="rId3" Type="http://schemas.openxmlformats.org/officeDocument/2006/relationships/hyperlink" Target="http://fsmevents.com/ukbiobank/scientific-conference/2019/" TargetMode="External" /><Relationship Id="rId4" Type="http://schemas.openxmlformats.org/officeDocument/2006/relationships/hyperlink" Target="http://fsmevents.com/ukbiobank/scientific-conference/2019/" TargetMode="External" /><Relationship Id="rId5" Type="http://schemas.openxmlformats.org/officeDocument/2006/relationships/hyperlink" Target="http://fsmevents.com/ukbiobank/scientific-conference/2019/" TargetMode="External" /><Relationship Id="rId6" Type="http://schemas.openxmlformats.org/officeDocument/2006/relationships/hyperlink" Target="http://fsmevents.com/ukbiobank/scientific-conference/2019/" TargetMode="External" /><Relationship Id="rId7" Type="http://schemas.openxmlformats.org/officeDocument/2006/relationships/hyperlink" Target="https://www.ukbiobank.ac.uk/" TargetMode="External" /><Relationship Id="rId8" Type="http://schemas.openxmlformats.org/officeDocument/2006/relationships/hyperlink" Target="https://www.ukbiobank.ac.uk/wp-content/uploads/2019/03/programme-print-conference-2019-FINAL-LR-copy2-WEB.pdf" TargetMode="External" /><Relationship Id="rId9" Type="http://schemas.openxmlformats.org/officeDocument/2006/relationships/hyperlink" Target="https://pbs.twimg.com/media/D82XfdnXoAIEG9m.jpg" TargetMode="External" /><Relationship Id="rId10" Type="http://schemas.openxmlformats.org/officeDocument/2006/relationships/hyperlink" Target="https://pbs.twimg.com/media/D9VfsXwWwAAbiMY.jpg" TargetMode="External" /><Relationship Id="rId11" Type="http://schemas.openxmlformats.org/officeDocument/2006/relationships/hyperlink" Target="http://pbs.twimg.com/profile_images/552451453780914176/7ImMgPy2_normal.jpeg" TargetMode="External" /><Relationship Id="rId12" Type="http://schemas.openxmlformats.org/officeDocument/2006/relationships/hyperlink" Target="http://pbs.twimg.com/profile_images/954302502933065728/qXbXG6mA_normal.jpg" TargetMode="External" /><Relationship Id="rId13" Type="http://schemas.openxmlformats.org/officeDocument/2006/relationships/hyperlink" Target="http://pbs.twimg.com/profile_images/1134266792409481216/Soxxa_wq_normal.jpg" TargetMode="External" /><Relationship Id="rId14" Type="http://schemas.openxmlformats.org/officeDocument/2006/relationships/hyperlink" Target="http://pbs.twimg.com/profile_images/740043254440308736/HNcI_TCr_normal.jpg" TargetMode="External" /><Relationship Id="rId15" Type="http://schemas.openxmlformats.org/officeDocument/2006/relationships/hyperlink" Target="http://pbs.twimg.com/profile_images/784064016368988160/F-TRtTMG_normal.jpg" TargetMode="External" /><Relationship Id="rId16" Type="http://schemas.openxmlformats.org/officeDocument/2006/relationships/hyperlink" Target="http://pbs.twimg.com/profile_images/378800000599574447/12039b48767c8d67cee24b8e27848c21_normal.jpeg" TargetMode="External" /><Relationship Id="rId17" Type="http://schemas.openxmlformats.org/officeDocument/2006/relationships/hyperlink" Target="http://pbs.twimg.com/profile_images/522111935366438913/02_RUtNz_normal.jpeg" TargetMode="External" /><Relationship Id="rId18" Type="http://schemas.openxmlformats.org/officeDocument/2006/relationships/hyperlink" Target="http://pbs.twimg.com/profile_images/522111935366438913/02_RUtNz_normal.jpeg" TargetMode="External" /><Relationship Id="rId19" Type="http://schemas.openxmlformats.org/officeDocument/2006/relationships/hyperlink" Target="http://pbs.twimg.com/profile_images/978620995291500544/snr_ynmm_normal.jpg" TargetMode="External" /><Relationship Id="rId20" Type="http://schemas.openxmlformats.org/officeDocument/2006/relationships/hyperlink" Target="http://pbs.twimg.com/profile_images/716368461107101696/lwDF8UjP_normal.jpg" TargetMode="External" /><Relationship Id="rId21" Type="http://schemas.openxmlformats.org/officeDocument/2006/relationships/hyperlink" Target="http://pbs.twimg.com/profile_images/832488763133530112/Uwq-Xt2k_normal.jpg" TargetMode="External" /><Relationship Id="rId22" Type="http://schemas.openxmlformats.org/officeDocument/2006/relationships/hyperlink" Target="http://pbs.twimg.com/profile_images/1026485728220508161/4A9hAKHI_normal.jpg" TargetMode="External" /><Relationship Id="rId23" Type="http://schemas.openxmlformats.org/officeDocument/2006/relationships/hyperlink" Target="http://pbs.twimg.com/profile_images/439031648990920704/-2-VAPUr_normal.png" TargetMode="External" /><Relationship Id="rId24" Type="http://schemas.openxmlformats.org/officeDocument/2006/relationships/hyperlink" Target="http://pbs.twimg.com/profile_images/474272993833545729/QbAoYRpk_normal.jpeg" TargetMode="External" /><Relationship Id="rId25" Type="http://schemas.openxmlformats.org/officeDocument/2006/relationships/hyperlink" Target="http://pbs.twimg.com/profile_images/1061386850500296704/-Pjlcs3W_normal.jpg" TargetMode="External" /><Relationship Id="rId26" Type="http://schemas.openxmlformats.org/officeDocument/2006/relationships/hyperlink" Target="http://pbs.twimg.com/profile_images/1061386850500296704/-Pjlcs3W_normal.jpg" TargetMode="External" /><Relationship Id="rId27" Type="http://schemas.openxmlformats.org/officeDocument/2006/relationships/hyperlink" Target="https://pbs.twimg.com/media/D82XfdnXoAIEG9m.jpg" TargetMode="External" /><Relationship Id="rId28" Type="http://schemas.openxmlformats.org/officeDocument/2006/relationships/hyperlink" Target="http://pbs.twimg.com/profile_images/474272993833545729/QbAoYRpk_normal.jpeg" TargetMode="External" /><Relationship Id="rId29" Type="http://schemas.openxmlformats.org/officeDocument/2006/relationships/hyperlink" Target="https://pbs.twimg.com/media/D9VfsXwWwAAbiMY.jpg" TargetMode="External" /><Relationship Id="rId30" Type="http://schemas.openxmlformats.org/officeDocument/2006/relationships/hyperlink" Target="http://pbs.twimg.com/profile_images/885869946579935234/DqIguaHO_normal.jpg" TargetMode="External" /><Relationship Id="rId31" Type="http://schemas.openxmlformats.org/officeDocument/2006/relationships/hyperlink" Target="https://twitter.com/fiona_cruk/status/1138735473306849280" TargetMode="External" /><Relationship Id="rId32" Type="http://schemas.openxmlformats.org/officeDocument/2006/relationships/hyperlink" Target="https://twitter.com/blarodlo13/status/1138758219080318976" TargetMode="External" /><Relationship Id="rId33" Type="http://schemas.openxmlformats.org/officeDocument/2006/relationships/hyperlink" Target="https://twitter.com/rt_sridhar/status/1139376995236581376" TargetMode="External" /><Relationship Id="rId34" Type="http://schemas.openxmlformats.org/officeDocument/2006/relationships/hyperlink" Target="https://twitter.com/ksuhre/status/1139587951854346241" TargetMode="External" /><Relationship Id="rId35" Type="http://schemas.openxmlformats.org/officeDocument/2006/relationships/hyperlink" Target="https://twitter.com/geneticsmbbs/status/1140924984392638464" TargetMode="External" /><Relationship Id="rId36" Type="http://schemas.openxmlformats.org/officeDocument/2006/relationships/hyperlink" Target="https://twitter.com/pmissier/status/1140925329365708802" TargetMode="External" /><Relationship Id="rId37" Type="http://schemas.openxmlformats.org/officeDocument/2006/relationships/hyperlink" Target="https://twitter.com/debbiekennett/status/1139095691794485248" TargetMode="External" /><Relationship Id="rId38" Type="http://schemas.openxmlformats.org/officeDocument/2006/relationships/hyperlink" Target="https://twitter.com/debbiekennett/status/1140928588444852224" TargetMode="External" /><Relationship Id="rId39" Type="http://schemas.openxmlformats.org/officeDocument/2006/relationships/hyperlink" Target="https://twitter.com/wait_sasha/status/1140930252417507328" TargetMode="External" /><Relationship Id="rId40" Type="http://schemas.openxmlformats.org/officeDocument/2006/relationships/hyperlink" Target="https://twitter.com/amitvkhera/status/1140941700447309824" TargetMode="External" /><Relationship Id="rId41" Type="http://schemas.openxmlformats.org/officeDocument/2006/relationships/hyperlink" Target="https://twitter.com/ngalehealth/status/1140952408736055296" TargetMode="External" /><Relationship Id="rId42" Type="http://schemas.openxmlformats.org/officeDocument/2006/relationships/hyperlink" Target="https://twitter.com/gabriel_aurelie/status/1140954506106159105" TargetMode="External" /><Relationship Id="rId43" Type="http://schemas.openxmlformats.org/officeDocument/2006/relationships/hyperlink" Target="https://twitter.com/medisapiens/status/1140905489989083136" TargetMode="External" /><Relationship Id="rId44" Type="http://schemas.openxmlformats.org/officeDocument/2006/relationships/hyperlink" Target="https://twitter.com/uk_biobank/status/1140923210982141953" TargetMode="External" /><Relationship Id="rId45" Type="http://schemas.openxmlformats.org/officeDocument/2006/relationships/hyperlink" Target="https://twitter.com/mleaconnally/status/1140973854296334338" TargetMode="External" /><Relationship Id="rId46" Type="http://schemas.openxmlformats.org/officeDocument/2006/relationships/hyperlink" Target="https://twitter.com/mleaconnally/status/1140973854296334338" TargetMode="External" /><Relationship Id="rId47" Type="http://schemas.openxmlformats.org/officeDocument/2006/relationships/hyperlink" Target="https://twitter.com/uk_biobank/status/1138732850101010434" TargetMode="External" /><Relationship Id="rId48" Type="http://schemas.openxmlformats.org/officeDocument/2006/relationships/hyperlink" Target="https://twitter.com/uk_biobank/status/1140914074148134918" TargetMode="External" /><Relationship Id="rId49" Type="http://schemas.openxmlformats.org/officeDocument/2006/relationships/hyperlink" Target="https://twitter.com/uk_biobank/status/1140924743186599937" TargetMode="External" /><Relationship Id="rId50" Type="http://schemas.openxmlformats.org/officeDocument/2006/relationships/hyperlink" Target="https://twitter.com/rcoptimalhealth/status/1140983265618100226" TargetMode="External" /><Relationship Id="rId51" Type="http://schemas.openxmlformats.org/officeDocument/2006/relationships/comments" Target="../comments1.xml" /><Relationship Id="rId52" Type="http://schemas.openxmlformats.org/officeDocument/2006/relationships/vmlDrawing" Target="../drawings/vmlDrawing1.vml" /><Relationship Id="rId53" Type="http://schemas.openxmlformats.org/officeDocument/2006/relationships/table" Target="../tables/table1.xm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 Id="rId2" Type="http://schemas.openxmlformats.org/officeDocument/2006/relationships/table" Target="../tables/table23.xml" /><Relationship Id="rId3" Type="http://schemas.openxmlformats.org/officeDocument/2006/relationships/table" Target="../tables/table24.xml" /><Relationship Id="rId4" Type="http://schemas.openxmlformats.org/officeDocument/2006/relationships/table" Target="../tables/table25.xml" /><Relationship Id="rId5" Type="http://schemas.openxmlformats.org/officeDocument/2006/relationships/table" Target="../tables/table26.xml" /><Relationship Id="rId6" Type="http://schemas.openxmlformats.org/officeDocument/2006/relationships/table" Target="../tables/table27.xml" /><Relationship Id="rId7" Type="http://schemas.openxmlformats.org/officeDocument/2006/relationships/table" Target="../tables/table28.xml" /><Relationship Id="rId8" Type="http://schemas.openxmlformats.org/officeDocument/2006/relationships/table" Target="../tables/table2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BywlwYt6S" TargetMode="External" /><Relationship Id="rId2" Type="http://schemas.openxmlformats.org/officeDocument/2006/relationships/hyperlink" Target="https://t.co/2qhZk5y2CU" TargetMode="External" /><Relationship Id="rId3" Type="http://schemas.openxmlformats.org/officeDocument/2006/relationships/hyperlink" Target="https://t.co/7yxqzLNupN" TargetMode="External" /><Relationship Id="rId4" Type="http://schemas.openxmlformats.org/officeDocument/2006/relationships/hyperlink" Target="https://t.co/elRJt071z6" TargetMode="External" /><Relationship Id="rId5" Type="http://schemas.openxmlformats.org/officeDocument/2006/relationships/hyperlink" Target="https://t.co/srt55bev90" TargetMode="External" /><Relationship Id="rId6" Type="http://schemas.openxmlformats.org/officeDocument/2006/relationships/hyperlink" Target="http://t.co/zo82XrGdmU" TargetMode="External" /><Relationship Id="rId7" Type="http://schemas.openxmlformats.org/officeDocument/2006/relationships/hyperlink" Target="https://t.co/nluMFv1KeW" TargetMode="External" /><Relationship Id="rId8" Type="http://schemas.openxmlformats.org/officeDocument/2006/relationships/hyperlink" Target="http://t.co/cNJ4gBmBHT" TargetMode="External" /><Relationship Id="rId9" Type="http://schemas.openxmlformats.org/officeDocument/2006/relationships/hyperlink" Target="https://t.co/iGDwO1j8EE" TargetMode="External" /><Relationship Id="rId10" Type="http://schemas.openxmlformats.org/officeDocument/2006/relationships/hyperlink" Target="https://pbs.twimg.com/profile_banners/2532315008/1508354577" TargetMode="External" /><Relationship Id="rId11" Type="http://schemas.openxmlformats.org/officeDocument/2006/relationships/hyperlink" Target="https://pbs.twimg.com/profile_banners/902173128/1499171429" TargetMode="External" /><Relationship Id="rId12" Type="http://schemas.openxmlformats.org/officeDocument/2006/relationships/hyperlink" Target="https://pbs.twimg.com/profile_banners/48969993/1442726922" TargetMode="External" /><Relationship Id="rId13" Type="http://schemas.openxmlformats.org/officeDocument/2006/relationships/hyperlink" Target="https://pbs.twimg.com/profile_banners/823126002/1484050913" TargetMode="External" /><Relationship Id="rId14" Type="http://schemas.openxmlformats.org/officeDocument/2006/relationships/hyperlink" Target="https://pbs.twimg.com/profile_banners/82631416/1353059542" TargetMode="External" /><Relationship Id="rId15" Type="http://schemas.openxmlformats.org/officeDocument/2006/relationships/hyperlink" Target="https://pbs.twimg.com/profile_banners/24167460/1398858801" TargetMode="External" /><Relationship Id="rId16" Type="http://schemas.openxmlformats.org/officeDocument/2006/relationships/hyperlink" Target="https://pbs.twimg.com/profile_banners/917386554280239104/1526224249" TargetMode="External" /><Relationship Id="rId17" Type="http://schemas.openxmlformats.org/officeDocument/2006/relationships/hyperlink" Target="https://pbs.twimg.com/profile_banners/3027366755/1508331720" TargetMode="External" /><Relationship Id="rId18" Type="http://schemas.openxmlformats.org/officeDocument/2006/relationships/hyperlink" Target="https://pbs.twimg.com/profile_banners/158366117/1404977335" TargetMode="External" /><Relationship Id="rId19" Type="http://schemas.openxmlformats.org/officeDocument/2006/relationships/hyperlink" Target="https://pbs.twimg.com/profile_banners/46720094/1441196830"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4/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3/bg.gif" TargetMode="External" /><Relationship Id="rId33" Type="http://schemas.openxmlformats.org/officeDocument/2006/relationships/hyperlink" Target="http://pbs.twimg.com/profile_images/552451453780914176/7ImMgPy2_normal.jpeg" TargetMode="External" /><Relationship Id="rId34" Type="http://schemas.openxmlformats.org/officeDocument/2006/relationships/hyperlink" Target="http://pbs.twimg.com/profile_images/474272993833545729/QbAoYRpk_normal.jpeg" TargetMode="External" /><Relationship Id="rId35" Type="http://schemas.openxmlformats.org/officeDocument/2006/relationships/hyperlink" Target="http://pbs.twimg.com/profile_images/954302502933065728/qXbXG6mA_normal.jpg" TargetMode="External" /><Relationship Id="rId36" Type="http://schemas.openxmlformats.org/officeDocument/2006/relationships/hyperlink" Target="http://pbs.twimg.com/profile_images/1134266792409481216/Soxxa_wq_normal.jpg" TargetMode="External" /><Relationship Id="rId37" Type="http://schemas.openxmlformats.org/officeDocument/2006/relationships/hyperlink" Target="http://pbs.twimg.com/profile_images/740043254440308736/HNcI_TCr_normal.jpg" TargetMode="External" /><Relationship Id="rId38" Type="http://schemas.openxmlformats.org/officeDocument/2006/relationships/hyperlink" Target="http://pbs.twimg.com/profile_images/784064016368988160/F-TRtTMG_normal.jpg" TargetMode="External" /><Relationship Id="rId39" Type="http://schemas.openxmlformats.org/officeDocument/2006/relationships/hyperlink" Target="http://pbs.twimg.com/profile_images/378800000599574447/12039b48767c8d67cee24b8e27848c21_normal.jpeg" TargetMode="External" /><Relationship Id="rId40" Type="http://schemas.openxmlformats.org/officeDocument/2006/relationships/hyperlink" Target="http://pbs.twimg.com/profile_images/522111935366438913/02_RUtNz_normal.jpeg" TargetMode="External" /><Relationship Id="rId41" Type="http://schemas.openxmlformats.org/officeDocument/2006/relationships/hyperlink" Target="http://pbs.twimg.com/profile_images/978620995291500544/snr_ynmm_normal.jpg" TargetMode="External" /><Relationship Id="rId42" Type="http://schemas.openxmlformats.org/officeDocument/2006/relationships/hyperlink" Target="http://pbs.twimg.com/profile_images/716368461107101696/lwDF8UjP_normal.jpg" TargetMode="External" /><Relationship Id="rId43" Type="http://schemas.openxmlformats.org/officeDocument/2006/relationships/hyperlink" Target="http://pbs.twimg.com/profile_images/832488763133530112/Uwq-Xt2k_normal.jpg" TargetMode="External" /><Relationship Id="rId44" Type="http://schemas.openxmlformats.org/officeDocument/2006/relationships/hyperlink" Target="http://pbs.twimg.com/profile_images/1026485728220508161/4A9hAKHI_normal.jpg" TargetMode="External" /><Relationship Id="rId45" Type="http://schemas.openxmlformats.org/officeDocument/2006/relationships/hyperlink" Target="http://pbs.twimg.com/profile_images/439031648990920704/-2-VAPUr_normal.png" TargetMode="External" /><Relationship Id="rId46" Type="http://schemas.openxmlformats.org/officeDocument/2006/relationships/hyperlink" Target="http://pbs.twimg.com/profile_images/1061386850500296704/-Pjlcs3W_normal.jpg" TargetMode="External" /><Relationship Id="rId47" Type="http://schemas.openxmlformats.org/officeDocument/2006/relationships/hyperlink" Target="http://pbs.twimg.com/profile_images/885869946579935234/DqIguaHO_normal.jpg" TargetMode="External" /><Relationship Id="rId48" Type="http://schemas.openxmlformats.org/officeDocument/2006/relationships/hyperlink" Target="https://twitter.com/fiona_cruk" TargetMode="External" /><Relationship Id="rId49" Type="http://schemas.openxmlformats.org/officeDocument/2006/relationships/hyperlink" Target="https://twitter.com/uk_biobank" TargetMode="External" /><Relationship Id="rId50" Type="http://schemas.openxmlformats.org/officeDocument/2006/relationships/hyperlink" Target="https://twitter.com/blarodlo13" TargetMode="External" /><Relationship Id="rId51" Type="http://schemas.openxmlformats.org/officeDocument/2006/relationships/hyperlink" Target="https://twitter.com/rt_sridhar" TargetMode="External" /><Relationship Id="rId52" Type="http://schemas.openxmlformats.org/officeDocument/2006/relationships/hyperlink" Target="https://twitter.com/ksuhre" TargetMode="External" /><Relationship Id="rId53" Type="http://schemas.openxmlformats.org/officeDocument/2006/relationships/hyperlink" Target="https://twitter.com/geneticsmbbs" TargetMode="External" /><Relationship Id="rId54" Type="http://schemas.openxmlformats.org/officeDocument/2006/relationships/hyperlink" Target="https://twitter.com/pmissier" TargetMode="External" /><Relationship Id="rId55" Type="http://schemas.openxmlformats.org/officeDocument/2006/relationships/hyperlink" Target="https://twitter.com/debbiekennett" TargetMode="External" /><Relationship Id="rId56" Type="http://schemas.openxmlformats.org/officeDocument/2006/relationships/hyperlink" Target="https://twitter.com/wait_sasha" TargetMode="External" /><Relationship Id="rId57" Type="http://schemas.openxmlformats.org/officeDocument/2006/relationships/hyperlink" Target="https://twitter.com/amitvkhera" TargetMode="External" /><Relationship Id="rId58" Type="http://schemas.openxmlformats.org/officeDocument/2006/relationships/hyperlink" Target="https://twitter.com/ngalehealth" TargetMode="External" /><Relationship Id="rId59" Type="http://schemas.openxmlformats.org/officeDocument/2006/relationships/hyperlink" Target="https://twitter.com/gabriel_aurelie" TargetMode="External" /><Relationship Id="rId60" Type="http://schemas.openxmlformats.org/officeDocument/2006/relationships/hyperlink" Target="https://twitter.com/medisapiens" TargetMode="External" /><Relationship Id="rId61" Type="http://schemas.openxmlformats.org/officeDocument/2006/relationships/hyperlink" Target="https://twitter.com/mleaconnally" TargetMode="External" /><Relationship Id="rId62" Type="http://schemas.openxmlformats.org/officeDocument/2006/relationships/hyperlink" Target="https://twitter.com/rcoptimalhealth" TargetMode="External" /><Relationship Id="rId63" Type="http://schemas.openxmlformats.org/officeDocument/2006/relationships/comments" Target="../comments2.xml" /><Relationship Id="rId64" Type="http://schemas.openxmlformats.org/officeDocument/2006/relationships/vmlDrawing" Target="../drawings/vmlDrawing2.vml" /><Relationship Id="rId65" Type="http://schemas.openxmlformats.org/officeDocument/2006/relationships/table" Target="../tables/table2.xml" /><Relationship Id="rId66" Type="http://schemas.openxmlformats.org/officeDocument/2006/relationships/drawing" Target="../drawings/drawing1.xml" /><Relationship Id="rId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smevents.com/ukbiobank/scientific-conference/2019/" TargetMode="External" /><Relationship Id="rId2" Type="http://schemas.openxmlformats.org/officeDocument/2006/relationships/hyperlink" Target="https://www.ukbiobank.ac.uk/wp-content/uploads/2019/03/programme-print-conference-2019-FINAL-LR-copy2-WEB.pdf" TargetMode="External" /><Relationship Id="rId3" Type="http://schemas.openxmlformats.org/officeDocument/2006/relationships/hyperlink" Target="https://www.ukbiobank.ac.uk/" TargetMode="External" /><Relationship Id="rId4" Type="http://schemas.openxmlformats.org/officeDocument/2006/relationships/hyperlink" Target="http://fsmevents.com/ukbiobank/scientific-conference/2019/" TargetMode="External" /><Relationship Id="rId5" Type="http://schemas.openxmlformats.org/officeDocument/2006/relationships/hyperlink" Target="https://www.ukbiobank.ac.uk/wp-content/uploads/2019/03/programme-print-conference-2019-FINAL-LR-copy2-WEB.pdf" TargetMode="External" /><Relationship Id="rId6" Type="http://schemas.openxmlformats.org/officeDocument/2006/relationships/hyperlink" Target="https://www.ukbiobank.ac.uk/" TargetMode="External" /><Relationship Id="rId7" Type="http://schemas.openxmlformats.org/officeDocument/2006/relationships/table" Target="../tables/table12.xml" /><Relationship Id="rId8" Type="http://schemas.openxmlformats.org/officeDocument/2006/relationships/table" Target="../tables/table13.xm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10" sqref="A1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5.00390625" style="0" bestFit="1" customWidth="1"/>
    <col min="63" max="63" width="29.574218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198</v>
      </c>
      <c r="P2" s="13" t="s">
        <v>199</v>
      </c>
      <c r="Q2" s="13" t="s">
        <v>200</v>
      </c>
      <c r="R2" s="13" t="s">
        <v>201</v>
      </c>
      <c r="S2" s="13" t="s">
        <v>202</v>
      </c>
      <c r="T2" s="13" t="s">
        <v>203</v>
      </c>
      <c r="U2" s="13" t="s">
        <v>204</v>
      </c>
      <c r="V2" s="13" t="s">
        <v>205</v>
      </c>
      <c r="W2" s="13" t="s">
        <v>206</v>
      </c>
      <c r="X2" s="13" t="s">
        <v>207</v>
      </c>
      <c r="Y2" s="13" t="s">
        <v>208</v>
      </c>
      <c r="Z2" s="13" t="s">
        <v>209</v>
      </c>
      <c r="AA2" s="13" t="s">
        <v>210</v>
      </c>
      <c r="AB2" s="13" t="s">
        <v>211</v>
      </c>
      <c r="AC2" s="13" t="s">
        <v>212</v>
      </c>
      <c r="AD2" s="13" t="s">
        <v>213</v>
      </c>
      <c r="AE2" s="13" t="s">
        <v>214</v>
      </c>
      <c r="AF2" s="13" t="s">
        <v>215</v>
      </c>
      <c r="AG2" s="13" t="s">
        <v>216</v>
      </c>
      <c r="AH2" s="13" t="s">
        <v>217</v>
      </c>
      <c r="AI2" s="13" t="s">
        <v>218</v>
      </c>
      <c r="AJ2" s="13" t="s">
        <v>219</v>
      </c>
      <c r="AK2" s="13" t="s">
        <v>220</v>
      </c>
      <c r="AL2" s="13" t="s">
        <v>221</v>
      </c>
      <c r="AM2" s="13" t="s">
        <v>222</v>
      </c>
      <c r="AN2" s="13" t="s">
        <v>223</v>
      </c>
      <c r="AO2" s="13" t="s">
        <v>224</v>
      </c>
      <c r="AP2" s="13" t="s">
        <v>225</v>
      </c>
      <c r="AQ2" s="13" t="s">
        <v>226</v>
      </c>
      <c r="AR2" s="13" t="s">
        <v>227</v>
      </c>
      <c r="AS2" s="13" t="s">
        <v>228</v>
      </c>
      <c r="AT2" s="13" t="s">
        <v>229</v>
      </c>
      <c r="AU2" s="13" t="s">
        <v>230</v>
      </c>
      <c r="AV2" s="13" t="s">
        <v>231</v>
      </c>
      <c r="AW2" s="13" t="s">
        <v>232</v>
      </c>
      <c r="AX2" s="13" t="s">
        <v>233</v>
      </c>
      <c r="AY2" s="13" t="s">
        <v>234</v>
      </c>
      <c r="AZ2" s="13" t="s">
        <v>235</v>
      </c>
      <c r="BA2" s="13" t="s">
        <v>236</v>
      </c>
      <c r="BB2" s="13" t="s">
        <v>237</v>
      </c>
      <c r="BC2" t="s">
        <v>491</v>
      </c>
      <c r="BD2" s="13" t="s">
        <v>497</v>
      </c>
      <c r="BE2" s="13" t="s">
        <v>498</v>
      </c>
      <c r="BF2" s="67" t="s">
        <v>633</v>
      </c>
      <c r="BG2" s="67" t="s">
        <v>634</v>
      </c>
      <c r="BH2" s="67" t="s">
        <v>635</v>
      </c>
      <c r="BI2" s="67" t="s">
        <v>636</v>
      </c>
      <c r="BJ2" s="67" t="s">
        <v>637</v>
      </c>
      <c r="BK2" s="67" t="s">
        <v>638</v>
      </c>
      <c r="BL2" s="67" t="s">
        <v>639</v>
      </c>
      <c r="BM2" s="67" t="s">
        <v>640</v>
      </c>
      <c r="BN2" s="67" t="s">
        <v>641</v>
      </c>
    </row>
    <row r="3" spans="1:66" ht="15" customHeight="1">
      <c r="A3" s="92" t="s">
        <v>238</v>
      </c>
      <c r="B3" s="92" t="s">
        <v>250</v>
      </c>
      <c r="C3" s="53" t="s">
        <v>689</v>
      </c>
      <c r="D3" s="54">
        <v>4</v>
      </c>
      <c r="E3" s="65" t="s">
        <v>136</v>
      </c>
      <c r="F3" s="55">
        <v>32</v>
      </c>
      <c r="G3" s="53"/>
      <c r="H3" s="57"/>
      <c r="I3" s="56"/>
      <c r="J3" s="56"/>
      <c r="K3" s="36" t="s">
        <v>65</v>
      </c>
      <c r="L3" s="62">
        <v>3</v>
      </c>
      <c r="M3" s="62"/>
      <c r="N3" s="63"/>
      <c r="O3" s="94" t="s">
        <v>253</v>
      </c>
      <c r="P3" s="97">
        <v>43628.382731481484</v>
      </c>
      <c r="Q3" s="94" t="s">
        <v>255</v>
      </c>
      <c r="R3" s="94"/>
      <c r="S3" s="94"/>
      <c r="T3" s="94"/>
      <c r="U3" s="94"/>
      <c r="V3" s="101" t="s">
        <v>270</v>
      </c>
      <c r="W3" s="97">
        <v>43628.382731481484</v>
      </c>
      <c r="X3" s="103">
        <v>43628</v>
      </c>
      <c r="Y3" s="106" t="s">
        <v>285</v>
      </c>
      <c r="Z3" s="101" t="s">
        <v>304</v>
      </c>
      <c r="AA3" s="94"/>
      <c r="AB3" s="94"/>
      <c r="AC3" s="106" t="s">
        <v>323</v>
      </c>
      <c r="AD3" s="94"/>
      <c r="AE3" s="94" t="b">
        <v>0</v>
      </c>
      <c r="AF3" s="94">
        <v>0</v>
      </c>
      <c r="AG3" s="106" t="s">
        <v>342</v>
      </c>
      <c r="AH3" s="94" t="b">
        <v>0</v>
      </c>
      <c r="AI3" s="94" t="s">
        <v>343</v>
      </c>
      <c r="AJ3" s="94"/>
      <c r="AK3" s="106" t="s">
        <v>342</v>
      </c>
      <c r="AL3" s="94" t="b">
        <v>0</v>
      </c>
      <c r="AM3" s="94">
        <v>6</v>
      </c>
      <c r="AN3" s="106" t="s">
        <v>338</v>
      </c>
      <c r="AO3" s="94" t="s">
        <v>344</v>
      </c>
      <c r="AP3" s="94" t="b">
        <v>0</v>
      </c>
      <c r="AQ3" s="106" t="s">
        <v>338</v>
      </c>
      <c r="AR3" s="94" t="s">
        <v>200</v>
      </c>
      <c r="AS3" s="94">
        <v>0</v>
      </c>
      <c r="AT3" s="94">
        <v>0</v>
      </c>
      <c r="AU3" s="94"/>
      <c r="AV3" s="94"/>
      <c r="AW3" s="94"/>
      <c r="AX3" s="94"/>
      <c r="AY3" s="94"/>
      <c r="AZ3" s="94"/>
      <c r="BA3" s="94"/>
      <c r="BB3" s="94"/>
      <c r="BC3">
        <v>1</v>
      </c>
      <c r="BD3" s="94" t="str">
        <f>REPLACE(INDEX(GroupVertices[Group],MATCH(Edges[[#This Row],[Vertex 1]],GroupVertices[Vertex],0)),1,1,"")</f>
        <v>1</v>
      </c>
      <c r="BE3" s="94" t="str">
        <f>REPLACE(INDEX(GroupVertices[Group],MATCH(Edges[[#This Row],[Vertex 2]],GroupVertices[Vertex],0)),1,1,"")</f>
        <v>1</v>
      </c>
      <c r="BF3" s="51"/>
      <c r="BG3" s="52"/>
      <c r="BH3" s="51"/>
      <c r="BI3" s="52"/>
      <c r="BJ3" s="51"/>
      <c r="BK3" s="52"/>
      <c r="BL3" s="51"/>
      <c r="BM3" s="52"/>
      <c r="BN3" s="51"/>
    </row>
    <row r="4" spans="1:66" ht="15" customHeight="1">
      <c r="A4" s="92" t="s">
        <v>239</v>
      </c>
      <c r="B4" s="92" t="s">
        <v>250</v>
      </c>
      <c r="C4" s="53" t="s">
        <v>689</v>
      </c>
      <c r="D4" s="54">
        <v>4</v>
      </c>
      <c r="E4" s="65" t="s">
        <v>136</v>
      </c>
      <c r="F4" s="55">
        <v>32</v>
      </c>
      <c r="G4" s="53"/>
      <c r="H4" s="57"/>
      <c r="I4" s="56"/>
      <c r="J4" s="56"/>
      <c r="K4" s="36" t="s">
        <v>65</v>
      </c>
      <c r="L4" s="83">
        <v>4</v>
      </c>
      <c r="M4" s="83"/>
      <c r="N4" s="63"/>
      <c r="O4" s="95" t="s">
        <v>253</v>
      </c>
      <c r="P4" s="98">
        <v>43628.445497685185</v>
      </c>
      <c r="Q4" s="95" t="s">
        <v>255</v>
      </c>
      <c r="R4" s="95"/>
      <c r="S4" s="95"/>
      <c r="T4" s="95"/>
      <c r="U4" s="95"/>
      <c r="V4" s="100" t="s">
        <v>271</v>
      </c>
      <c r="W4" s="98">
        <v>43628.445497685185</v>
      </c>
      <c r="X4" s="104">
        <v>43628</v>
      </c>
      <c r="Y4" s="107" t="s">
        <v>286</v>
      </c>
      <c r="Z4" s="100" t="s">
        <v>305</v>
      </c>
      <c r="AA4" s="95"/>
      <c r="AB4" s="95"/>
      <c r="AC4" s="107" t="s">
        <v>324</v>
      </c>
      <c r="AD4" s="95"/>
      <c r="AE4" s="95" t="b">
        <v>0</v>
      </c>
      <c r="AF4" s="95">
        <v>0</v>
      </c>
      <c r="AG4" s="107" t="s">
        <v>342</v>
      </c>
      <c r="AH4" s="95" t="b">
        <v>0</v>
      </c>
      <c r="AI4" s="95" t="s">
        <v>343</v>
      </c>
      <c r="AJ4" s="95"/>
      <c r="AK4" s="107" t="s">
        <v>342</v>
      </c>
      <c r="AL4" s="95" t="b">
        <v>0</v>
      </c>
      <c r="AM4" s="95">
        <v>6</v>
      </c>
      <c r="AN4" s="107" t="s">
        <v>338</v>
      </c>
      <c r="AO4" s="95" t="s">
        <v>344</v>
      </c>
      <c r="AP4" s="95" t="b">
        <v>0</v>
      </c>
      <c r="AQ4" s="107" t="s">
        <v>338</v>
      </c>
      <c r="AR4" s="95" t="s">
        <v>200</v>
      </c>
      <c r="AS4" s="95">
        <v>0</v>
      </c>
      <c r="AT4" s="95">
        <v>0</v>
      </c>
      <c r="AU4" s="95"/>
      <c r="AV4" s="95"/>
      <c r="AW4" s="95"/>
      <c r="AX4" s="95"/>
      <c r="AY4" s="95"/>
      <c r="AZ4" s="95"/>
      <c r="BA4" s="95"/>
      <c r="BB4" s="95"/>
      <c r="BC4">
        <v>1</v>
      </c>
      <c r="BD4" s="94" t="str">
        <f>REPLACE(INDEX(GroupVertices[Group],MATCH(Edges[[#This Row],[Vertex 1]],GroupVertices[Vertex],0)),1,1,"")</f>
        <v>1</v>
      </c>
      <c r="BE4" s="94" t="str">
        <f>REPLACE(INDEX(GroupVertices[Group],MATCH(Edges[[#This Row],[Vertex 2]],GroupVertices[Vertex],0)),1,1,"")</f>
        <v>1</v>
      </c>
      <c r="BF4" s="51"/>
      <c r="BG4" s="52"/>
      <c r="BH4" s="51"/>
      <c r="BI4" s="52"/>
      <c r="BJ4" s="51"/>
      <c r="BK4" s="52"/>
      <c r="BL4" s="51"/>
      <c r="BM4" s="52"/>
      <c r="BN4" s="51"/>
    </row>
    <row r="5" spans="1:66" ht="30">
      <c r="A5" s="92" t="s">
        <v>240</v>
      </c>
      <c r="B5" s="92" t="s">
        <v>250</v>
      </c>
      <c r="C5" s="53" t="s">
        <v>689</v>
      </c>
      <c r="D5" s="54">
        <v>4</v>
      </c>
      <c r="E5" s="65" t="s">
        <v>136</v>
      </c>
      <c r="F5" s="55">
        <v>32</v>
      </c>
      <c r="G5" s="53"/>
      <c r="H5" s="57"/>
      <c r="I5" s="56"/>
      <c r="J5" s="56"/>
      <c r="K5" s="36" t="s">
        <v>65</v>
      </c>
      <c r="L5" s="83">
        <v>5</v>
      </c>
      <c r="M5" s="83"/>
      <c r="N5" s="63"/>
      <c r="O5" s="95" t="s">
        <v>253</v>
      </c>
      <c r="P5" s="98">
        <v>43630.15298611111</v>
      </c>
      <c r="Q5" s="95" t="s">
        <v>255</v>
      </c>
      <c r="R5" s="95"/>
      <c r="S5" s="95"/>
      <c r="T5" s="95"/>
      <c r="U5" s="95"/>
      <c r="V5" s="100" t="s">
        <v>272</v>
      </c>
      <c r="W5" s="98">
        <v>43630.15298611111</v>
      </c>
      <c r="X5" s="104">
        <v>43630</v>
      </c>
      <c r="Y5" s="107" t="s">
        <v>287</v>
      </c>
      <c r="Z5" s="100" t="s">
        <v>306</v>
      </c>
      <c r="AA5" s="95"/>
      <c r="AB5" s="95"/>
      <c r="AC5" s="107" t="s">
        <v>325</v>
      </c>
      <c r="AD5" s="95"/>
      <c r="AE5" s="95" t="b">
        <v>0</v>
      </c>
      <c r="AF5" s="95">
        <v>0</v>
      </c>
      <c r="AG5" s="107" t="s">
        <v>342</v>
      </c>
      <c r="AH5" s="95" t="b">
        <v>0</v>
      </c>
      <c r="AI5" s="95" t="s">
        <v>343</v>
      </c>
      <c r="AJ5" s="95"/>
      <c r="AK5" s="107" t="s">
        <v>342</v>
      </c>
      <c r="AL5" s="95" t="b">
        <v>0</v>
      </c>
      <c r="AM5" s="95">
        <v>6</v>
      </c>
      <c r="AN5" s="107" t="s">
        <v>338</v>
      </c>
      <c r="AO5" s="95" t="s">
        <v>345</v>
      </c>
      <c r="AP5" s="95" t="b">
        <v>0</v>
      </c>
      <c r="AQ5" s="107" t="s">
        <v>338</v>
      </c>
      <c r="AR5" s="95" t="s">
        <v>200</v>
      </c>
      <c r="AS5" s="95">
        <v>0</v>
      </c>
      <c r="AT5" s="95">
        <v>0</v>
      </c>
      <c r="AU5" s="95"/>
      <c r="AV5" s="95"/>
      <c r="AW5" s="95"/>
      <c r="AX5" s="95"/>
      <c r="AY5" s="95"/>
      <c r="AZ5" s="95"/>
      <c r="BA5" s="95"/>
      <c r="BB5" s="95"/>
      <c r="BC5">
        <v>1</v>
      </c>
      <c r="BD5" s="94" t="str">
        <f>REPLACE(INDEX(GroupVertices[Group],MATCH(Edges[[#This Row],[Vertex 1]],GroupVertices[Vertex],0)),1,1,"")</f>
        <v>1</v>
      </c>
      <c r="BE5" s="94" t="str">
        <f>REPLACE(INDEX(GroupVertices[Group],MATCH(Edges[[#This Row],[Vertex 2]],GroupVertices[Vertex],0)),1,1,"")</f>
        <v>1</v>
      </c>
      <c r="BF5" s="51"/>
      <c r="BG5" s="52"/>
      <c r="BH5" s="51"/>
      <c r="BI5" s="52"/>
      <c r="BJ5" s="51"/>
      <c r="BK5" s="52"/>
      <c r="BL5" s="51"/>
      <c r="BM5" s="52"/>
      <c r="BN5" s="51"/>
    </row>
    <row r="6" spans="1:66" ht="30">
      <c r="A6" s="92" t="s">
        <v>241</v>
      </c>
      <c r="B6" s="92" t="s">
        <v>250</v>
      </c>
      <c r="C6" s="53" t="s">
        <v>689</v>
      </c>
      <c r="D6" s="54">
        <v>4</v>
      </c>
      <c r="E6" s="65" t="s">
        <v>136</v>
      </c>
      <c r="F6" s="55">
        <v>32</v>
      </c>
      <c r="G6" s="53"/>
      <c r="H6" s="57"/>
      <c r="I6" s="56"/>
      <c r="J6" s="56"/>
      <c r="K6" s="36" t="s">
        <v>65</v>
      </c>
      <c r="L6" s="83">
        <v>6</v>
      </c>
      <c r="M6" s="83"/>
      <c r="N6" s="63"/>
      <c r="O6" s="95" t="s">
        <v>253</v>
      </c>
      <c r="P6" s="98">
        <v>43630.73511574074</v>
      </c>
      <c r="Q6" s="95" t="s">
        <v>255</v>
      </c>
      <c r="R6" s="95"/>
      <c r="S6" s="95"/>
      <c r="T6" s="95"/>
      <c r="U6" s="95"/>
      <c r="V6" s="100" t="s">
        <v>273</v>
      </c>
      <c r="W6" s="98">
        <v>43630.73511574074</v>
      </c>
      <c r="X6" s="104">
        <v>43630</v>
      </c>
      <c r="Y6" s="107" t="s">
        <v>288</v>
      </c>
      <c r="Z6" s="100" t="s">
        <v>307</v>
      </c>
      <c r="AA6" s="95"/>
      <c r="AB6" s="95"/>
      <c r="AC6" s="107" t="s">
        <v>326</v>
      </c>
      <c r="AD6" s="95"/>
      <c r="AE6" s="95" t="b">
        <v>0</v>
      </c>
      <c r="AF6" s="95">
        <v>0</v>
      </c>
      <c r="AG6" s="107" t="s">
        <v>342</v>
      </c>
      <c r="AH6" s="95" t="b">
        <v>0</v>
      </c>
      <c r="AI6" s="95" t="s">
        <v>343</v>
      </c>
      <c r="AJ6" s="95"/>
      <c r="AK6" s="107" t="s">
        <v>342</v>
      </c>
      <c r="AL6" s="95" t="b">
        <v>0</v>
      </c>
      <c r="AM6" s="95">
        <v>6</v>
      </c>
      <c r="AN6" s="107" t="s">
        <v>338</v>
      </c>
      <c r="AO6" s="95" t="s">
        <v>346</v>
      </c>
      <c r="AP6" s="95" t="b">
        <v>0</v>
      </c>
      <c r="AQ6" s="107" t="s">
        <v>338</v>
      </c>
      <c r="AR6" s="95" t="s">
        <v>200</v>
      </c>
      <c r="AS6" s="95">
        <v>0</v>
      </c>
      <c r="AT6" s="95">
        <v>0</v>
      </c>
      <c r="AU6" s="95"/>
      <c r="AV6" s="95"/>
      <c r="AW6" s="95"/>
      <c r="AX6" s="95"/>
      <c r="AY6" s="95"/>
      <c r="AZ6" s="95"/>
      <c r="BA6" s="95"/>
      <c r="BB6" s="95"/>
      <c r="BC6">
        <v>1</v>
      </c>
      <c r="BD6" s="94" t="str">
        <f>REPLACE(INDEX(GroupVertices[Group],MATCH(Edges[[#This Row],[Vertex 1]],GroupVertices[Vertex],0)),1,1,"")</f>
        <v>1</v>
      </c>
      <c r="BE6" s="94" t="str">
        <f>REPLACE(INDEX(GroupVertices[Group],MATCH(Edges[[#This Row],[Vertex 2]],GroupVertices[Vertex],0)),1,1,"")</f>
        <v>1</v>
      </c>
      <c r="BF6" s="51"/>
      <c r="BG6" s="52"/>
      <c r="BH6" s="51"/>
      <c r="BI6" s="52"/>
      <c r="BJ6" s="51"/>
      <c r="BK6" s="52"/>
      <c r="BL6" s="51"/>
      <c r="BM6" s="52"/>
      <c r="BN6" s="51"/>
    </row>
    <row r="7" spans="1:66" ht="30">
      <c r="A7" s="92" t="s">
        <v>242</v>
      </c>
      <c r="B7" s="92" t="s">
        <v>250</v>
      </c>
      <c r="C7" s="53" t="s">
        <v>689</v>
      </c>
      <c r="D7" s="54">
        <v>4</v>
      </c>
      <c r="E7" s="65" t="s">
        <v>136</v>
      </c>
      <c r="F7" s="55">
        <v>32</v>
      </c>
      <c r="G7" s="53"/>
      <c r="H7" s="57"/>
      <c r="I7" s="56"/>
      <c r="J7" s="56"/>
      <c r="K7" s="36" t="s">
        <v>65</v>
      </c>
      <c r="L7" s="83">
        <v>7</v>
      </c>
      <c r="M7" s="83"/>
      <c r="N7" s="63"/>
      <c r="O7" s="95" t="s">
        <v>253</v>
      </c>
      <c r="P7" s="98">
        <v>43634.424629629626</v>
      </c>
      <c r="Q7" s="95" t="s">
        <v>256</v>
      </c>
      <c r="R7" s="100" t="s">
        <v>259</v>
      </c>
      <c r="S7" s="95" t="s">
        <v>263</v>
      </c>
      <c r="T7" s="95"/>
      <c r="U7" s="95"/>
      <c r="V7" s="100" t="s">
        <v>274</v>
      </c>
      <c r="W7" s="98">
        <v>43634.424629629626</v>
      </c>
      <c r="X7" s="104">
        <v>43634</v>
      </c>
      <c r="Y7" s="107" t="s">
        <v>289</v>
      </c>
      <c r="Z7" s="100" t="s">
        <v>308</v>
      </c>
      <c r="AA7" s="95"/>
      <c r="AB7" s="95"/>
      <c r="AC7" s="107" t="s">
        <v>327</v>
      </c>
      <c r="AD7" s="95"/>
      <c r="AE7" s="95" t="b">
        <v>0</v>
      </c>
      <c r="AF7" s="95">
        <v>0</v>
      </c>
      <c r="AG7" s="107" t="s">
        <v>342</v>
      </c>
      <c r="AH7" s="95" t="b">
        <v>0</v>
      </c>
      <c r="AI7" s="95" t="s">
        <v>343</v>
      </c>
      <c r="AJ7" s="95"/>
      <c r="AK7" s="107" t="s">
        <v>342</v>
      </c>
      <c r="AL7" s="95" t="b">
        <v>0</v>
      </c>
      <c r="AM7" s="95">
        <v>6</v>
      </c>
      <c r="AN7" s="107" t="s">
        <v>340</v>
      </c>
      <c r="AO7" s="95" t="s">
        <v>344</v>
      </c>
      <c r="AP7" s="95" t="b">
        <v>0</v>
      </c>
      <c r="AQ7" s="107" t="s">
        <v>340</v>
      </c>
      <c r="AR7" s="95" t="s">
        <v>200</v>
      </c>
      <c r="AS7" s="95">
        <v>0</v>
      </c>
      <c r="AT7" s="95">
        <v>0</v>
      </c>
      <c r="AU7" s="95"/>
      <c r="AV7" s="95"/>
      <c r="AW7" s="95"/>
      <c r="AX7" s="95"/>
      <c r="AY7" s="95"/>
      <c r="AZ7" s="95"/>
      <c r="BA7" s="95"/>
      <c r="BB7" s="95"/>
      <c r="BC7">
        <v>1</v>
      </c>
      <c r="BD7" s="94" t="str">
        <f>REPLACE(INDEX(GroupVertices[Group],MATCH(Edges[[#This Row],[Vertex 1]],GroupVertices[Vertex],0)),1,1,"")</f>
        <v>1</v>
      </c>
      <c r="BE7" s="94" t="str">
        <f>REPLACE(INDEX(GroupVertices[Group],MATCH(Edges[[#This Row],[Vertex 2]],GroupVertices[Vertex],0)),1,1,"")</f>
        <v>1</v>
      </c>
      <c r="BF7" s="51"/>
      <c r="BG7" s="52"/>
      <c r="BH7" s="51"/>
      <c r="BI7" s="52"/>
      <c r="BJ7" s="51"/>
      <c r="BK7" s="52"/>
      <c r="BL7" s="51"/>
      <c r="BM7" s="52"/>
      <c r="BN7" s="51"/>
    </row>
    <row r="8" spans="1:66" ht="30">
      <c r="A8" s="92" t="s">
        <v>243</v>
      </c>
      <c r="B8" s="92" t="s">
        <v>250</v>
      </c>
      <c r="C8" s="53" t="s">
        <v>689</v>
      </c>
      <c r="D8" s="54">
        <v>4</v>
      </c>
      <c r="E8" s="65" t="s">
        <v>136</v>
      </c>
      <c r="F8" s="55">
        <v>32</v>
      </c>
      <c r="G8" s="53"/>
      <c r="H8" s="57"/>
      <c r="I8" s="56"/>
      <c r="J8" s="56"/>
      <c r="K8" s="36" t="s">
        <v>65</v>
      </c>
      <c r="L8" s="83">
        <v>8</v>
      </c>
      <c r="M8" s="83"/>
      <c r="N8" s="63"/>
      <c r="O8" s="95" t="s">
        <v>253</v>
      </c>
      <c r="P8" s="98">
        <v>43634.425578703704</v>
      </c>
      <c r="Q8" s="95" t="s">
        <v>256</v>
      </c>
      <c r="R8" s="100" t="s">
        <v>259</v>
      </c>
      <c r="S8" s="95" t="s">
        <v>263</v>
      </c>
      <c r="T8" s="95"/>
      <c r="U8" s="95"/>
      <c r="V8" s="100" t="s">
        <v>275</v>
      </c>
      <c r="W8" s="98">
        <v>43634.425578703704</v>
      </c>
      <c r="X8" s="104">
        <v>43634</v>
      </c>
      <c r="Y8" s="107" t="s">
        <v>290</v>
      </c>
      <c r="Z8" s="100" t="s">
        <v>309</v>
      </c>
      <c r="AA8" s="95"/>
      <c r="AB8" s="95"/>
      <c r="AC8" s="107" t="s">
        <v>328</v>
      </c>
      <c r="AD8" s="95"/>
      <c r="AE8" s="95" t="b">
        <v>0</v>
      </c>
      <c r="AF8" s="95">
        <v>0</v>
      </c>
      <c r="AG8" s="107" t="s">
        <v>342</v>
      </c>
      <c r="AH8" s="95" t="b">
        <v>0</v>
      </c>
      <c r="AI8" s="95" t="s">
        <v>343</v>
      </c>
      <c r="AJ8" s="95"/>
      <c r="AK8" s="107" t="s">
        <v>342</v>
      </c>
      <c r="AL8" s="95" t="b">
        <v>0</v>
      </c>
      <c r="AM8" s="95">
        <v>6</v>
      </c>
      <c r="AN8" s="107" t="s">
        <v>340</v>
      </c>
      <c r="AO8" s="95" t="s">
        <v>347</v>
      </c>
      <c r="AP8" s="95" t="b">
        <v>0</v>
      </c>
      <c r="AQ8" s="107" t="s">
        <v>340</v>
      </c>
      <c r="AR8" s="95" t="s">
        <v>200</v>
      </c>
      <c r="AS8" s="95">
        <v>0</v>
      </c>
      <c r="AT8" s="95">
        <v>0</v>
      </c>
      <c r="AU8" s="95"/>
      <c r="AV8" s="95"/>
      <c r="AW8" s="95"/>
      <c r="AX8" s="95"/>
      <c r="AY8" s="95"/>
      <c r="AZ8" s="95"/>
      <c r="BA8" s="95"/>
      <c r="BB8" s="95"/>
      <c r="BC8">
        <v>1</v>
      </c>
      <c r="BD8" s="94" t="str">
        <f>REPLACE(INDEX(GroupVertices[Group],MATCH(Edges[[#This Row],[Vertex 1]],GroupVertices[Vertex],0)),1,1,"")</f>
        <v>1</v>
      </c>
      <c r="BE8" s="94" t="str">
        <f>REPLACE(INDEX(GroupVertices[Group],MATCH(Edges[[#This Row],[Vertex 2]],GroupVertices[Vertex],0)),1,1,"")</f>
        <v>1</v>
      </c>
      <c r="BF8" s="51"/>
      <c r="BG8" s="52"/>
      <c r="BH8" s="51"/>
      <c r="BI8" s="52"/>
      <c r="BJ8" s="51"/>
      <c r="BK8" s="52"/>
      <c r="BL8" s="51"/>
      <c r="BM8" s="52"/>
      <c r="BN8" s="51"/>
    </row>
    <row r="9" spans="1:66" ht="30">
      <c r="A9" s="92" t="s">
        <v>244</v>
      </c>
      <c r="B9" s="92" t="s">
        <v>250</v>
      </c>
      <c r="C9" s="53" t="s">
        <v>690</v>
      </c>
      <c r="D9" s="54">
        <v>10</v>
      </c>
      <c r="E9" s="65" t="s">
        <v>136</v>
      </c>
      <c r="F9" s="55">
        <v>19</v>
      </c>
      <c r="G9" s="53"/>
      <c r="H9" s="57"/>
      <c r="I9" s="56"/>
      <c r="J9" s="56"/>
      <c r="K9" s="36" t="s">
        <v>65</v>
      </c>
      <c r="L9" s="83">
        <v>9</v>
      </c>
      <c r="M9" s="83"/>
      <c r="N9" s="63"/>
      <c r="O9" s="95" t="s">
        <v>253</v>
      </c>
      <c r="P9" s="98">
        <v>43629.37673611111</v>
      </c>
      <c r="Q9" s="95" t="s">
        <v>255</v>
      </c>
      <c r="R9" s="95"/>
      <c r="S9" s="95"/>
      <c r="T9" s="95"/>
      <c r="U9" s="95"/>
      <c r="V9" s="100" t="s">
        <v>276</v>
      </c>
      <c r="W9" s="98">
        <v>43629.37673611111</v>
      </c>
      <c r="X9" s="104">
        <v>43629</v>
      </c>
      <c r="Y9" s="107" t="s">
        <v>291</v>
      </c>
      <c r="Z9" s="100" t="s">
        <v>310</v>
      </c>
      <c r="AA9" s="95"/>
      <c r="AB9" s="95"/>
      <c r="AC9" s="107" t="s">
        <v>329</v>
      </c>
      <c r="AD9" s="95"/>
      <c r="AE9" s="95" t="b">
        <v>0</v>
      </c>
      <c r="AF9" s="95">
        <v>0</v>
      </c>
      <c r="AG9" s="107" t="s">
        <v>342</v>
      </c>
      <c r="AH9" s="95" t="b">
        <v>0</v>
      </c>
      <c r="AI9" s="95" t="s">
        <v>343</v>
      </c>
      <c r="AJ9" s="95"/>
      <c r="AK9" s="107" t="s">
        <v>342</v>
      </c>
      <c r="AL9" s="95" t="b">
        <v>0</v>
      </c>
      <c r="AM9" s="95">
        <v>6</v>
      </c>
      <c r="AN9" s="107" t="s">
        <v>338</v>
      </c>
      <c r="AO9" s="95" t="s">
        <v>344</v>
      </c>
      <c r="AP9" s="95" t="b">
        <v>0</v>
      </c>
      <c r="AQ9" s="107" t="s">
        <v>338</v>
      </c>
      <c r="AR9" s="95" t="s">
        <v>200</v>
      </c>
      <c r="AS9" s="95">
        <v>0</v>
      </c>
      <c r="AT9" s="95">
        <v>0</v>
      </c>
      <c r="AU9" s="95"/>
      <c r="AV9" s="95"/>
      <c r="AW9" s="95"/>
      <c r="AX9" s="95"/>
      <c r="AY9" s="95"/>
      <c r="AZ9" s="95"/>
      <c r="BA9" s="95"/>
      <c r="BB9" s="95"/>
      <c r="BC9">
        <v>2</v>
      </c>
      <c r="BD9" s="94" t="str">
        <f>REPLACE(INDEX(GroupVertices[Group],MATCH(Edges[[#This Row],[Vertex 1]],GroupVertices[Vertex],0)),1,1,"")</f>
        <v>1</v>
      </c>
      <c r="BE9" s="94" t="str">
        <f>REPLACE(INDEX(GroupVertices[Group],MATCH(Edges[[#This Row],[Vertex 2]],GroupVertices[Vertex],0)),1,1,"")</f>
        <v>1</v>
      </c>
      <c r="BF9" s="51"/>
      <c r="BG9" s="52"/>
      <c r="BH9" s="51"/>
      <c r="BI9" s="52"/>
      <c r="BJ9" s="51"/>
      <c r="BK9" s="52"/>
      <c r="BL9" s="51"/>
      <c r="BM9" s="52"/>
      <c r="BN9" s="51"/>
    </row>
    <row r="10" spans="1:66" ht="30">
      <c r="A10" s="92" t="s">
        <v>244</v>
      </c>
      <c r="B10" s="92" t="s">
        <v>250</v>
      </c>
      <c r="C10" s="53" t="s">
        <v>690</v>
      </c>
      <c r="D10" s="54">
        <v>10</v>
      </c>
      <c r="E10" s="65" t="s">
        <v>136</v>
      </c>
      <c r="F10" s="55">
        <v>19</v>
      </c>
      <c r="G10" s="53"/>
      <c r="H10" s="57"/>
      <c r="I10" s="56"/>
      <c r="J10" s="56"/>
      <c r="K10" s="36" t="s">
        <v>65</v>
      </c>
      <c r="L10" s="83">
        <v>10</v>
      </c>
      <c r="M10" s="83"/>
      <c r="N10" s="63"/>
      <c r="O10" s="95" t="s">
        <v>253</v>
      </c>
      <c r="P10" s="98">
        <v>43634.43457175926</v>
      </c>
      <c r="Q10" s="95" t="s">
        <v>256</v>
      </c>
      <c r="R10" s="100" t="s">
        <v>259</v>
      </c>
      <c r="S10" s="95" t="s">
        <v>263</v>
      </c>
      <c r="T10" s="95"/>
      <c r="U10" s="95"/>
      <c r="V10" s="100" t="s">
        <v>276</v>
      </c>
      <c r="W10" s="98">
        <v>43634.43457175926</v>
      </c>
      <c r="X10" s="104">
        <v>43634</v>
      </c>
      <c r="Y10" s="107" t="s">
        <v>292</v>
      </c>
      <c r="Z10" s="100" t="s">
        <v>311</v>
      </c>
      <c r="AA10" s="95"/>
      <c r="AB10" s="95"/>
      <c r="AC10" s="107" t="s">
        <v>330</v>
      </c>
      <c r="AD10" s="95"/>
      <c r="AE10" s="95" t="b">
        <v>0</v>
      </c>
      <c r="AF10" s="95">
        <v>0</v>
      </c>
      <c r="AG10" s="107" t="s">
        <v>342</v>
      </c>
      <c r="AH10" s="95" t="b">
        <v>0</v>
      </c>
      <c r="AI10" s="95" t="s">
        <v>343</v>
      </c>
      <c r="AJ10" s="95"/>
      <c r="AK10" s="107" t="s">
        <v>342</v>
      </c>
      <c r="AL10" s="95" t="b">
        <v>0</v>
      </c>
      <c r="AM10" s="95">
        <v>6</v>
      </c>
      <c r="AN10" s="107" t="s">
        <v>340</v>
      </c>
      <c r="AO10" s="95" t="s">
        <v>344</v>
      </c>
      <c r="AP10" s="95" t="b">
        <v>0</v>
      </c>
      <c r="AQ10" s="107" t="s">
        <v>340</v>
      </c>
      <c r="AR10" s="95" t="s">
        <v>200</v>
      </c>
      <c r="AS10" s="95">
        <v>0</v>
      </c>
      <c r="AT10" s="95">
        <v>0</v>
      </c>
      <c r="AU10" s="95"/>
      <c r="AV10" s="95"/>
      <c r="AW10" s="95"/>
      <c r="AX10" s="95"/>
      <c r="AY10" s="95"/>
      <c r="AZ10" s="95"/>
      <c r="BA10" s="95"/>
      <c r="BB10" s="95"/>
      <c r="BC10">
        <v>2</v>
      </c>
      <c r="BD10" s="94" t="str">
        <f>REPLACE(INDEX(GroupVertices[Group],MATCH(Edges[[#This Row],[Vertex 1]],GroupVertices[Vertex],0)),1,1,"")</f>
        <v>1</v>
      </c>
      <c r="BE10" s="94" t="str">
        <f>REPLACE(INDEX(GroupVertices[Group],MATCH(Edges[[#This Row],[Vertex 2]],GroupVertices[Vertex],0)),1,1,"")</f>
        <v>1</v>
      </c>
      <c r="BF10" s="51"/>
      <c r="BG10" s="52"/>
      <c r="BH10" s="51"/>
      <c r="BI10" s="52"/>
      <c r="BJ10" s="51"/>
      <c r="BK10" s="52"/>
      <c r="BL10" s="51"/>
      <c r="BM10" s="52"/>
      <c r="BN10" s="51"/>
    </row>
    <row r="11" spans="1:66" ht="30">
      <c r="A11" s="92" t="s">
        <v>245</v>
      </c>
      <c r="B11" s="92" t="s">
        <v>250</v>
      </c>
      <c r="C11" s="53" t="s">
        <v>689</v>
      </c>
      <c r="D11" s="54">
        <v>4</v>
      </c>
      <c r="E11" s="65" t="s">
        <v>136</v>
      </c>
      <c r="F11" s="55">
        <v>32</v>
      </c>
      <c r="G11" s="53"/>
      <c r="H11" s="57"/>
      <c r="I11" s="56"/>
      <c r="J11" s="56"/>
      <c r="K11" s="36" t="s">
        <v>65</v>
      </c>
      <c r="L11" s="83">
        <v>11</v>
      </c>
      <c r="M11" s="83"/>
      <c r="N11" s="63"/>
      <c r="O11" s="95" t="s">
        <v>253</v>
      </c>
      <c r="P11" s="98">
        <v>43634.43916666666</v>
      </c>
      <c r="Q11" s="95" t="s">
        <v>256</v>
      </c>
      <c r="R11" s="100" t="s">
        <v>259</v>
      </c>
      <c r="S11" s="95" t="s">
        <v>263</v>
      </c>
      <c r="T11" s="95"/>
      <c r="U11" s="95"/>
      <c r="V11" s="100" t="s">
        <v>277</v>
      </c>
      <c r="W11" s="98">
        <v>43634.43916666666</v>
      </c>
      <c r="X11" s="104">
        <v>43634</v>
      </c>
      <c r="Y11" s="107" t="s">
        <v>293</v>
      </c>
      <c r="Z11" s="100" t="s">
        <v>312</v>
      </c>
      <c r="AA11" s="95"/>
      <c r="AB11" s="95"/>
      <c r="AC11" s="107" t="s">
        <v>331</v>
      </c>
      <c r="AD11" s="95"/>
      <c r="AE11" s="95" t="b">
        <v>0</v>
      </c>
      <c r="AF11" s="95">
        <v>0</v>
      </c>
      <c r="AG11" s="107" t="s">
        <v>342</v>
      </c>
      <c r="AH11" s="95" t="b">
        <v>0</v>
      </c>
      <c r="AI11" s="95" t="s">
        <v>343</v>
      </c>
      <c r="AJ11" s="95"/>
      <c r="AK11" s="107" t="s">
        <v>342</v>
      </c>
      <c r="AL11" s="95" t="b">
        <v>0</v>
      </c>
      <c r="AM11" s="95">
        <v>6</v>
      </c>
      <c r="AN11" s="107" t="s">
        <v>340</v>
      </c>
      <c r="AO11" s="95" t="s">
        <v>348</v>
      </c>
      <c r="AP11" s="95" t="b">
        <v>0</v>
      </c>
      <c r="AQ11" s="107" t="s">
        <v>340</v>
      </c>
      <c r="AR11" s="95" t="s">
        <v>200</v>
      </c>
      <c r="AS11" s="95">
        <v>0</v>
      </c>
      <c r="AT11" s="95">
        <v>0</v>
      </c>
      <c r="AU11" s="95"/>
      <c r="AV11" s="95"/>
      <c r="AW11" s="95"/>
      <c r="AX11" s="95"/>
      <c r="AY11" s="95"/>
      <c r="AZ11" s="95"/>
      <c r="BA11" s="95"/>
      <c r="BB11" s="95"/>
      <c r="BC11">
        <v>1</v>
      </c>
      <c r="BD11" s="94" t="str">
        <f>REPLACE(INDEX(GroupVertices[Group],MATCH(Edges[[#This Row],[Vertex 1]],GroupVertices[Vertex],0)),1,1,"")</f>
        <v>1</v>
      </c>
      <c r="BE11" s="94" t="str">
        <f>REPLACE(INDEX(GroupVertices[Group],MATCH(Edges[[#This Row],[Vertex 2]],GroupVertices[Vertex],0)),1,1,"")</f>
        <v>1</v>
      </c>
      <c r="BF11" s="51"/>
      <c r="BG11" s="52"/>
      <c r="BH11" s="51"/>
      <c r="BI11" s="52"/>
      <c r="BJ11" s="51"/>
      <c r="BK11" s="52"/>
      <c r="BL11" s="51"/>
      <c r="BM11" s="52"/>
      <c r="BN11" s="51"/>
    </row>
    <row r="12" spans="1:66" ht="30">
      <c r="A12" s="92" t="s">
        <v>246</v>
      </c>
      <c r="B12" s="92" t="s">
        <v>250</v>
      </c>
      <c r="C12" s="53" t="s">
        <v>689</v>
      </c>
      <c r="D12" s="54">
        <v>4</v>
      </c>
      <c r="E12" s="65" t="s">
        <v>136</v>
      </c>
      <c r="F12" s="55">
        <v>32</v>
      </c>
      <c r="G12" s="53"/>
      <c r="H12" s="57"/>
      <c r="I12" s="56"/>
      <c r="J12" s="56"/>
      <c r="K12" s="36" t="s">
        <v>65</v>
      </c>
      <c r="L12" s="83">
        <v>12</v>
      </c>
      <c r="M12" s="83"/>
      <c r="N12" s="63"/>
      <c r="O12" s="95" t="s">
        <v>253</v>
      </c>
      <c r="P12" s="98">
        <v>43634.47075231482</v>
      </c>
      <c r="Q12" s="95" t="s">
        <v>256</v>
      </c>
      <c r="R12" s="100" t="s">
        <v>259</v>
      </c>
      <c r="S12" s="95" t="s">
        <v>263</v>
      </c>
      <c r="T12" s="95"/>
      <c r="U12" s="95"/>
      <c r="V12" s="100" t="s">
        <v>278</v>
      </c>
      <c r="W12" s="98">
        <v>43634.47075231482</v>
      </c>
      <c r="X12" s="104">
        <v>43634</v>
      </c>
      <c r="Y12" s="107" t="s">
        <v>294</v>
      </c>
      <c r="Z12" s="100" t="s">
        <v>313</v>
      </c>
      <c r="AA12" s="95"/>
      <c r="AB12" s="95"/>
      <c r="AC12" s="107" t="s">
        <v>332</v>
      </c>
      <c r="AD12" s="95"/>
      <c r="AE12" s="95" t="b">
        <v>0</v>
      </c>
      <c r="AF12" s="95">
        <v>0</v>
      </c>
      <c r="AG12" s="107" t="s">
        <v>342</v>
      </c>
      <c r="AH12" s="95" t="b">
        <v>0</v>
      </c>
      <c r="AI12" s="95" t="s">
        <v>343</v>
      </c>
      <c r="AJ12" s="95"/>
      <c r="AK12" s="107" t="s">
        <v>342</v>
      </c>
      <c r="AL12" s="95" t="b">
        <v>0</v>
      </c>
      <c r="AM12" s="95">
        <v>6</v>
      </c>
      <c r="AN12" s="107" t="s">
        <v>340</v>
      </c>
      <c r="AO12" s="95" t="s">
        <v>345</v>
      </c>
      <c r="AP12" s="95" t="b">
        <v>0</v>
      </c>
      <c r="AQ12" s="107" t="s">
        <v>340</v>
      </c>
      <c r="AR12" s="95" t="s">
        <v>200</v>
      </c>
      <c r="AS12" s="95">
        <v>0</v>
      </c>
      <c r="AT12" s="95">
        <v>0</v>
      </c>
      <c r="AU12" s="95"/>
      <c r="AV12" s="95"/>
      <c r="AW12" s="95"/>
      <c r="AX12" s="95"/>
      <c r="AY12" s="95"/>
      <c r="AZ12" s="95"/>
      <c r="BA12" s="95"/>
      <c r="BB12" s="95"/>
      <c r="BC12">
        <v>1</v>
      </c>
      <c r="BD12" s="94" t="str">
        <f>REPLACE(INDEX(GroupVertices[Group],MATCH(Edges[[#This Row],[Vertex 1]],GroupVertices[Vertex],0)),1,1,"")</f>
        <v>1</v>
      </c>
      <c r="BE12" s="94" t="str">
        <f>REPLACE(INDEX(GroupVertices[Group],MATCH(Edges[[#This Row],[Vertex 2]],GroupVertices[Vertex],0)),1,1,"")</f>
        <v>1</v>
      </c>
      <c r="BF12" s="51"/>
      <c r="BG12" s="52"/>
      <c r="BH12" s="51"/>
      <c r="BI12" s="52"/>
      <c r="BJ12" s="51"/>
      <c r="BK12" s="52"/>
      <c r="BL12" s="51"/>
      <c r="BM12" s="52"/>
      <c r="BN12" s="51"/>
    </row>
    <row r="13" spans="1:66" ht="30">
      <c r="A13" s="92" t="s">
        <v>247</v>
      </c>
      <c r="B13" s="92" t="s">
        <v>250</v>
      </c>
      <c r="C13" s="53" t="s">
        <v>689</v>
      </c>
      <c r="D13" s="54">
        <v>4</v>
      </c>
      <c r="E13" s="65" t="s">
        <v>136</v>
      </c>
      <c r="F13" s="55">
        <v>32</v>
      </c>
      <c r="G13" s="53"/>
      <c r="H13" s="57"/>
      <c r="I13" s="56"/>
      <c r="J13" s="56"/>
      <c r="K13" s="36" t="s">
        <v>65</v>
      </c>
      <c r="L13" s="83">
        <v>13</v>
      </c>
      <c r="M13" s="83"/>
      <c r="N13" s="63"/>
      <c r="O13" s="95" t="s">
        <v>253</v>
      </c>
      <c r="P13" s="98">
        <v>43634.50030092592</v>
      </c>
      <c r="Q13" s="95" t="s">
        <v>257</v>
      </c>
      <c r="R13" s="95"/>
      <c r="S13" s="95"/>
      <c r="T13" s="95" t="s">
        <v>266</v>
      </c>
      <c r="U13" s="95"/>
      <c r="V13" s="100" t="s">
        <v>279</v>
      </c>
      <c r="W13" s="98">
        <v>43634.50030092592</v>
      </c>
      <c r="X13" s="104">
        <v>43634</v>
      </c>
      <c r="Y13" s="107" t="s">
        <v>295</v>
      </c>
      <c r="Z13" s="100" t="s">
        <v>314</v>
      </c>
      <c r="AA13" s="95"/>
      <c r="AB13" s="95"/>
      <c r="AC13" s="107" t="s">
        <v>333</v>
      </c>
      <c r="AD13" s="95"/>
      <c r="AE13" s="95" t="b">
        <v>0</v>
      </c>
      <c r="AF13" s="95">
        <v>0</v>
      </c>
      <c r="AG13" s="107" t="s">
        <v>342</v>
      </c>
      <c r="AH13" s="95" t="b">
        <v>0</v>
      </c>
      <c r="AI13" s="95" t="s">
        <v>343</v>
      </c>
      <c r="AJ13" s="95"/>
      <c r="AK13" s="107" t="s">
        <v>342</v>
      </c>
      <c r="AL13" s="95" t="b">
        <v>0</v>
      </c>
      <c r="AM13" s="95">
        <v>3</v>
      </c>
      <c r="AN13" s="107" t="s">
        <v>339</v>
      </c>
      <c r="AO13" s="95" t="s">
        <v>345</v>
      </c>
      <c r="AP13" s="95" t="b">
        <v>0</v>
      </c>
      <c r="AQ13" s="107" t="s">
        <v>339</v>
      </c>
      <c r="AR13" s="95" t="s">
        <v>200</v>
      </c>
      <c r="AS13" s="95">
        <v>0</v>
      </c>
      <c r="AT13" s="95">
        <v>0</v>
      </c>
      <c r="AU13" s="95"/>
      <c r="AV13" s="95"/>
      <c r="AW13" s="95"/>
      <c r="AX13" s="95"/>
      <c r="AY13" s="95"/>
      <c r="AZ13" s="95"/>
      <c r="BA13" s="95"/>
      <c r="BB13" s="95"/>
      <c r="BC13">
        <v>1</v>
      </c>
      <c r="BD13" s="94" t="str">
        <f>REPLACE(INDEX(GroupVertices[Group],MATCH(Edges[[#This Row],[Vertex 1]],GroupVertices[Vertex],0)),1,1,"")</f>
        <v>1</v>
      </c>
      <c r="BE13" s="94" t="str">
        <f>REPLACE(INDEX(GroupVertices[Group],MATCH(Edges[[#This Row],[Vertex 2]],GroupVertices[Vertex],0)),1,1,"")</f>
        <v>1</v>
      </c>
      <c r="BF13" s="51"/>
      <c r="BG13" s="52"/>
      <c r="BH13" s="51"/>
      <c r="BI13" s="52"/>
      <c r="BJ13" s="51"/>
      <c r="BK13" s="52"/>
      <c r="BL13" s="51"/>
      <c r="BM13" s="52"/>
      <c r="BN13" s="51"/>
    </row>
    <row r="14" spans="1:66" ht="30">
      <c r="A14" s="92" t="s">
        <v>248</v>
      </c>
      <c r="B14" s="92" t="s">
        <v>250</v>
      </c>
      <c r="C14" s="53" t="s">
        <v>689</v>
      </c>
      <c r="D14" s="54">
        <v>4</v>
      </c>
      <c r="E14" s="65" t="s">
        <v>136</v>
      </c>
      <c r="F14" s="55">
        <v>32</v>
      </c>
      <c r="G14" s="53"/>
      <c r="H14" s="57"/>
      <c r="I14" s="56"/>
      <c r="J14" s="56"/>
      <c r="K14" s="36" t="s">
        <v>65</v>
      </c>
      <c r="L14" s="83">
        <v>14</v>
      </c>
      <c r="M14" s="83"/>
      <c r="N14" s="63"/>
      <c r="O14" s="95" t="s">
        <v>253</v>
      </c>
      <c r="P14" s="98">
        <v>43634.50608796296</v>
      </c>
      <c r="Q14" s="95" t="s">
        <v>256</v>
      </c>
      <c r="R14" s="100" t="s">
        <v>259</v>
      </c>
      <c r="S14" s="95" t="s">
        <v>263</v>
      </c>
      <c r="T14" s="95"/>
      <c r="U14" s="95"/>
      <c r="V14" s="100" t="s">
        <v>280</v>
      </c>
      <c r="W14" s="98">
        <v>43634.50608796296</v>
      </c>
      <c r="X14" s="104">
        <v>43634</v>
      </c>
      <c r="Y14" s="107" t="s">
        <v>296</v>
      </c>
      <c r="Z14" s="100" t="s">
        <v>315</v>
      </c>
      <c r="AA14" s="95"/>
      <c r="AB14" s="95"/>
      <c r="AC14" s="107" t="s">
        <v>334</v>
      </c>
      <c r="AD14" s="95"/>
      <c r="AE14" s="95" t="b">
        <v>0</v>
      </c>
      <c r="AF14" s="95">
        <v>0</v>
      </c>
      <c r="AG14" s="107" t="s">
        <v>342</v>
      </c>
      <c r="AH14" s="95" t="b">
        <v>0</v>
      </c>
      <c r="AI14" s="95" t="s">
        <v>343</v>
      </c>
      <c r="AJ14" s="95"/>
      <c r="AK14" s="107" t="s">
        <v>342</v>
      </c>
      <c r="AL14" s="95" t="b">
        <v>0</v>
      </c>
      <c r="AM14" s="95">
        <v>6</v>
      </c>
      <c r="AN14" s="107" t="s">
        <v>340</v>
      </c>
      <c r="AO14" s="95" t="s">
        <v>346</v>
      </c>
      <c r="AP14" s="95" t="b">
        <v>0</v>
      </c>
      <c r="AQ14" s="107" t="s">
        <v>340</v>
      </c>
      <c r="AR14" s="95" t="s">
        <v>200</v>
      </c>
      <c r="AS14" s="95">
        <v>0</v>
      </c>
      <c r="AT14" s="95">
        <v>0</v>
      </c>
      <c r="AU14" s="95"/>
      <c r="AV14" s="95"/>
      <c r="AW14" s="95"/>
      <c r="AX14" s="95"/>
      <c r="AY14" s="95"/>
      <c r="AZ14" s="95"/>
      <c r="BA14" s="95"/>
      <c r="BB14" s="95"/>
      <c r="BC14">
        <v>1</v>
      </c>
      <c r="BD14" s="94" t="str">
        <f>REPLACE(INDEX(GroupVertices[Group],MATCH(Edges[[#This Row],[Vertex 1]],GroupVertices[Vertex],0)),1,1,"")</f>
        <v>1</v>
      </c>
      <c r="BE14" s="94" t="str">
        <f>REPLACE(INDEX(GroupVertices[Group],MATCH(Edges[[#This Row],[Vertex 2]],GroupVertices[Vertex],0)),1,1,"")</f>
        <v>1</v>
      </c>
      <c r="BF14" s="51"/>
      <c r="BG14" s="52"/>
      <c r="BH14" s="51"/>
      <c r="BI14" s="52"/>
      <c r="BJ14" s="51"/>
      <c r="BK14" s="52"/>
      <c r="BL14" s="51"/>
      <c r="BM14" s="52"/>
      <c r="BN14" s="51"/>
    </row>
    <row r="15" spans="1:66" ht="30">
      <c r="A15" s="92" t="s">
        <v>249</v>
      </c>
      <c r="B15" s="92" t="s">
        <v>250</v>
      </c>
      <c r="C15" s="53" t="s">
        <v>689</v>
      </c>
      <c r="D15" s="54">
        <v>4</v>
      </c>
      <c r="E15" s="65" t="s">
        <v>136</v>
      </c>
      <c r="F15" s="55">
        <v>32</v>
      </c>
      <c r="G15" s="53"/>
      <c r="H15" s="57"/>
      <c r="I15" s="56"/>
      <c r="J15" s="56"/>
      <c r="K15" s="36" t="s">
        <v>66</v>
      </c>
      <c r="L15" s="83">
        <v>15</v>
      </c>
      <c r="M15" s="83"/>
      <c r="N15" s="63"/>
      <c r="O15" s="95" t="s">
        <v>254</v>
      </c>
      <c r="P15" s="98">
        <v>43634.370833333334</v>
      </c>
      <c r="Q15" s="95" t="s">
        <v>258</v>
      </c>
      <c r="R15" s="95"/>
      <c r="S15" s="95"/>
      <c r="T15" s="95" t="s">
        <v>267</v>
      </c>
      <c r="U15" s="95"/>
      <c r="V15" s="100" t="s">
        <v>281</v>
      </c>
      <c r="W15" s="98">
        <v>43634.370833333334</v>
      </c>
      <c r="X15" s="104">
        <v>43634</v>
      </c>
      <c r="Y15" s="107" t="s">
        <v>297</v>
      </c>
      <c r="Z15" s="100" t="s">
        <v>316</v>
      </c>
      <c r="AA15" s="95"/>
      <c r="AB15" s="95"/>
      <c r="AC15" s="107" t="s">
        <v>335</v>
      </c>
      <c r="AD15" s="95"/>
      <c r="AE15" s="95" t="b">
        <v>0</v>
      </c>
      <c r="AF15" s="95">
        <v>6</v>
      </c>
      <c r="AG15" s="107" t="s">
        <v>342</v>
      </c>
      <c r="AH15" s="95" t="b">
        <v>0</v>
      </c>
      <c r="AI15" s="95" t="s">
        <v>343</v>
      </c>
      <c r="AJ15" s="95"/>
      <c r="AK15" s="107" t="s">
        <v>342</v>
      </c>
      <c r="AL15" s="95" t="b">
        <v>0</v>
      </c>
      <c r="AM15" s="95">
        <v>2</v>
      </c>
      <c r="AN15" s="107" t="s">
        <v>342</v>
      </c>
      <c r="AO15" s="95" t="s">
        <v>349</v>
      </c>
      <c r="AP15" s="95" t="b">
        <v>0</v>
      </c>
      <c r="AQ15" s="107" t="s">
        <v>335</v>
      </c>
      <c r="AR15" s="95" t="s">
        <v>200</v>
      </c>
      <c r="AS15" s="95">
        <v>0</v>
      </c>
      <c r="AT15" s="95">
        <v>0</v>
      </c>
      <c r="AU15" s="95"/>
      <c r="AV15" s="95"/>
      <c r="AW15" s="95"/>
      <c r="AX15" s="95"/>
      <c r="AY15" s="95"/>
      <c r="AZ15" s="95"/>
      <c r="BA15" s="95"/>
      <c r="BB15" s="95"/>
      <c r="BC15">
        <v>1</v>
      </c>
      <c r="BD15" s="94" t="str">
        <f>REPLACE(INDEX(GroupVertices[Group],MATCH(Edges[[#This Row],[Vertex 1]],GroupVertices[Vertex],0)),1,1,"")</f>
        <v>2</v>
      </c>
      <c r="BE15" s="94" t="str">
        <f>REPLACE(INDEX(GroupVertices[Group],MATCH(Edges[[#This Row],[Vertex 2]],GroupVertices[Vertex],0)),1,1,"")</f>
        <v>1</v>
      </c>
      <c r="BF15" s="51"/>
      <c r="BG15" s="52"/>
      <c r="BH15" s="51"/>
      <c r="BI15" s="52"/>
      <c r="BJ15" s="51"/>
      <c r="BK15" s="52"/>
      <c r="BL15" s="51"/>
      <c r="BM15" s="52"/>
      <c r="BN15" s="51"/>
    </row>
    <row r="16" spans="1:66" ht="30">
      <c r="A16" s="92" t="s">
        <v>250</v>
      </c>
      <c r="B16" s="92" t="s">
        <v>249</v>
      </c>
      <c r="C16" s="53" t="s">
        <v>689</v>
      </c>
      <c r="D16" s="54">
        <v>4</v>
      </c>
      <c r="E16" s="65" t="s">
        <v>136</v>
      </c>
      <c r="F16" s="55">
        <v>32</v>
      </c>
      <c r="G16" s="53"/>
      <c r="H16" s="57"/>
      <c r="I16" s="56"/>
      <c r="J16" s="56"/>
      <c r="K16" s="36" t="s">
        <v>66</v>
      </c>
      <c r="L16" s="83">
        <v>16</v>
      </c>
      <c r="M16" s="83"/>
      <c r="N16" s="63"/>
      <c r="O16" s="95" t="s">
        <v>253</v>
      </c>
      <c r="P16" s="98">
        <v>43634.4197337963</v>
      </c>
      <c r="Q16" s="95" t="s">
        <v>258</v>
      </c>
      <c r="R16" s="95"/>
      <c r="S16" s="95"/>
      <c r="T16" s="95"/>
      <c r="U16" s="95"/>
      <c r="V16" s="100" t="s">
        <v>282</v>
      </c>
      <c r="W16" s="98">
        <v>43634.4197337963</v>
      </c>
      <c r="X16" s="104">
        <v>43634</v>
      </c>
      <c r="Y16" s="107" t="s">
        <v>298</v>
      </c>
      <c r="Z16" s="100" t="s">
        <v>317</v>
      </c>
      <c r="AA16" s="95"/>
      <c r="AB16" s="95"/>
      <c r="AC16" s="107" t="s">
        <v>336</v>
      </c>
      <c r="AD16" s="95"/>
      <c r="AE16" s="95" t="b">
        <v>0</v>
      </c>
      <c r="AF16" s="95">
        <v>0</v>
      </c>
      <c r="AG16" s="107" t="s">
        <v>342</v>
      </c>
      <c r="AH16" s="95" t="b">
        <v>0</v>
      </c>
      <c r="AI16" s="95" t="s">
        <v>343</v>
      </c>
      <c r="AJ16" s="95"/>
      <c r="AK16" s="107" t="s">
        <v>342</v>
      </c>
      <c r="AL16" s="95" t="b">
        <v>0</v>
      </c>
      <c r="AM16" s="95">
        <v>2</v>
      </c>
      <c r="AN16" s="107" t="s">
        <v>335</v>
      </c>
      <c r="AO16" s="95" t="s">
        <v>346</v>
      </c>
      <c r="AP16" s="95" t="b">
        <v>0</v>
      </c>
      <c r="AQ16" s="107" t="s">
        <v>335</v>
      </c>
      <c r="AR16" s="95" t="s">
        <v>200</v>
      </c>
      <c r="AS16" s="95">
        <v>0</v>
      </c>
      <c r="AT16" s="95">
        <v>0</v>
      </c>
      <c r="AU16" s="95"/>
      <c r="AV16" s="95"/>
      <c r="AW16" s="95"/>
      <c r="AX16" s="95"/>
      <c r="AY16" s="95"/>
      <c r="AZ16" s="95"/>
      <c r="BA16" s="95"/>
      <c r="BB16" s="95"/>
      <c r="BC16">
        <v>1</v>
      </c>
      <c r="BD16" s="94" t="str">
        <f>REPLACE(INDEX(GroupVertices[Group],MATCH(Edges[[#This Row],[Vertex 1]],GroupVertices[Vertex],0)),1,1,"")</f>
        <v>1</v>
      </c>
      <c r="BE16" s="94" t="str">
        <f>REPLACE(INDEX(GroupVertices[Group],MATCH(Edges[[#This Row],[Vertex 2]],GroupVertices[Vertex],0)),1,1,"")</f>
        <v>2</v>
      </c>
      <c r="BF16" s="51"/>
      <c r="BG16" s="52"/>
      <c r="BH16" s="51"/>
      <c r="BI16" s="52"/>
      <c r="BJ16" s="51"/>
      <c r="BK16" s="52"/>
      <c r="BL16" s="51"/>
      <c r="BM16" s="52"/>
      <c r="BN16" s="51"/>
    </row>
    <row r="17" spans="1:66" ht="30">
      <c r="A17" s="92" t="s">
        <v>251</v>
      </c>
      <c r="B17" s="92" t="s">
        <v>249</v>
      </c>
      <c r="C17" s="53" t="s">
        <v>689</v>
      </c>
      <c r="D17" s="54">
        <v>4</v>
      </c>
      <c r="E17" s="65" t="s">
        <v>136</v>
      </c>
      <c r="F17" s="55">
        <v>32</v>
      </c>
      <c r="G17" s="53"/>
      <c r="H17" s="57"/>
      <c r="I17" s="56"/>
      <c r="J17" s="56"/>
      <c r="K17" s="36" t="s">
        <v>65</v>
      </c>
      <c r="L17" s="83">
        <v>17</v>
      </c>
      <c r="M17" s="83"/>
      <c r="N17" s="63"/>
      <c r="O17" s="95" t="s">
        <v>253</v>
      </c>
      <c r="P17" s="98">
        <v>43634.559479166666</v>
      </c>
      <c r="Q17" s="95" t="s">
        <v>258</v>
      </c>
      <c r="R17" s="95"/>
      <c r="S17" s="95"/>
      <c r="T17" s="95"/>
      <c r="U17" s="95"/>
      <c r="V17" s="100" t="s">
        <v>283</v>
      </c>
      <c r="W17" s="98">
        <v>43634.559479166666</v>
      </c>
      <c r="X17" s="104">
        <v>43634</v>
      </c>
      <c r="Y17" s="107" t="s">
        <v>299</v>
      </c>
      <c r="Z17" s="100" t="s">
        <v>318</v>
      </c>
      <c r="AA17" s="95"/>
      <c r="AB17" s="95"/>
      <c r="AC17" s="107" t="s">
        <v>337</v>
      </c>
      <c r="AD17" s="95"/>
      <c r="AE17" s="95" t="b">
        <v>0</v>
      </c>
      <c r="AF17" s="95">
        <v>0</v>
      </c>
      <c r="AG17" s="107" t="s">
        <v>342</v>
      </c>
      <c r="AH17" s="95" t="b">
        <v>0</v>
      </c>
      <c r="AI17" s="95" t="s">
        <v>343</v>
      </c>
      <c r="AJ17" s="95"/>
      <c r="AK17" s="107" t="s">
        <v>342</v>
      </c>
      <c r="AL17" s="95" t="b">
        <v>0</v>
      </c>
      <c r="AM17" s="95">
        <v>2</v>
      </c>
      <c r="AN17" s="107" t="s">
        <v>335</v>
      </c>
      <c r="AO17" s="95" t="s">
        <v>345</v>
      </c>
      <c r="AP17" s="95" t="b">
        <v>0</v>
      </c>
      <c r="AQ17" s="107" t="s">
        <v>335</v>
      </c>
      <c r="AR17" s="95" t="s">
        <v>200</v>
      </c>
      <c r="AS17" s="95">
        <v>0</v>
      </c>
      <c r="AT17" s="95">
        <v>0</v>
      </c>
      <c r="AU17" s="95"/>
      <c r="AV17" s="95"/>
      <c r="AW17" s="95"/>
      <c r="AX17" s="95"/>
      <c r="AY17" s="95"/>
      <c r="AZ17" s="95"/>
      <c r="BA17" s="95"/>
      <c r="BB17" s="95"/>
      <c r="BC17">
        <v>1</v>
      </c>
      <c r="BD17" s="94" t="str">
        <f>REPLACE(INDEX(GroupVertices[Group],MATCH(Edges[[#This Row],[Vertex 1]],GroupVertices[Vertex],0)),1,1,"")</f>
        <v>2</v>
      </c>
      <c r="BE17" s="94" t="str">
        <f>REPLACE(INDEX(GroupVertices[Group],MATCH(Edges[[#This Row],[Vertex 2]],GroupVertices[Vertex],0)),1,1,"")</f>
        <v>2</v>
      </c>
      <c r="BF17" s="51"/>
      <c r="BG17" s="52"/>
      <c r="BH17" s="51"/>
      <c r="BI17" s="52"/>
      <c r="BJ17" s="51"/>
      <c r="BK17" s="52"/>
      <c r="BL17" s="51"/>
      <c r="BM17" s="52"/>
      <c r="BN17" s="51"/>
    </row>
    <row r="18" spans="1:66" ht="30">
      <c r="A18" s="92" t="s">
        <v>251</v>
      </c>
      <c r="B18" s="92" t="s">
        <v>250</v>
      </c>
      <c r="C18" s="53" t="s">
        <v>689</v>
      </c>
      <c r="D18" s="54">
        <v>4</v>
      </c>
      <c r="E18" s="65" t="s">
        <v>136</v>
      </c>
      <c r="F18" s="55">
        <v>32</v>
      </c>
      <c r="G18" s="53"/>
      <c r="H18" s="57"/>
      <c r="I18" s="56"/>
      <c r="J18" s="56"/>
      <c r="K18" s="36" t="s">
        <v>65</v>
      </c>
      <c r="L18" s="83">
        <v>18</v>
      </c>
      <c r="M18" s="83"/>
      <c r="N18" s="63"/>
      <c r="O18" s="95" t="s">
        <v>254</v>
      </c>
      <c r="P18" s="98">
        <v>43634.559479166666</v>
      </c>
      <c r="Q18" s="95" t="s">
        <v>258</v>
      </c>
      <c r="R18" s="95"/>
      <c r="S18" s="95"/>
      <c r="T18" s="95"/>
      <c r="U18" s="95"/>
      <c r="V18" s="100" t="s">
        <v>283</v>
      </c>
      <c r="W18" s="98">
        <v>43634.559479166666</v>
      </c>
      <c r="X18" s="104">
        <v>43634</v>
      </c>
      <c r="Y18" s="107" t="s">
        <v>299</v>
      </c>
      <c r="Z18" s="100" t="s">
        <v>318</v>
      </c>
      <c r="AA18" s="95"/>
      <c r="AB18" s="95"/>
      <c r="AC18" s="107" t="s">
        <v>337</v>
      </c>
      <c r="AD18" s="95"/>
      <c r="AE18" s="95" t="b">
        <v>0</v>
      </c>
      <c r="AF18" s="95">
        <v>0</v>
      </c>
      <c r="AG18" s="107" t="s">
        <v>342</v>
      </c>
      <c r="AH18" s="95" t="b">
        <v>0</v>
      </c>
      <c r="AI18" s="95" t="s">
        <v>343</v>
      </c>
      <c r="AJ18" s="95"/>
      <c r="AK18" s="107" t="s">
        <v>342</v>
      </c>
      <c r="AL18" s="95" t="b">
        <v>0</v>
      </c>
      <c r="AM18" s="95">
        <v>2</v>
      </c>
      <c r="AN18" s="107" t="s">
        <v>335</v>
      </c>
      <c r="AO18" s="95" t="s">
        <v>345</v>
      </c>
      <c r="AP18" s="95" t="b">
        <v>0</v>
      </c>
      <c r="AQ18" s="107" t="s">
        <v>335</v>
      </c>
      <c r="AR18" s="95" t="s">
        <v>200</v>
      </c>
      <c r="AS18" s="95">
        <v>0</v>
      </c>
      <c r="AT18" s="95">
        <v>0</v>
      </c>
      <c r="AU18" s="95"/>
      <c r="AV18" s="95"/>
      <c r="AW18" s="95"/>
      <c r="AX18" s="95"/>
      <c r="AY18" s="95"/>
      <c r="AZ18" s="95"/>
      <c r="BA18" s="95"/>
      <c r="BB18" s="95"/>
      <c r="BC18">
        <v>1</v>
      </c>
      <c r="BD18" s="94" t="str">
        <f>REPLACE(INDEX(GroupVertices[Group],MATCH(Edges[[#This Row],[Vertex 1]],GroupVertices[Vertex],0)),1,1,"")</f>
        <v>2</v>
      </c>
      <c r="BE18" s="94" t="str">
        <f>REPLACE(INDEX(GroupVertices[Group],MATCH(Edges[[#This Row],[Vertex 2]],GroupVertices[Vertex],0)),1,1,"")</f>
        <v>1</v>
      </c>
      <c r="BF18" s="51"/>
      <c r="BG18" s="52"/>
      <c r="BH18" s="51"/>
      <c r="BI18" s="52"/>
      <c r="BJ18" s="51"/>
      <c r="BK18" s="52"/>
      <c r="BL18" s="51"/>
      <c r="BM18" s="52"/>
      <c r="BN18" s="51"/>
    </row>
    <row r="19" spans="1:66" ht="30">
      <c r="A19" s="92" t="s">
        <v>250</v>
      </c>
      <c r="B19" s="92" t="s">
        <v>250</v>
      </c>
      <c r="C19" s="53" t="s">
        <v>691</v>
      </c>
      <c r="D19" s="54">
        <v>10</v>
      </c>
      <c r="E19" s="65" t="s">
        <v>136</v>
      </c>
      <c r="F19" s="55">
        <v>6</v>
      </c>
      <c r="G19" s="53"/>
      <c r="H19" s="57"/>
      <c r="I19" s="56"/>
      <c r="J19" s="56"/>
      <c r="K19" s="36" t="s">
        <v>65</v>
      </c>
      <c r="L19" s="83">
        <v>19</v>
      </c>
      <c r="M19" s="83"/>
      <c r="N19" s="63"/>
      <c r="O19" s="95" t="s">
        <v>200</v>
      </c>
      <c r="P19" s="98">
        <v>43628.37548611111</v>
      </c>
      <c r="Q19" s="95" t="s">
        <v>255</v>
      </c>
      <c r="R19" s="100" t="s">
        <v>260</v>
      </c>
      <c r="S19" s="95" t="s">
        <v>264</v>
      </c>
      <c r="T19" s="95" t="s">
        <v>266</v>
      </c>
      <c r="U19" s="100" t="s">
        <v>268</v>
      </c>
      <c r="V19" s="100" t="s">
        <v>268</v>
      </c>
      <c r="W19" s="98">
        <v>43628.37548611111</v>
      </c>
      <c r="X19" s="104">
        <v>43628</v>
      </c>
      <c r="Y19" s="107" t="s">
        <v>300</v>
      </c>
      <c r="Z19" s="100" t="s">
        <v>319</v>
      </c>
      <c r="AA19" s="95"/>
      <c r="AB19" s="95"/>
      <c r="AC19" s="107" t="s">
        <v>338</v>
      </c>
      <c r="AD19" s="95"/>
      <c r="AE19" s="95" t="b">
        <v>0</v>
      </c>
      <c r="AF19" s="95">
        <v>10</v>
      </c>
      <c r="AG19" s="107" t="s">
        <v>342</v>
      </c>
      <c r="AH19" s="95" t="b">
        <v>0</v>
      </c>
      <c r="AI19" s="95" t="s">
        <v>343</v>
      </c>
      <c r="AJ19" s="95"/>
      <c r="AK19" s="107" t="s">
        <v>342</v>
      </c>
      <c r="AL19" s="95" t="b">
        <v>0</v>
      </c>
      <c r="AM19" s="95">
        <v>6</v>
      </c>
      <c r="AN19" s="107" t="s">
        <v>342</v>
      </c>
      <c r="AO19" s="95" t="s">
        <v>350</v>
      </c>
      <c r="AP19" s="95" t="b">
        <v>0</v>
      </c>
      <c r="AQ19" s="107" t="s">
        <v>338</v>
      </c>
      <c r="AR19" s="95" t="s">
        <v>200</v>
      </c>
      <c r="AS19" s="95">
        <v>0</v>
      </c>
      <c r="AT19" s="95">
        <v>0</v>
      </c>
      <c r="AU19" s="95"/>
      <c r="AV19" s="95"/>
      <c r="AW19" s="95"/>
      <c r="AX19" s="95"/>
      <c r="AY19" s="95"/>
      <c r="AZ19" s="95"/>
      <c r="BA19" s="95"/>
      <c r="BB19" s="95"/>
      <c r="BC19">
        <v>3</v>
      </c>
      <c r="BD19" s="94" t="str">
        <f>REPLACE(INDEX(GroupVertices[Group],MATCH(Edges[[#This Row],[Vertex 1]],GroupVertices[Vertex],0)),1,1,"")</f>
        <v>1</v>
      </c>
      <c r="BE19" s="94" t="str">
        <f>REPLACE(INDEX(GroupVertices[Group],MATCH(Edges[[#This Row],[Vertex 2]],GroupVertices[Vertex],0)),1,1,"")</f>
        <v>1</v>
      </c>
      <c r="BF19" s="51"/>
      <c r="BG19" s="52"/>
      <c r="BH19" s="51"/>
      <c r="BI19" s="52"/>
      <c r="BJ19" s="51"/>
      <c r="BK19" s="52"/>
      <c r="BL19" s="51"/>
      <c r="BM19" s="52"/>
      <c r="BN19" s="51"/>
    </row>
    <row r="20" spans="1:66" ht="30">
      <c r="A20" s="92" t="s">
        <v>250</v>
      </c>
      <c r="B20" s="92" t="s">
        <v>250</v>
      </c>
      <c r="C20" s="53" t="s">
        <v>691</v>
      </c>
      <c r="D20" s="54">
        <v>10</v>
      </c>
      <c r="E20" s="65" t="s">
        <v>136</v>
      </c>
      <c r="F20" s="55">
        <v>6</v>
      </c>
      <c r="G20" s="53"/>
      <c r="H20" s="57"/>
      <c r="I20" s="56"/>
      <c r="J20" s="56"/>
      <c r="K20" s="36" t="s">
        <v>65</v>
      </c>
      <c r="L20" s="83">
        <v>20</v>
      </c>
      <c r="M20" s="83"/>
      <c r="N20" s="63"/>
      <c r="O20" s="95" t="s">
        <v>200</v>
      </c>
      <c r="P20" s="98">
        <v>43634.394525462965</v>
      </c>
      <c r="Q20" s="95" t="s">
        <v>257</v>
      </c>
      <c r="R20" s="100" t="s">
        <v>261</v>
      </c>
      <c r="S20" s="95" t="s">
        <v>264</v>
      </c>
      <c r="T20" s="95" t="s">
        <v>266</v>
      </c>
      <c r="U20" s="95"/>
      <c r="V20" s="100" t="s">
        <v>282</v>
      </c>
      <c r="W20" s="98">
        <v>43634.394525462965</v>
      </c>
      <c r="X20" s="104">
        <v>43634</v>
      </c>
      <c r="Y20" s="107" t="s">
        <v>301</v>
      </c>
      <c r="Z20" s="100" t="s">
        <v>320</v>
      </c>
      <c r="AA20" s="95"/>
      <c r="AB20" s="95"/>
      <c r="AC20" s="107" t="s">
        <v>339</v>
      </c>
      <c r="AD20" s="95"/>
      <c r="AE20" s="95" t="b">
        <v>0</v>
      </c>
      <c r="AF20" s="95">
        <v>12</v>
      </c>
      <c r="AG20" s="107" t="s">
        <v>342</v>
      </c>
      <c r="AH20" s="95" t="b">
        <v>0</v>
      </c>
      <c r="AI20" s="95" t="s">
        <v>343</v>
      </c>
      <c r="AJ20" s="95"/>
      <c r="AK20" s="107" t="s">
        <v>342</v>
      </c>
      <c r="AL20" s="95" t="b">
        <v>0</v>
      </c>
      <c r="AM20" s="95">
        <v>3</v>
      </c>
      <c r="AN20" s="107" t="s">
        <v>342</v>
      </c>
      <c r="AO20" s="95" t="s">
        <v>346</v>
      </c>
      <c r="AP20" s="95" t="b">
        <v>0</v>
      </c>
      <c r="AQ20" s="107" t="s">
        <v>339</v>
      </c>
      <c r="AR20" s="95" t="s">
        <v>200</v>
      </c>
      <c r="AS20" s="95">
        <v>0</v>
      </c>
      <c r="AT20" s="95">
        <v>0</v>
      </c>
      <c r="AU20" s="95"/>
      <c r="AV20" s="95"/>
      <c r="AW20" s="95"/>
      <c r="AX20" s="95"/>
      <c r="AY20" s="95"/>
      <c r="AZ20" s="95"/>
      <c r="BA20" s="95"/>
      <c r="BB20" s="95"/>
      <c r="BC20">
        <v>3</v>
      </c>
      <c r="BD20" s="94" t="str">
        <f>REPLACE(INDEX(GroupVertices[Group],MATCH(Edges[[#This Row],[Vertex 1]],GroupVertices[Vertex],0)),1,1,"")</f>
        <v>1</v>
      </c>
      <c r="BE20" s="94" t="str">
        <f>REPLACE(INDEX(GroupVertices[Group],MATCH(Edges[[#This Row],[Vertex 2]],GroupVertices[Vertex],0)),1,1,"")</f>
        <v>1</v>
      </c>
      <c r="BF20" s="51"/>
      <c r="BG20" s="52"/>
      <c r="BH20" s="51"/>
      <c r="BI20" s="52"/>
      <c r="BJ20" s="51"/>
      <c r="BK20" s="52"/>
      <c r="BL20" s="51"/>
      <c r="BM20" s="52"/>
      <c r="BN20" s="51"/>
    </row>
    <row r="21" spans="1:66" ht="30">
      <c r="A21" s="92" t="s">
        <v>250</v>
      </c>
      <c r="B21" s="92" t="s">
        <v>250</v>
      </c>
      <c r="C21" s="53" t="s">
        <v>691</v>
      </c>
      <c r="D21" s="54">
        <v>10</v>
      </c>
      <c r="E21" s="65" t="s">
        <v>136</v>
      </c>
      <c r="F21" s="55">
        <v>6</v>
      </c>
      <c r="G21" s="53"/>
      <c r="H21" s="57"/>
      <c r="I21" s="56"/>
      <c r="J21" s="56"/>
      <c r="K21" s="36" t="s">
        <v>65</v>
      </c>
      <c r="L21" s="83">
        <v>21</v>
      </c>
      <c r="M21" s="83"/>
      <c r="N21" s="63"/>
      <c r="O21" s="95" t="s">
        <v>200</v>
      </c>
      <c r="P21" s="98">
        <v>43634.42395833333</v>
      </c>
      <c r="Q21" s="95" t="s">
        <v>256</v>
      </c>
      <c r="R21" s="95" t="s">
        <v>262</v>
      </c>
      <c r="S21" s="95" t="s">
        <v>265</v>
      </c>
      <c r="T21" s="95" t="s">
        <v>266</v>
      </c>
      <c r="U21" s="100" t="s">
        <v>269</v>
      </c>
      <c r="V21" s="100" t="s">
        <v>269</v>
      </c>
      <c r="W21" s="98">
        <v>43634.42395833333</v>
      </c>
      <c r="X21" s="104">
        <v>43634</v>
      </c>
      <c r="Y21" s="107" t="s">
        <v>302</v>
      </c>
      <c r="Z21" s="100" t="s">
        <v>321</v>
      </c>
      <c r="AA21" s="95"/>
      <c r="AB21" s="95"/>
      <c r="AC21" s="107" t="s">
        <v>340</v>
      </c>
      <c r="AD21" s="95"/>
      <c r="AE21" s="95" t="b">
        <v>0</v>
      </c>
      <c r="AF21" s="95">
        <v>6</v>
      </c>
      <c r="AG21" s="107" t="s">
        <v>342</v>
      </c>
      <c r="AH21" s="95" t="b">
        <v>0</v>
      </c>
      <c r="AI21" s="95" t="s">
        <v>343</v>
      </c>
      <c r="AJ21" s="95"/>
      <c r="AK21" s="107" t="s">
        <v>342</v>
      </c>
      <c r="AL21" s="95" t="b">
        <v>0</v>
      </c>
      <c r="AM21" s="95">
        <v>6</v>
      </c>
      <c r="AN21" s="107" t="s">
        <v>342</v>
      </c>
      <c r="AO21" s="95" t="s">
        <v>346</v>
      </c>
      <c r="AP21" s="95" t="b">
        <v>0</v>
      </c>
      <c r="AQ21" s="107" t="s">
        <v>340</v>
      </c>
      <c r="AR21" s="95" t="s">
        <v>200</v>
      </c>
      <c r="AS21" s="95">
        <v>0</v>
      </c>
      <c r="AT21" s="95">
        <v>0</v>
      </c>
      <c r="AU21" s="95"/>
      <c r="AV21" s="95"/>
      <c r="AW21" s="95"/>
      <c r="AX21" s="95"/>
      <c r="AY21" s="95"/>
      <c r="AZ21" s="95"/>
      <c r="BA21" s="95"/>
      <c r="BB21" s="95"/>
      <c r="BC21">
        <v>3</v>
      </c>
      <c r="BD21" s="94" t="str">
        <f>REPLACE(INDEX(GroupVertices[Group],MATCH(Edges[[#This Row],[Vertex 1]],GroupVertices[Vertex],0)),1,1,"")</f>
        <v>1</v>
      </c>
      <c r="BE21" s="94" t="str">
        <f>REPLACE(INDEX(GroupVertices[Group],MATCH(Edges[[#This Row],[Vertex 2]],GroupVertices[Vertex],0)),1,1,"")</f>
        <v>1</v>
      </c>
      <c r="BF21" s="51"/>
      <c r="BG21" s="52"/>
      <c r="BH21" s="51"/>
      <c r="BI21" s="52"/>
      <c r="BJ21" s="51"/>
      <c r="BK21" s="52"/>
      <c r="BL21" s="51"/>
      <c r="BM21" s="52"/>
      <c r="BN21" s="51"/>
    </row>
    <row r="22" spans="1:66" ht="30">
      <c r="A22" s="93" t="s">
        <v>252</v>
      </c>
      <c r="B22" s="93" t="s">
        <v>250</v>
      </c>
      <c r="C22" s="84" t="s">
        <v>689</v>
      </c>
      <c r="D22" s="85">
        <v>4</v>
      </c>
      <c r="E22" s="86" t="s">
        <v>136</v>
      </c>
      <c r="F22" s="87">
        <v>32</v>
      </c>
      <c r="G22" s="84"/>
      <c r="H22" s="88"/>
      <c r="I22" s="89"/>
      <c r="J22" s="89"/>
      <c r="K22" s="36" t="s">
        <v>65</v>
      </c>
      <c r="L22" s="90">
        <v>22</v>
      </c>
      <c r="M22" s="90"/>
      <c r="N22" s="91"/>
      <c r="O22" s="96" t="s">
        <v>253</v>
      </c>
      <c r="P22" s="99">
        <v>43634.58545138889</v>
      </c>
      <c r="Q22" s="96" t="s">
        <v>257</v>
      </c>
      <c r="R22" s="96"/>
      <c r="S22" s="96"/>
      <c r="T22" s="96" t="s">
        <v>266</v>
      </c>
      <c r="U22" s="96"/>
      <c r="V22" s="102" t="s">
        <v>284</v>
      </c>
      <c r="W22" s="99">
        <v>43634.58545138889</v>
      </c>
      <c r="X22" s="105">
        <v>43634</v>
      </c>
      <c r="Y22" s="108" t="s">
        <v>303</v>
      </c>
      <c r="Z22" s="102" t="s">
        <v>322</v>
      </c>
      <c r="AA22" s="96"/>
      <c r="AB22" s="96"/>
      <c r="AC22" s="108" t="s">
        <v>341</v>
      </c>
      <c r="AD22" s="96"/>
      <c r="AE22" s="96" t="b">
        <v>0</v>
      </c>
      <c r="AF22" s="96">
        <v>0</v>
      </c>
      <c r="AG22" s="108" t="s">
        <v>342</v>
      </c>
      <c r="AH22" s="96" t="b">
        <v>0</v>
      </c>
      <c r="AI22" s="96" t="s">
        <v>343</v>
      </c>
      <c r="AJ22" s="96"/>
      <c r="AK22" s="108" t="s">
        <v>342</v>
      </c>
      <c r="AL22" s="96" t="b">
        <v>0</v>
      </c>
      <c r="AM22" s="96">
        <v>3</v>
      </c>
      <c r="AN22" s="108" t="s">
        <v>339</v>
      </c>
      <c r="AO22" s="96" t="s">
        <v>345</v>
      </c>
      <c r="AP22" s="96" t="b">
        <v>0</v>
      </c>
      <c r="AQ22" s="108" t="s">
        <v>339</v>
      </c>
      <c r="AR22" s="96" t="s">
        <v>200</v>
      </c>
      <c r="AS22" s="96">
        <v>0</v>
      </c>
      <c r="AT22" s="96">
        <v>0</v>
      </c>
      <c r="AU22" s="96"/>
      <c r="AV22" s="96"/>
      <c r="AW22" s="96"/>
      <c r="AX22" s="96"/>
      <c r="AY22" s="96"/>
      <c r="AZ22" s="96"/>
      <c r="BA22" s="96"/>
      <c r="BB22" s="96"/>
      <c r="BC22">
        <v>1</v>
      </c>
      <c r="BD22" s="94" t="str">
        <f>REPLACE(INDEX(GroupVertices[Group],MATCH(Edges[[#This Row],[Vertex 1]],GroupVertices[Vertex],0)),1,1,"")</f>
        <v>1</v>
      </c>
      <c r="BE22" s="94" t="str">
        <f>REPLACE(INDEX(GroupVertices[Group],MATCH(Edges[[#This Row],[Vertex 2]],GroupVertices[Vertex],0)),1,1,"")</f>
        <v>1</v>
      </c>
      <c r="BF22" s="51"/>
      <c r="BG22" s="52"/>
      <c r="BH22" s="51"/>
      <c r="BI22" s="52"/>
      <c r="BJ22" s="51"/>
      <c r="BK22" s="52"/>
      <c r="BL22" s="51"/>
      <c r="BM22" s="52"/>
      <c r="BN22"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7" r:id="rId1" display="http://fsmevents.com/ukbiobank/scientific-conference/2019/"/>
    <hyperlink ref="R8" r:id="rId2" display="http://fsmevents.com/ukbiobank/scientific-conference/2019/"/>
    <hyperlink ref="R10" r:id="rId3" display="http://fsmevents.com/ukbiobank/scientific-conference/2019/"/>
    <hyperlink ref="R11" r:id="rId4" display="http://fsmevents.com/ukbiobank/scientific-conference/2019/"/>
    <hyperlink ref="R12" r:id="rId5" display="http://fsmevents.com/ukbiobank/scientific-conference/2019/"/>
    <hyperlink ref="R14" r:id="rId6" display="http://fsmevents.com/ukbiobank/scientific-conference/2019/"/>
    <hyperlink ref="R19" r:id="rId7" display="https://www.ukbiobank.ac.uk/"/>
    <hyperlink ref="R20" r:id="rId8" display="https://www.ukbiobank.ac.uk/wp-content/uploads/2019/03/programme-print-conference-2019-FINAL-LR-copy2-WEB.pdf"/>
    <hyperlink ref="U19" r:id="rId9" display="https://pbs.twimg.com/media/D82XfdnXoAIEG9m.jpg"/>
    <hyperlink ref="U21" r:id="rId10" display="https://pbs.twimg.com/media/D9VfsXwWwAAbiMY.jpg"/>
    <hyperlink ref="V3" r:id="rId11" display="http://pbs.twimg.com/profile_images/552451453780914176/7ImMgPy2_normal.jpeg"/>
    <hyperlink ref="V4" r:id="rId12" display="http://pbs.twimg.com/profile_images/954302502933065728/qXbXG6mA_normal.jpg"/>
    <hyperlink ref="V5" r:id="rId13" display="http://pbs.twimg.com/profile_images/1134266792409481216/Soxxa_wq_normal.jpg"/>
    <hyperlink ref="V6" r:id="rId14" display="http://pbs.twimg.com/profile_images/740043254440308736/HNcI_TCr_normal.jpg"/>
    <hyperlink ref="V7" r:id="rId15" display="http://pbs.twimg.com/profile_images/784064016368988160/F-TRtTMG_normal.jpg"/>
    <hyperlink ref="V8" r:id="rId16" display="http://pbs.twimg.com/profile_images/378800000599574447/12039b48767c8d67cee24b8e27848c21_normal.jpeg"/>
    <hyperlink ref="V9" r:id="rId17" display="http://pbs.twimg.com/profile_images/522111935366438913/02_RUtNz_normal.jpeg"/>
    <hyperlink ref="V10" r:id="rId18" display="http://pbs.twimg.com/profile_images/522111935366438913/02_RUtNz_normal.jpeg"/>
    <hyperlink ref="V11" r:id="rId19" display="http://pbs.twimg.com/profile_images/978620995291500544/snr_ynmm_normal.jpg"/>
    <hyperlink ref="V12" r:id="rId20" display="http://pbs.twimg.com/profile_images/716368461107101696/lwDF8UjP_normal.jpg"/>
    <hyperlink ref="V13" r:id="rId21" display="http://pbs.twimg.com/profile_images/832488763133530112/Uwq-Xt2k_normal.jpg"/>
    <hyperlink ref="V14" r:id="rId22" display="http://pbs.twimg.com/profile_images/1026485728220508161/4A9hAKHI_normal.jpg"/>
    <hyperlink ref="V15" r:id="rId23" display="http://pbs.twimg.com/profile_images/439031648990920704/-2-VAPUr_normal.png"/>
    <hyperlink ref="V16" r:id="rId24" display="http://pbs.twimg.com/profile_images/474272993833545729/QbAoYRpk_normal.jpeg"/>
    <hyperlink ref="V17" r:id="rId25" display="http://pbs.twimg.com/profile_images/1061386850500296704/-Pjlcs3W_normal.jpg"/>
    <hyperlink ref="V18" r:id="rId26" display="http://pbs.twimg.com/profile_images/1061386850500296704/-Pjlcs3W_normal.jpg"/>
    <hyperlink ref="V19" r:id="rId27" display="https://pbs.twimg.com/media/D82XfdnXoAIEG9m.jpg"/>
    <hyperlink ref="V20" r:id="rId28" display="http://pbs.twimg.com/profile_images/474272993833545729/QbAoYRpk_normal.jpeg"/>
    <hyperlink ref="V21" r:id="rId29" display="https://pbs.twimg.com/media/D9VfsXwWwAAbiMY.jpg"/>
    <hyperlink ref="V22" r:id="rId30" display="http://pbs.twimg.com/profile_images/885869946579935234/DqIguaHO_normal.jpg"/>
    <hyperlink ref="Z3" r:id="rId31" display="https://twitter.com/fiona_cruk/status/1138735473306849280"/>
    <hyperlink ref="Z4" r:id="rId32" display="https://twitter.com/blarodlo13/status/1138758219080318976"/>
    <hyperlink ref="Z5" r:id="rId33" display="https://twitter.com/rt_sridhar/status/1139376995236581376"/>
    <hyperlink ref="Z6" r:id="rId34" display="https://twitter.com/ksuhre/status/1139587951854346241"/>
    <hyperlink ref="Z7" r:id="rId35" display="https://twitter.com/geneticsmbbs/status/1140924984392638464"/>
    <hyperlink ref="Z8" r:id="rId36" display="https://twitter.com/pmissier/status/1140925329365708802"/>
    <hyperlink ref="Z9" r:id="rId37" display="https://twitter.com/debbiekennett/status/1139095691794485248"/>
    <hyperlink ref="Z10" r:id="rId38" display="https://twitter.com/debbiekennett/status/1140928588444852224"/>
    <hyperlink ref="Z11" r:id="rId39" display="https://twitter.com/wait_sasha/status/1140930252417507328"/>
    <hyperlink ref="Z12" r:id="rId40" display="https://twitter.com/amitvkhera/status/1140941700447309824"/>
    <hyperlink ref="Z13" r:id="rId41" display="https://twitter.com/ngalehealth/status/1140952408736055296"/>
    <hyperlink ref="Z14" r:id="rId42" display="https://twitter.com/gabriel_aurelie/status/1140954506106159105"/>
    <hyperlink ref="Z15" r:id="rId43" display="https://twitter.com/medisapiens/status/1140905489989083136"/>
    <hyperlink ref="Z16" r:id="rId44" display="https://twitter.com/uk_biobank/status/1140923210982141953"/>
    <hyperlink ref="Z17" r:id="rId45" display="https://twitter.com/mleaconnally/status/1140973854296334338"/>
    <hyperlink ref="Z18" r:id="rId46" display="https://twitter.com/mleaconnally/status/1140973854296334338"/>
    <hyperlink ref="Z19" r:id="rId47" display="https://twitter.com/uk_biobank/status/1138732850101010434"/>
    <hyperlink ref="Z20" r:id="rId48" display="https://twitter.com/uk_biobank/status/1140914074148134918"/>
    <hyperlink ref="Z21" r:id="rId49" display="https://twitter.com/uk_biobank/status/1140924743186599937"/>
    <hyperlink ref="Z22" r:id="rId50" display="https://twitter.com/rcoptimalhealth/status/1140983265618100226"/>
  </hyperlinks>
  <printOptions/>
  <pageMargins left="0.7" right="0.7" top="0.75" bottom="0.75" header="0.3" footer="0.3"/>
  <pageSetup horizontalDpi="600" verticalDpi="600" orientation="portrait" r:id="rId54"/>
  <legacyDrawing r:id="rId52"/>
  <tableParts>
    <tablePart r:id="rId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8515625" style="0" bestFit="1" customWidth="1"/>
  </cols>
  <sheetData>
    <row r="1" spans="1:7" ht="15" customHeight="1">
      <c r="A1" s="13" t="s">
        <v>617</v>
      </c>
      <c r="B1" s="13" t="s">
        <v>618</v>
      </c>
      <c r="C1" s="13" t="s">
        <v>619</v>
      </c>
      <c r="D1" s="13" t="s">
        <v>144</v>
      </c>
      <c r="E1" s="13" t="s">
        <v>621</v>
      </c>
      <c r="F1" s="13" t="s">
        <v>622</v>
      </c>
      <c r="G1" s="13" t="s">
        <v>623</v>
      </c>
    </row>
    <row r="2" spans="1:7" ht="15">
      <c r="A2" s="94" t="s">
        <v>525</v>
      </c>
      <c r="B2" s="94">
        <v>0</v>
      </c>
      <c r="C2" s="147">
        <v>0</v>
      </c>
      <c r="D2" s="94" t="s">
        <v>620</v>
      </c>
      <c r="E2" s="94"/>
      <c r="F2" s="94"/>
      <c r="G2" s="94"/>
    </row>
    <row r="3" spans="1:7" ht="15">
      <c r="A3" s="94" t="s">
        <v>526</v>
      </c>
      <c r="B3" s="94">
        <v>0</v>
      </c>
      <c r="C3" s="147">
        <v>0</v>
      </c>
      <c r="D3" s="94" t="s">
        <v>620</v>
      </c>
      <c r="E3" s="94"/>
      <c r="F3" s="94"/>
      <c r="G3" s="94"/>
    </row>
    <row r="4" spans="1:7" ht="15">
      <c r="A4" s="94" t="s">
        <v>527</v>
      </c>
      <c r="B4" s="94">
        <v>0</v>
      </c>
      <c r="C4" s="147">
        <v>0</v>
      </c>
      <c r="D4" s="94" t="s">
        <v>620</v>
      </c>
      <c r="E4" s="94"/>
      <c r="F4" s="94"/>
      <c r="G4" s="94"/>
    </row>
    <row r="5" spans="1:7" ht="15">
      <c r="A5" s="94" t="s">
        <v>528</v>
      </c>
      <c r="B5" s="94">
        <v>0</v>
      </c>
      <c r="C5" s="147">
        <v>0</v>
      </c>
      <c r="D5" s="94" t="s">
        <v>620</v>
      </c>
      <c r="E5" s="94"/>
      <c r="F5" s="94"/>
      <c r="G5" s="94"/>
    </row>
    <row r="6" spans="1:7" ht="15">
      <c r="A6" s="94" t="s">
        <v>529</v>
      </c>
      <c r="B6" s="94">
        <v>0</v>
      </c>
      <c r="C6" s="147">
        <v>1</v>
      </c>
      <c r="D6" s="94" t="s">
        <v>620</v>
      </c>
      <c r="E6" s="94"/>
      <c r="F6" s="94"/>
      <c r="G6" s="94"/>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8515625" style="0" bestFit="1" customWidth="1"/>
    <col min="10" max="10" width="36.421875" style="0" bestFit="1" customWidth="1"/>
    <col min="11" max="11" width="37.28125" style="0" bestFit="1" customWidth="1"/>
    <col min="12" max="12" width="42.8515625" style="0" bestFit="1" customWidth="1"/>
  </cols>
  <sheetData>
    <row r="1" spans="1:12" ht="15" customHeight="1">
      <c r="A1" s="94" t="s">
        <v>624</v>
      </c>
      <c r="B1" s="94" t="s">
        <v>625</v>
      </c>
      <c r="C1" s="94" t="s">
        <v>618</v>
      </c>
      <c r="D1" s="94" t="s">
        <v>619</v>
      </c>
      <c r="E1" s="94" t="s">
        <v>626</v>
      </c>
      <c r="F1" s="94" t="s">
        <v>144</v>
      </c>
      <c r="G1" s="94" t="s">
        <v>627</v>
      </c>
      <c r="H1" s="94" t="s">
        <v>628</v>
      </c>
      <c r="I1" s="94" t="s">
        <v>629</v>
      </c>
      <c r="J1" s="94" t="s">
        <v>630</v>
      </c>
      <c r="K1" s="94" t="s">
        <v>631</v>
      </c>
      <c r="L1" s="94" t="s">
        <v>632</v>
      </c>
    </row>
    <row r="2" spans="1:12" ht="15">
      <c r="A2" s="94"/>
      <c r="B2" s="94"/>
      <c r="C2" s="94"/>
      <c r="D2" s="147"/>
      <c r="E2" s="147"/>
      <c r="F2" s="94"/>
      <c r="G2" s="94"/>
      <c r="H2" s="94"/>
      <c r="I2" s="94"/>
      <c r="J2" s="94"/>
      <c r="K2" s="94"/>
      <c r="L2" s="94"/>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s>
  <sheetData>
    <row r="1" spans="1:6" ht="15" customHeight="1">
      <c r="A1" s="94" t="s">
        <v>644</v>
      </c>
      <c r="B1" s="94" t="s">
        <v>507</v>
      </c>
      <c r="C1" s="94" t="s">
        <v>645</v>
      </c>
      <c r="D1" s="94" t="s">
        <v>510</v>
      </c>
      <c r="E1" s="94" t="s">
        <v>646</v>
      </c>
      <c r="F1" s="94" t="s">
        <v>511</v>
      </c>
    </row>
    <row r="2" spans="1:6" ht="15">
      <c r="A2" s="94"/>
      <c r="B2" s="94"/>
      <c r="C2" s="94"/>
      <c r="D2" s="94"/>
      <c r="E2" s="94"/>
      <c r="F2" s="94"/>
    </row>
    <row r="4" spans="1:6" ht="15" customHeight="1">
      <c r="A4" s="94" t="s">
        <v>648</v>
      </c>
      <c r="B4" s="94" t="s">
        <v>507</v>
      </c>
      <c r="C4" s="94" t="s">
        <v>649</v>
      </c>
      <c r="D4" s="94" t="s">
        <v>510</v>
      </c>
      <c r="E4" s="94" t="s">
        <v>650</v>
      </c>
      <c r="F4" s="94" t="s">
        <v>511</v>
      </c>
    </row>
    <row r="5" spans="1:6" ht="15">
      <c r="A5" s="94"/>
      <c r="B5" s="94"/>
      <c r="C5" s="94"/>
      <c r="D5" s="94"/>
      <c r="E5" s="94"/>
      <c r="F5" s="94"/>
    </row>
    <row r="7" spans="1:6" ht="15" customHeight="1">
      <c r="A7" s="94" t="s">
        <v>652</v>
      </c>
      <c r="B7" s="94" t="s">
        <v>507</v>
      </c>
      <c r="C7" s="94" t="s">
        <v>653</v>
      </c>
      <c r="D7" s="94" t="s">
        <v>510</v>
      </c>
      <c r="E7" s="94" t="s">
        <v>654</v>
      </c>
      <c r="F7" s="94" t="s">
        <v>511</v>
      </c>
    </row>
    <row r="8" spans="1:6" ht="15">
      <c r="A8" s="94"/>
      <c r="B8" s="94"/>
      <c r="C8" s="94"/>
      <c r="D8" s="94"/>
      <c r="E8" s="94"/>
      <c r="F8" s="94"/>
    </row>
    <row r="10" spans="1:6" ht="15" customHeight="1">
      <c r="A10" s="94" t="s">
        <v>656</v>
      </c>
      <c r="B10" s="94" t="s">
        <v>507</v>
      </c>
      <c r="C10" s="94" t="s">
        <v>657</v>
      </c>
      <c r="D10" s="94" t="s">
        <v>510</v>
      </c>
      <c r="E10" s="94" t="s">
        <v>658</v>
      </c>
      <c r="F10" s="94" t="s">
        <v>511</v>
      </c>
    </row>
    <row r="11" spans="1:6" ht="15">
      <c r="A11" s="94"/>
      <c r="B11" s="94"/>
      <c r="C11" s="94"/>
      <c r="D11" s="94"/>
      <c r="E11" s="94"/>
      <c r="F11" s="94"/>
    </row>
    <row r="13" spans="1:6" ht="15" customHeight="1">
      <c r="A13" s="94" t="s">
        <v>660</v>
      </c>
      <c r="B13" s="94" t="s">
        <v>507</v>
      </c>
      <c r="C13" s="94" t="s">
        <v>661</v>
      </c>
      <c r="D13" s="94" t="s">
        <v>510</v>
      </c>
      <c r="E13" s="94" t="s">
        <v>662</v>
      </c>
      <c r="F13" s="94" t="s">
        <v>511</v>
      </c>
    </row>
    <row r="14" spans="1:6" ht="15">
      <c r="A14" s="94"/>
      <c r="B14" s="94"/>
      <c r="C14" s="94"/>
      <c r="D14" s="94"/>
      <c r="E14" s="94"/>
      <c r="F14" s="94"/>
    </row>
    <row r="16" spans="1:6" ht="15" customHeight="1">
      <c r="A16" s="94" t="s">
        <v>644</v>
      </c>
      <c r="B16" s="94" t="s">
        <v>507</v>
      </c>
      <c r="C16" s="94" t="s">
        <v>645</v>
      </c>
      <c r="D16" s="94" t="s">
        <v>510</v>
      </c>
      <c r="E16" s="94" t="s">
        <v>646</v>
      </c>
      <c r="F16" s="94" t="s">
        <v>511</v>
      </c>
    </row>
    <row r="17" spans="1:6" ht="15">
      <c r="A17" s="94"/>
      <c r="B17" s="94"/>
      <c r="C17" s="94"/>
      <c r="D17" s="94"/>
      <c r="E17" s="94"/>
      <c r="F17" s="94"/>
    </row>
    <row r="19" spans="1:6" ht="15" customHeight="1">
      <c r="A19" s="13" t="s">
        <v>664</v>
      </c>
      <c r="B19" s="13" t="s">
        <v>507</v>
      </c>
      <c r="C19" s="94" t="s">
        <v>665</v>
      </c>
      <c r="D19" s="94" t="s">
        <v>510</v>
      </c>
      <c r="E19" s="94" t="s">
        <v>666</v>
      </c>
      <c r="F19" s="94" t="s">
        <v>511</v>
      </c>
    </row>
    <row r="20" spans="1:6" ht="15">
      <c r="A20" s="106" t="s">
        <v>525</v>
      </c>
      <c r="B20" s="106">
        <v>0</v>
      </c>
      <c r="C20" s="106"/>
      <c r="D20" s="106"/>
      <c r="E20" s="106"/>
      <c r="F20" s="106"/>
    </row>
    <row r="21" spans="1:6" ht="15">
      <c r="A21" s="106" t="s">
        <v>526</v>
      </c>
      <c r="B21" s="106">
        <v>0</v>
      </c>
      <c r="C21" s="106"/>
      <c r="D21" s="106"/>
      <c r="E21" s="106"/>
      <c r="F21" s="106"/>
    </row>
    <row r="22" spans="1:6" ht="15">
      <c r="A22" s="106" t="s">
        <v>527</v>
      </c>
      <c r="B22" s="106">
        <v>0</v>
      </c>
      <c r="C22" s="106"/>
      <c r="D22" s="106"/>
      <c r="E22" s="106"/>
      <c r="F22" s="106"/>
    </row>
    <row r="23" spans="1:6" ht="15">
      <c r="A23" s="106" t="s">
        <v>528</v>
      </c>
      <c r="B23" s="106">
        <v>0</v>
      </c>
      <c r="C23" s="106"/>
      <c r="D23" s="106"/>
      <c r="E23" s="106"/>
      <c r="F23" s="106"/>
    </row>
    <row r="24" spans="1:6" ht="15">
      <c r="A24" s="106" t="s">
        <v>529</v>
      </c>
      <c r="B24" s="106">
        <v>0</v>
      </c>
      <c r="C24" s="106"/>
      <c r="D24" s="106"/>
      <c r="E24" s="106"/>
      <c r="F24" s="106"/>
    </row>
    <row r="27" spans="1:6" ht="15" customHeight="1">
      <c r="A27" s="94" t="s">
        <v>668</v>
      </c>
      <c r="B27" s="94" t="s">
        <v>507</v>
      </c>
      <c r="C27" s="94" t="s">
        <v>669</v>
      </c>
      <c r="D27" s="94" t="s">
        <v>510</v>
      </c>
      <c r="E27" s="94" t="s">
        <v>670</v>
      </c>
      <c r="F27" s="94" t="s">
        <v>511</v>
      </c>
    </row>
    <row r="28" spans="1:6" ht="15">
      <c r="A28" s="94"/>
      <c r="B28" s="94"/>
      <c r="C28" s="94"/>
      <c r="D28" s="94"/>
      <c r="E28" s="94"/>
      <c r="F28" s="94"/>
    </row>
  </sheetData>
  <printOptions/>
  <pageMargins left="0.7" right="0.7" top="0.75" bottom="0.75" header="0.3" footer="0.3"/>
  <pageSetup orientation="portrait" paperSize="9"/>
  <tableParts>
    <tablePart r:id="rId4"/>
    <tablePart r:id="rId1"/>
    <tablePart r:id="rId7"/>
    <tablePart r:id="rId5"/>
    <tablePart r:id="rId6"/>
    <tablePart r:id="rId2"/>
    <tablePart r:id="rId3"/>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workbookViewId="0" topLeftCell="A1"/>
  </sheetViews>
  <sheetFormatPr defaultColWidth="9.140625" defaultRowHeight="15"/>
  <cols>
    <col min="1" max="1" width="13.140625" style="0" bestFit="1" customWidth="1"/>
    <col min="2" max="2" width="13.57421875" style="0" bestFit="1" customWidth="1"/>
  </cols>
  <sheetData>
    <row r="25" spans="1:2" ht="15">
      <c r="A25" s="149" t="s">
        <v>687</v>
      </c>
      <c r="B25" t="s">
        <v>686</v>
      </c>
    </row>
    <row r="26" spans="1:2" ht="15">
      <c r="A26" s="150" t="s">
        <v>287</v>
      </c>
      <c r="B26" s="3">
        <v>1</v>
      </c>
    </row>
    <row r="27" spans="1:2" ht="15">
      <c r="A27" s="150" t="s">
        <v>297</v>
      </c>
      <c r="B27" s="3">
        <v>1</v>
      </c>
    </row>
    <row r="28" spans="1:2" ht="15">
      <c r="A28" s="150" t="s">
        <v>300</v>
      </c>
      <c r="B28" s="3">
        <v>1</v>
      </c>
    </row>
    <row r="29" spans="1:2" ht="15">
      <c r="A29" s="150" t="s">
        <v>291</v>
      </c>
      <c r="B29" s="3">
        <v>1</v>
      </c>
    </row>
    <row r="30" spans="1:2" ht="15">
      <c r="A30" s="150" t="s">
        <v>285</v>
      </c>
      <c r="B30" s="3">
        <v>1</v>
      </c>
    </row>
    <row r="31" spans="1:2" ht="15">
      <c r="A31" s="150" t="s">
        <v>301</v>
      </c>
      <c r="B31" s="3">
        <v>1</v>
      </c>
    </row>
    <row r="32" spans="1:2" ht="15">
      <c r="A32" s="150" t="s">
        <v>298</v>
      </c>
      <c r="B32" s="3">
        <v>1</v>
      </c>
    </row>
    <row r="33" spans="1:2" ht="15">
      <c r="A33" s="150" t="s">
        <v>302</v>
      </c>
      <c r="B33" s="3">
        <v>1</v>
      </c>
    </row>
    <row r="34" spans="1:2" ht="15">
      <c r="A34" s="150" t="s">
        <v>289</v>
      </c>
      <c r="B34" s="3">
        <v>1</v>
      </c>
    </row>
    <row r="35" spans="1:2" ht="15">
      <c r="A35" s="150" t="s">
        <v>290</v>
      </c>
      <c r="B35" s="3">
        <v>1</v>
      </c>
    </row>
    <row r="36" spans="1:2" ht="15">
      <c r="A36" s="150" t="s">
        <v>292</v>
      </c>
      <c r="B36" s="3">
        <v>1</v>
      </c>
    </row>
    <row r="37" spans="1:2" ht="15">
      <c r="A37" s="150" t="s">
        <v>293</v>
      </c>
      <c r="B37" s="3">
        <v>1</v>
      </c>
    </row>
    <row r="38" spans="1:2" ht="15">
      <c r="A38" s="150" t="s">
        <v>286</v>
      </c>
      <c r="B38" s="3">
        <v>1</v>
      </c>
    </row>
    <row r="39" spans="1:2" ht="15">
      <c r="A39" s="150" t="s">
        <v>294</v>
      </c>
      <c r="B39" s="3">
        <v>1</v>
      </c>
    </row>
    <row r="40" spans="1:2" ht="15">
      <c r="A40" s="150" t="s">
        <v>295</v>
      </c>
      <c r="B40" s="3">
        <v>1</v>
      </c>
    </row>
    <row r="41" spans="1:2" ht="15">
      <c r="A41" s="150" t="s">
        <v>296</v>
      </c>
      <c r="B41" s="3">
        <v>1</v>
      </c>
    </row>
    <row r="42" spans="1:2" ht="15">
      <c r="A42" s="150" t="s">
        <v>299</v>
      </c>
      <c r="B42" s="3">
        <v>2</v>
      </c>
    </row>
    <row r="43" spans="1:2" ht="15">
      <c r="A43" s="150" t="s">
        <v>303</v>
      </c>
      <c r="B43" s="3">
        <v>1</v>
      </c>
    </row>
    <row r="44" spans="1:2" ht="15">
      <c r="A44" s="150" t="s">
        <v>288</v>
      </c>
      <c r="B44" s="3">
        <v>1</v>
      </c>
    </row>
    <row r="45" spans="1:2" ht="15">
      <c r="A45" s="150" t="s">
        <v>688</v>
      </c>
      <c r="B45" s="3">
        <v>20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28125" style="0" customWidth="1"/>
    <col min="54" max="54" width="17.28125" style="0" customWidth="1"/>
    <col min="55" max="55" width="19.57421875" style="0" customWidth="1"/>
    <col min="56" max="56" width="17.28125" style="0" customWidth="1"/>
    <col min="57" max="57" width="19.57421875" style="0" customWidth="1"/>
    <col min="58" max="58" width="17.28125" style="0" customWidth="1"/>
    <col min="59" max="59" width="19.57421875" style="0" customWidth="1"/>
    <col min="60" max="60" width="17.28125" style="0" customWidth="1"/>
    <col min="61" max="61" width="19.57421875" style="0" customWidth="1"/>
    <col min="62" max="62" width="18.8515625" style="0" customWidth="1"/>
    <col min="63" max="63" width="19.57421875" style="0" customWidth="1"/>
    <col min="64" max="64" width="21.7109375" style="0" customWidth="1"/>
    <col min="65" max="65" width="27.00390625" style="0" customWidth="1"/>
    <col min="66" max="66" width="22.57421875" style="0" customWidth="1"/>
    <col min="67" max="67" width="28.00390625" style="0" customWidth="1"/>
    <col min="68" max="68" width="25.00390625" style="0" customWidth="1"/>
    <col min="69" max="69" width="29.57421875" style="0" customWidth="1"/>
    <col min="70" max="70" width="18.140625" style="0" customWidth="1"/>
    <col min="71" max="71" width="22.28125" style="0" customWidth="1"/>
    <col min="72" max="72" width="17.00390625" style="0" customWidth="1"/>
    <col min="73" max="73" width="20.57421875" style="0" customWidth="1"/>
    <col min="74" max="74" width="22.7109375" style="0" customWidth="1"/>
    <col min="75" max="76" width="13.8515625" style="0" customWidth="1"/>
    <col min="77" max="77" width="15.57421875" style="0" customWidth="1"/>
    <col min="78" max="78" width="17.57421875" style="0" customWidth="1"/>
    <col min="79" max="80" width="18.8515625" style="0" customWidth="1"/>
    <col min="81" max="81" width="20.57421875" style="0" customWidth="1"/>
    <col min="82" max="82" width="22.57421875" style="0" customWidth="1"/>
    <col min="83" max="83" width="19.28125" style="0" customWidth="1"/>
    <col min="84" max="84" width="21.140625" style="0" customWidth="1"/>
    <col min="85" max="86" width="23.281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88" ht="30" customHeight="1">
      <c r="A2" s="11" t="s">
        <v>5</v>
      </c>
      <c r="B2" t="s">
        <v>695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351</v>
      </c>
      <c r="AF2" s="13" t="s">
        <v>352</v>
      </c>
      <c r="AG2" s="13" t="s">
        <v>353</v>
      </c>
      <c r="AH2" s="13" t="s">
        <v>354</v>
      </c>
      <c r="AI2" s="13" t="s">
        <v>355</v>
      </c>
      <c r="AJ2" s="13" t="s">
        <v>356</v>
      </c>
      <c r="AK2" s="13" t="s">
        <v>357</v>
      </c>
      <c r="AL2" s="13" t="s">
        <v>358</v>
      </c>
      <c r="AM2" s="13" t="s">
        <v>359</v>
      </c>
      <c r="AN2" s="13" t="s">
        <v>360</v>
      </c>
      <c r="AO2" s="13" t="s">
        <v>361</v>
      </c>
      <c r="AP2" s="13" t="s">
        <v>362</v>
      </c>
      <c r="AQ2" s="13" t="s">
        <v>363</v>
      </c>
      <c r="AR2" s="13" t="s">
        <v>364</v>
      </c>
      <c r="AS2" s="13" t="s">
        <v>365</v>
      </c>
      <c r="AT2" s="13" t="s">
        <v>218</v>
      </c>
      <c r="AU2" s="13" t="s">
        <v>366</v>
      </c>
      <c r="AV2" s="13" t="s">
        <v>367</v>
      </c>
      <c r="AW2" s="13" t="s">
        <v>368</v>
      </c>
      <c r="AX2" s="13" t="s">
        <v>369</v>
      </c>
      <c r="AY2" s="13" t="s">
        <v>370</v>
      </c>
      <c r="AZ2" s="13" t="s">
        <v>371</v>
      </c>
      <c r="BA2" s="13" t="s">
        <v>496</v>
      </c>
      <c r="BB2" s="145" t="s">
        <v>590</v>
      </c>
      <c r="BC2" s="145" t="s">
        <v>592</v>
      </c>
      <c r="BD2" s="145" t="s">
        <v>594</v>
      </c>
      <c r="BE2" s="145" t="s">
        <v>596</v>
      </c>
      <c r="BF2" s="145" t="s">
        <v>597</v>
      </c>
      <c r="BG2" s="145" t="s">
        <v>598</v>
      </c>
      <c r="BH2" s="145" t="s">
        <v>599</v>
      </c>
      <c r="BI2" s="145" t="s">
        <v>605</v>
      </c>
      <c r="BJ2" s="145" t="s">
        <v>608</v>
      </c>
      <c r="BK2" s="145" t="s">
        <v>614</v>
      </c>
      <c r="BL2" s="145" t="s">
        <v>633</v>
      </c>
      <c r="BM2" s="145" t="s">
        <v>634</v>
      </c>
      <c r="BN2" s="145" t="s">
        <v>635</v>
      </c>
      <c r="BO2" s="145" t="s">
        <v>636</v>
      </c>
      <c r="BP2" s="145" t="s">
        <v>637</v>
      </c>
      <c r="BQ2" s="145" t="s">
        <v>638</v>
      </c>
      <c r="BR2" s="145" t="s">
        <v>639</v>
      </c>
      <c r="BS2" s="145" t="s">
        <v>640</v>
      </c>
      <c r="BT2" s="145" t="s">
        <v>642</v>
      </c>
      <c r="BU2" s="145" t="s">
        <v>672</v>
      </c>
      <c r="BV2" s="145" t="s">
        <v>673</v>
      </c>
      <c r="BW2" s="145" t="s">
        <v>674</v>
      </c>
      <c r="BX2" s="145" t="s">
        <v>675</v>
      </c>
      <c r="BY2" s="145" t="s">
        <v>676</v>
      </c>
      <c r="BZ2" s="145" t="s">
        <v>677</v>
      </c>
      <c r="CA2" s="145" t="s">
        <v>678</v>
      </c>
      <c r="CB2" s="145" t="s">
        <v>679</v>
      </c>
      <c r="CC2" s="145" t="s">
        <v>680</v>
      </c>
      <c r="CD2" s="145" t="s">
        <v>681</v>
      </c>
      <c r="CE2" s="145" t="s">
        <v>682</v>
      </c>
      <c r="CF2" s="145" t="s">
        <v>683</v>
      </c>
      <c r="CG2" s="145" t="s">
        <v>684</v>
      </c>
      <c r="CH2" s="145" t="s">
        <v>685</v>
      </c>
      <c r="CI2" s="3"/>
      <c r="CJ2" s="3"/>
    </row>
    <row r="3" spans="1:88" ht="41.45" customHeight="1">
      <c r="A3" s="50" t="s">
        <v>238</v>
      </c>
      <c r="C3" s="53"/>
      <c r="D3" s="53" t="s">
        <v>64</v>
      </c>
      <c r="E3" s="54">
        <v>150</v>
      </c>
      <c r="F3" s="55">
        <v>100</v>
      </c>
      <c r="G3" s="128" t="s">
        <v>270</v>
      </c>
      <c r="H3" s="53"/>
      <c r="I3" s="57" t="s">
        <v>372</v>
      </c>
      <c r="J3" s="56"/>
      <c r="K3" s="56"/>
      <c r="L3" s="130" t="s">
        <v>454</v>
      </c>
      <c r="M3" s="59"/>
      <c r="N3" s="60">
        <v>3126.901611328125</v>
      </c>
      <c r="O3" s="60">
        <v>8532.193359375</v>
      </c>
      <c r="P3" s="58"/>
      <c r="Q3" s="61"/>
      <c r="R3" s="61"/>
      <c r="S3" s="51"/>
      <c r="T3" s="51">
        <v>0</v>
      </c>
      <c r="U3" s="51">
        <v>1</v>
      </c>
      <c r="V3" s="52">
        <v>0</v>
      </c>
      <c r="W3" s="52">
        <v>0.037037</v>
      </c>
      <c r="X3" s="52">
        <v>0.052772</v>
      </c>
      <c r="Y3" s="52">
        <v>0.53272</v>
      </c>
      <c r="Z3" s="52">
        <v>0</v>
      </c>
      <c r="AA3" s="52">
        <v>0</v>
      </c>
      <c r="AB3" s="62">
        <v>3</v>
      </c>
      <c r="AC3" s="62"/>
      <c r="AD3" s="63"/>
      <c r="AE3" s="94" t="s">
        <v>372</v>
      </c>
      <c r="AF3" s="94">
        <v>407</v>
      </c>
      <c r="AG3" s="94">
        <v>705</v>
      </c>
      <c r="AH3" s="94">
        <v>2102</v>
      </c>
      <c r="AI3" s="94">
        <v>3701</v>
      </c>
      <c r="AJ3" s="94"/>
      <c r="AK3" s="94" t="s">
        <v>387</v>
      </c>
      <c r="AL3" s="94"/>
      <c r="AM3" s="94"/>
      <c r="AN3" s="94"/>
      <c r="AO3" s="97">
        <v>42010.513969907406</v>
      </c>
      <c r="AP3" s="94"/>
      <c r="AQ3" s="94" t="b">
        <v>1</v>
      </c>
      <c r="AR3" s="94" t="b">
        <v>0</v>
      </c>
      <c r="AS3" s="94" t="b">
        <v>0</v>
      </c>
      <c r="AT3" s="94" t="s">
        <v>433</v>
      </c>
      <c r="AU3" s="94">
        <v>32</v>
      </c>
      <c r="AV3" s="101" t="s">
        <v>435</v>
      </c>
      <c r="AW3" s="94" t="b">
        <v>0</v>
      </c>
      <c r="AX3" s="94" t="s">
        <v>438</v>
      </c>
      <c r="AY3" s="101" t="s">
        <v>439</v>
      </c>
      <c r="AZ3" s="94" t="s">
        <v>66</v>
      </c>
      <c r="BA3" s="94" t="str">
        <f>REPLACE(INDEX(GroupVertices[Group],MATCH(Vertices[[#This Row],[Vertex]],GroupVertices[Vertex],0)),1,1,"")</f>
        <v>1</v>
      </c>
      <c r="BB3" s="51"/>
      <c r="BC3" s="51"/>
      <c r="BD3" s="51"/>
      <c r="BE3" s="51"/>
      <c r="BF3" s="51"/>
      <c r="BG3" s="51"/>
      <c r="BH3" s="146" t="s">
        <v>600</v>
      </c>
      <c r="BI3" s="146" t="s">
        <v>600</v>
      </c>
      <c r="BJ3" s="146" t="s">
        <v>609</v>
      </c>
      <c r="BK3" s="146" t="s">
        <v>609</v>
      </c>
      <c r="BL3" s="146"/>
      <c r="BM3" s="148"/>
      <c r="BN3" s="146"/>
      <c r="BO3" s="148"/>
      <c r="BP3" s="146"/>
      <c r="BQ3" s="148"/>
      <c r="BR3" s="146"/>
      <c r="BS3" s="148"/>
      <c r="BT3" s="146"/>
      <c r="BU3" s="146"/>
      <c r="BV3" s="146"/>
      <c r="BW3" s="146"/>
      <c r="BX3" s="146"/>
      <c r="BY3" s="146"/>
      <c r="BZ3" s="146"/>
      <c r="CA3" s="146"/>
      <c r="CB3" s="146"/>
      <c r="CC3" s="146"/>
      <c r="CD3" s="146"/>
      <c r="CE3" s="146" t="s">
        <v>342</v>
      </c>
      <c r="CF3" s="146" t="s">
        <v>342</v>
      </c>
      <c r="CG3" s="146" t="s">
        <v>342</v>
      </c>
      <c r="CH3" s="146" t="s">
        <v>342</v>
      </c>
      <c r="CI3" s="3"/>
      <c r="CJ3" s="3"/>
    </row>
    <row r="4" spans="1:91" ht="41.45" customHeight="1">
      <c r="A4" s="14" t="s">
        <v>250</v>
      </c>
      <c r="C4" s="15"/>
      <c r="D4" s="15" t="s">
        <v>64</v>
      </c>
      <c r="E4" s="109">
        <v>150</v>
      </c>
      <c r="F4" s="81">
        <v>50</v>
      </c>
      <c r="G4" s="128" t="s">
        <v>282</v>
      </c>
      <c r="H4" s="15"/>
      <c r="I4" s="16" t="s">
        <v>373</v>
      </c>
      <c r="J4" s="66"/>
      <c r="K4" s="66"/>
      <c r="L4" s="130" t="s">
        <v>455</v>
      </c>
      <c r="M4" s="110"/>
      <c r="N4" s="111">
        <v>4354.173828125</v>
      </c>
      <c r="O4" s="111">
        <v>5059.0380859375</v>
      </c>
      <c r="P4" s="77"/>
      <c r="Q4" s="112"/>
      <c r="R4" s="112"/>
      <c r="S4" s="113"/>
      <c r="T4" s="51">
        <v>15</v>
      </c>
      <c r="U4" s="51">
        <v>2</v>
      </c>
      <c r="V4" s="52">
        <v>180</v>
      </c>
      <c r="W4" s="52">
        <v>0.071429</v>
      </c>
      <c r="X4" s="52">
        <v>0.229721</v>
      </c>
      <c r="Y4" s="52">
        <v>6.753927</v>
      </c>
      <c r="Z4" s="52">
        <v>0.005494505494505495</v>
      </c>
      <c r="AA4" s="52">
        <v>0.07142857142857142</v>
      </c>
      <c r="AB4" s="82">
        <v>4</v>
      </c>
      <c r="AC4" s="82"/>
      <c r="AD4" s="114"/>
      <c r="AE4" s="94" t="s">
        <v>373</v>
      </c>
      <c r="AF4" s="94">
        <v>1177</v>
      </c>
      <c r="AG4" s="94">
        <v>9987</v>
      </c>
      <c r="AH4" s="94">
        <v>2408</v>
      </c>
      <c r="AI4" s="94">
        <v>1445</v>
      </c>
      <c r="AJ4" s="94"/>
      <c r="AK4" s="94" t="s">
        <v>388</v>
      </c>
      <c r="AL4" s="94" t="s">
        <v>402</v>
      </c>
      <c r="AM4" s="101" t="s">
        <v>414</v>
      </c>
      <c r="AN4" s="94"/>
      <c r="AO4" s="97">
        <v>41788.40971064815</v>
      </c>
      <c r="AP4" s="101" t="s">
        <v>423</v>
      </c>
      <c r="AQ4" s="94" t="b">
        <v>0</v>
      </c>
      <c r="AR4" s="94" t="b">
        <v>0</v>
      </c>
      <c r="AS4" s="94" t="b">
        <v>0</v>
      </c>
      <c r="AT4" s="94" t="s">
        <v>343</v>
      </c>
      <c r="AU4" s="94">
        <v>131</v>
      </c>
      <c r="AV4" s="101" t="s">
        <v>435</v>
      </c>
      <c r="AW4" s="94" t="b">
        <v>0</v>
      </c>
      <c r="AX4" s="94" t="s">
        <v>438</v>
      </c>
      <c r="AY4" s="101" t="s">
        <v>440</v>
      </c>
      <c r="AZ4" s="94" t="s">
        <v>66</v>
      </c>
      <c r="BA4" s="94" t="str">
        <f>REPLACE(INDEX(GroupVertices[Group],MATCH(Vertices[[#This Row],[Vertex]],GroupVertices[Vertex],0)),1,1,"")</f>
        <v>1</v>
      </c>
      <c r="BB4" s="51" t="s">
        <v>591</v>
      </c>
      <c r="BC4" s="51" t="s">
        <v>593</v>
      </c>
      <c r="BD4" s="51" t="s">
        <v>595</v>
      </c>
      <c r="BE4" s="51" t="s">
        <v>265</v>
      </c>
      <c r="BF4" s="51" t="s">
        <v>266</v>
      </c>
      <c r="BG4" s="51" t="s">
        <v>266</v>
      </c>
      <c r="BH4" s="146" t="s">
        <v>601</v>
      </c>
      <c r="BI4" s="146" t="s">
        <v>606</v>
      </c>
      <c r="BJ4" s="146" t="s">
        <v>610</v>
      </c>
      <c r="BK4" s="146" t="s">
        <v>615</v>
      </c>
      <c r="BL4" s="146"/>
      <c r="BM4" s="148"/>
      <c r="BN4" s="146"/>
      <c r="BO4" s="148"/>
      <c r="BP4" s="146"/>
      <c r="BQ4" s="148"/>
      <c r="BR4" s="146"/>
      <c r="BS4" s="148"/>
      <c r="BT4" s="146"/>
      <c r="BU4" s="146"/>
      <c r="BV4" s="146"/>
      <c r="BW4" s="146"/>
      <c r="BX4" s="146"/>
      <c r="BY4" s="146"/>
      <c r="BZ4" s="146"/>
      <c r="CA4" s="146"/>
      <c r="CB4" s="146"/>
      <c r="CC4" s="146"/>
      <c r="CD4" s="146"/>
      <c r="CE4" s="146" t="s">
        <v>342</v>
      </c>
      <c r="CF4" s="146" t="s">
        <v>342</v>
      </c>
      <c r="CG4" s="146" t="s">
        <v>342</v>
      </c>
      <c r="CH4" s="146" t="s">
        <v>342</v>
      </c>
      <c r="CI4" s="2"/>
      <c r="CJ4" s="3"/>
      <c r="CK4" s="3"/>
      <c r="CL4" s="3"/>
      <c r="CM4" s="3"/>
    </row>
    <row r="5" spans="1:91" ht="41.45" customHeight="1">
      <c r="A5" s="14" t="s">
        <v>239</v>
      </c>
      <c r="C5" s="15"/>
      <c r="D5" s="15" t="s">
        <v>64</v>
      </c>
      <c r="E5" s="109">
        <v>150</v>
      </c>
      <c r="F5" s="81">
        <v>100</v>
      </c>
      <c r="G5" s="128" t="s">
        <v>271</v>
      </c>
      <c r="H5" s="15"/>
      <c r="I5" s="16" t="s">
        <v>374</v>
      </c>
      <c r="J5" s="66"/>
      <c r="K5" s="66"/>
      <c r="L5" s="130" t="s">
        <v>456</v>
      </c>
      <c r="M5" s="110"/>
      <c r="N5" s="111">
        <v>184.26242065429688</v>
      </c>
      <c r="O5" s="111">
        <v>3341.46728515625</v>
      </c>
      <c r="P5" s="77"/>
      <c r="Q5" s="112"/>
      <c r="R5" s="112"/>
      <c r="S5" s="113"/>
      <c r="T5" s="51">
        <v>0</v>
      </c>
      <c r="U5" s="51">
        <v>1</v>
      </c>
      <c r="V5" s="52">
        <v>0</v>
      </c>
      <c r="W5" s="52">
        <v>0.037037</v>
      </c>
      <c r="X5" s="52">
        <v>0.052772</v>
      </c>
      <c r="Y5" s="52">
        <v>0.53272</v>
      </c>
      <c r="Z5" s="52">
        <v>0</v>
      </c>
      <c r="AA5" s="52">
        <v>0</v>
      </c>
      <c r="AB5" s="82">
        <v>5</v>
      </c>
      <c r="AC5" s="82"/>
      <c r="AD5" s="114"/>
      <c r="AE5" s="94" t="s">
        <v>374</v>
      </c>
      <c r="AF5" s="94">
        <v>277</v>
      </c>
      <c r="AG5" s="94">
        <v>351</v>
      </c>
      <c r="AH5" s="94">
        <v>799</v>
      </c>
      <c r="AI5" s="94">
        <v>1707</v>
      </c>
      <c r="AJ5" s="94"/>
      <c r="AK5" s="94" t="s">
        <v>389</v>
      </c>
      <c r="AL5" s="94" t="s">
        <v>403</v>
      </c>
      <c r="AM5" s="101" t="s">
        <v>415</v>
      </c>
      <c r="AN5" s="94"/>
      <c r="AO5" s="97">
        <v>41206.69902777778</v>
      </c>
      <c r="AP5" s="101" t="s">
        <v>424</v>
      </c>
      <c r="AQ5" s="94" t="b">
        <v>0</v>
      </c>
      <c r="AR5" s="94" t="b">
        <v>0</v>
      </c>
      <c r="AS5" s="94" t="b">
        <v>0</v>
      </c>
      <c r="AT5" s="94" t="s">
        <v>343</v>
      </c>
      <c r="AU5" s="94">
        <v>1</v>
      </c>
      <c r="AV5" s="101" t="s">
        <v>435</v>
      </c>
      <c r="AW5" s="94" t="b">
        <v>0</v>
      </c>
      <c r="AX5" s="94" t="s">
        <v>438</v>
      </c>
      <c r="AY5" s="101" t="s">
        <v>441</v>
      </c>
      <c r="AZ5" s="94" t="s">
        <v>66</v>
      </c>
      <c r="BA5" s="94" t="str">
        <f>REPLACE(INDEX(GroupVertices[Group],MATCH(Vertices[[#This Row],[Vertex]],GroupVertices[Vertex],0)),1,1,"")</f>
        <v>1</v>
      </c>
      <c r="BB5" s="51"/>
      <c r="BC5" s="51"/>
      <c r="BD5" s="51"/>
      <c r="BE5" s="51"/>
      <c r="BF5" s="51"/>
      <c r="BG5" s="51"/>
      <c r="BH5" s="146" t="s">
        <v>600</v>
      </c>
      <c r="BI5" s="146" t="s">
        <v>600</v>
      </c>
      <c r="BJ5" s="146" t="s">
        <v>609</v>
      </c>
      <c r="BK5" s="146" t="s">
        <v>609</v>
      </c>
      <c r="BL5" s="146"/>
      <c r="BM5" s="148"/>
      <c r="BN5" s="146"/>
      <c r="BO5" s="148"/>
      <c r="BP5" s="146"/>
      <c r="BQ5" s="148"/>
      <c r="BR5" s="146"/>
      <c r="BS5" s="148"/>
      <c r="BT5" s="146"/>
      <c r="BU5" s="146"/>
      <c r="BV5" s="146"/>
      <c r="BW5" s="146"/>
      <c r="BX5" s="146"/>
      <c r="BY5" s="146"/>
      <c r="BZ5" s="146"/>
      <c r="CA5" s="146"/>
      <c r="CB5" s="146"/>
      <c r="CC5" s="146"/>
      <c r="CD5" s="146"/>
      <c r="CE5" s="146" t="s">
        <v>342</v>
      </c>
      <c r="CF5" s="146" t="s">
        <v>342</v>
      </c>
      <c r="CG5" s="146" t="s">
        <v>342</v>
      </c>
      <c r="CH5" s="146" t="s">
        <v>342</v>
      </c>
      <c r="CI5" s="2"/>
      <c r="CJ5" s="3"/>
      <c r="CK5" s="3"/>
      <c r="CL5" s="3"/>
      <c r="CM5" s="3"/>
    </row>
    <row r="6" spans="1:91" ht="41.45" customHeight="1">
      <c r="A6" s="14" t="s">
        <v>240</v>
      </c>
      <c r="C6" s="15"/>
      <c r="D6" s="15" t="s">
        <v>64</v>
      </c>
      <c r="E6" s="109">
        <v>150</v>
      </c>
      <c r="F6" s="81">
        <v>100</v>
      </c>
      <c r="G6" s="128" t="s">
        <v>272</v>
      </c>
      <c r="H6" s="15"/>
      <c r="I6" s="16" t="s">
        <v>375</v>
      </c>
      <c r="J6" s="66"/>
      <c r="K6" s="66"/>
      <c r="L6" s="130" t="s">
        <v>457</v>
      </c>
      <c r="M6" s="110"/>
      <c r="N6" s="111">
        <v>7565.91455078125</v>
      </c>
      <c r="O6" s="111">
        <v>1839.6143798828125</v>
      </c>
      <c r="P6" s="77"/>
      <c r="Q6" s="112"/>
      <c r="R6" s="112"/>
      <c r="S6" s="113"/>
      <c r="T6" s="51">
        <v>0</v>
      </c>
      <c r="U6" s="51">
        <v>1</v>
      </c>
      <c r="V6" s="52">
        <v>0</v>
      </c>
      <c r="W6" s="52">
        <v>0.037037</v>
      </c>
      <c r="X6" s="52">
        <v>0.052772</v>
      </c>
      <c r="Y6" s="52">
        <v>0.53272</v>
      </c>
      <c r="Z6" s="52">
        <v>0</v>
      </c>
      <c r="AA6" s="52">
        <v>0</v>
      </c>
      <c r="AB6" s="82">
        <v>6</v>
      </c>
      <c r="AC6" s="82"/>
      <c r="AD6" s="114"/>
      <c r="AE6" s="94" t="s">
        <v>375</v>
      </c>
      <c r="AF6" s="94">
        <v>86</v>
      </c>
      <c r="AG6" s="94">
        <v>7</v>
      </c>
      <c r="AH6" s="94">
        <v>8</v>
      </c>
      <c r="AI6" s="94">
        <v>41</v>
      </c>
      <c r="AJ6" s="94"/>
      <c r="AK6" s="94" t="s">
        <v>390</v>
      </c>
      <c r="AL6" s="94" t="s">
        <v>404</v>
      </c>
      <c r="AM6" s="94"/>
      <c r="AN6" s="94"/>
      <c r="AO6" s="97">
        <v>43616.03946759259</v>
      </c>
      <c r="AP6" s="94"/>
      <c r="AQ6" s="94" t="b">
        <v>0</v>
      </c>
      <c r="AR6" s="94" t="b">
        <v>0</v>
      </c>
      <c r="AS6" s="94" t="b">
        <v>0</v>
      </c>
      <c r="AT6" s="94" t="s">
        <v>343</v>
      </c>
      <c r="AU6" s="94">
        <v>0</v>
      </c>
      <c r="AV6" s="101" t="s">
        <v>435</v>
      </c>
      <c r="AW6" s="94" t="b">
        <v>0</v>
      </c>
      <c r="AX6" s="94" t="s">
        <v>438</v>
      </c>
      <c r="AY6" s="101" t="s">
        <v>442</v>
      </c>
      <c r="AZ6" s="94" t="s">
        <v>66</v>
      </c>
      <c r="BA6" s="94" t="str">
        <f>REPLACE(INDEX(GroupVertices[Group],MATCH(Vertices[[#This Row],[Vertex]],GroupVertices[Vertex],0)),1,1,"")</f>
        <v>1</v>
      </c>
      <c r="BB6" s="51"/>
      <c r="BC6" s="51"/>
      <c r="BD6" s="51"/>
      <c r="BE6" s="51"/>
      <c r="BF6" s="51"/>
      <c r="BG6" s="51"/>
      <c r="BH6" s="146" t="s">
        <v>600</v>
      </c>
      <c r="BI6" s="146" t="s">
        <v>600</v>
      </c>
      <c r="BJ6" s="146" t="s">
        <v>609</v>
      </c>
      <c r="BK6" s="146" t="s">
        <v>609</v>
      </c>
      <c r="BL6" s="146"/>
      <c r="BM6" s="148"/>
      <c r="BN6" s="146"/>
      <c r="BO6" s="148"/>
      <c r="BP6" s="146"/>
      <c r="BQ6" s="148"/>
      <c r="BR6" s="146"/>
      <c r="BS6" s="148"/>
      <c r="BT6" s="146"/>
      <c r="BU6" s="146"/>
      <c r="BV6" s="146"/>
      <c r="BW6" s="146"/>
      <c r="BX6" s="146"/>
      <c r="BY6" s="146"/>
      <c r="BZ6" s="146"/>
      <c r="CA6" s="146"/>
      <c r="CB6" s="146"/>
      <c r="CC6" s="146"/>
      <c r="CD6" s="146"/>
      <c r="CE6" s="146" t="s">
        <v>342</v>
      </c>
      <c r="CF6" s="146" t="s">
        <v>342</v>
      </c>
      <c r="CG6" s="146" t="s">
        <v>342</v>
      </c>
      <c r="CH6" s="146" t="s">
        <v>342</v>
      </c>
      <c r="CI6" s="2"/>
      <c r="CJ6" s="3"/>
      <c r="CK6" s="3"/>
      <c r="CL6" s="3"/>
      <c r="CM6" s="3"/>
    </row>
    <row r="7" spans="1:91" ht="41.45" customHeight="1">
      <c r="A7" s="14" t="s">
        <v>241</v>
      </c>
      <c r="C7" s="15"/>
      <c r="D7" s="15" t="s">
        <v>64</v>
      </c>
      <c r="E7" s="109">
        <v>150</v>
      </c>
      <c r="F7" s="81">
        <v>100</v>
      </c>
      <c r="G7" s="128" t="s">
        <v>273</v>
      </c>
      <c r="H7" s="15"/>
      <c r="I7" s="16" t="s">
        <v>376</v>
      </c>
      <c r="J7" s="66"/>
      <c r="K7" s="66"/>
      <c r="L7" s="130" t="s">
        <v>458</v>
      </c>
      <c r="M7" s="110"/>
      <c r="N7" s="111">
        <v>8471.544921875</v>
      </c>
      <c r="O7" s="111">
        <v>6503.859375</v>
      </c>
      <c r="P7" s="77"/>
      <c r="Q7" s="112"/>
      <c r="R7" s="112"/>
      <c r="S7" s="113"/>
      <c r="T7" s="51">
        <v>0</v>
      </c>
      <c r="U7" s="51">
        <v>1</v>
      </c>
      <c r="V7" s="52">
        <v>0</v>
      </c>
      <c r="W7" s="52">
        <v>0.037037</v>
      </c>
      <c r="X7" s="52">
        <v>0.052772</v>
      </c>
      <c r="Y7" s="52">
        <v>0.53272</v>
      </c>
      <c r="Z7" s="52">
        <v>0</v>
      </c>
      <c r="AA7" s="52">
        <v>0</v>
      </c>
      <c r="AB7" s="82">
        <v>7</v>
      </c>
      <c r="AC7" s="82"/>
      <c r="AD7" s="114"/>
      <c r="AE7" s="94" t="s">
        <v>376</v>
      </c>
      <c r="AF7" s="94">
        <v>861</v>
      </c>
      <c r="AG7" s="94">
        <v>1153</v>
      </c>
      <c r="AH7" s="94">
        <v>5600</v>
      </c>
      <c r="AI7" s="94">
        <v>3475</v>
      </c>
      <c r="AJ7" s="94"/>
      <c r="AK7" s="94" t="s">
        <v>391</v>
      </c>
      <c r="AL7" s="94" t="s">
        <v>405</v>
      </c>
      <c r="AM7" s="101" t="s">
        <v>416</v>
      </c>
      <c r="AN7" s="94"/>
      <c r="AO7" s="97">
        <v>39984.40017361111</v>
      </c>
      <c r="AP7" s="101" t="s">
        <v>425</v>
      </c>
      <c r="AQ7" s="94" t="b">
        <v>0</v>
      </c>
      <c r="AR7" s="94" t="b">
        <v>0</v>
      </c>
      <c r="AS7" s="94" t="b">
        <v>0</v>
      </c>
      <c r="AT7" s="94" t="s">
        <v>343</v>
      </c>
      <c r="AU7" s="94">
        <v>48</v>
      </c>
      <c r="AV7" s="101" t="s">
        <v>435</v>
      </c>
      <c r="AW7" s="94" t="b">
        <v>0</v>
      </c>
      <c r="AX7" s="94" t="s">
        <v>438</v>
      </c>
      <c r="AY7" s="101" t="s">
        <v>443</v>
      </c>
      <c r="AZ7" s="94" t="s">
        <v>66</v>
      </c>
      <c r="BA7" s="94" t="str">
        <f>REPLACE(INDEX(GroupVertices[Group],MATCH(Vertices[[#This Row],[Vertex]],GroupVertices[Vertex],0)),1,1,"")</f>
        <v>1</v>
      </c>
      <c r="BB7" s="51"/>
      <c r="BC7" s="51"/>
      <c r="BD7" s="51"/>
      <c r="BE7" s="51"/>
      <c r="BF7" s="51"/>
      <c r="BG7" s="51"/>
      <c r="BH7" s="146" t="s">
        <v>600</v>
      </c>
      <c r="BI7" s="146" t="s">
        <v>600</v>
      </c>
      <c r="BJ7" s="146" t="s">
        <v>609</v>
      </c>
      <c r="BK7" s="146" t="s">
        <v>609</v>
      </c>
      <c r="BL7" s="146"/>
      <c r="BM7" s="148"/>
      <c r="BN7" s="146"/>
      <c r="BO7" s="148"/>
      <c r="BP7" s="146"/>
      <c r="BQ7" s="148"/>
      <c r="BR7" s="146"/>
      <c r="BS7" s="148"/>
      <c r="BT7" s="146"/>
      <c r="BU7" s="146"/>
      <c r="BV7" s="146"/>
      <c r="BW7" s="146"/>
      <c r="BX7" s="146"/>
      <c r="BY7" s="146"/>
      <c r="BZ7" s="146"/>
      <c r="CA7" s="146"/>
      <c r="CB7" s="146"/>
      <c r="CC7" s="146"/>
      <c r="CD7" s="146"/>
      <c r="CE7" s="146" t="s">
        <v>342</v>
      </c>
      <c r="CF7" s="146" t="s">
        <v>342</v>
      </c>
      <c r="CG7" s="146" t="s">
        <v>342</v>
      </c>
      <c r="CH7" s="146" t="s">
        <v>342</v>
      </c>
      <c r="CI7" s="2"/>
      <c r="CJ7" s="3"/>
      <c r="CK7" s="3"/>
      <c r="CL7" s="3"/>
      <c r="CM7" s="3"/>
    </row>
    <row r="8" spans="1:91" ht="41.45" customHeight="1">
      <c r="A8" s="14" t="s">
        <v>242</v>
      </c>
      <c r="C8" s="15"/>
      <c r="D8" s="15" t="s">
        <v>64</v>
      </c>
      <c r="E8" s="109">
        <v>150</v>
      </c>
      <c r="F8" s="81">
        <v>100</v>
      </c>
      <c r="G8" s="128" t="s">
        <v>274</v>
      </c>
      <c r="H8" s="15"/>
      <c r="I8" s="16" t="s">
        <v>377</v>
      </c>
      <c r="J8" s="66"/>
      <c r="K8" s="66"/>
      <c r="L8" s="130" t="s">
        <v>459</v>
      </c>
      <c r="M8" s="110"/>
      <c r="N8" s="111">
        <v>1652.2493896484375</v>
      </c>
      <c r="O8" s="111">
        <v>894.7555541992188</v>
      </c>
      <c r="P8" s="77"/>
      <c r="Q8" s="112"/>
      <c r="R8" s="112"/>
      <c r="S8" s="113"/>
      <c r="T8" s="51">
        <v>0</v>
      </c>
      <c r="U8" s="51">
        <v>1</v>
      </c>
      <c r="V8" s="52">
        <v>0</v>
      </c>
      <c r="W8" s="52">
        <v>0.037037</v>
      </c>
      <c r="X8" s="52">
        <v>0.052772</v>
      </c>
      <c r="Y8" s="52">
        <v>0.53272</v>
      </c>
      <c r="Z8" s="52">
        <v>0</v>
      </c>
      <c r="AA8" s="52">
        <v>0</v>
      </c>
      <c r="AB8" s="82">
        <v>8</v>
      </c>
      <c r="AC8" s="82"/>
      <c r="AD8" s="114"/>
      <c r="AE8" s="94" t="s">
        <v>377</v>
      </c>
      <c r="AF8" s="94">
        <v>3398</v>
      </c>
      <c r="AG8" s="94">
        <v>2052</v>
      </c>
      <c r="AH8" s="94">
        <v>5484</v>
      </c>
      <c r="AI8" s="94">
        <v>8417</v>
      </c>
      <c r="AJ8" s="94"/>
      <c r="AK8" s="94" t="s">
        <v>392</v>
      </c>
      <c r="AL8" s="94" t="s">
        <v>406</v>
      </c>
      <c r="AM8" s="101" t="s">
        <v>417</v>
      </c>
      <c r="AN8" s="94"/>
      <c r="AO8" s="97">
        <v>41166.47630787037</v>
      </c>
      <c r="AP8" s="101" t="s">
        <v>426</v>
      </c>
      <c r="AQ8" s="94" t="b">
        <v>1</v>
      </c>
      <c r="AR8" s="94" t="b">
        <v>0</v>
      </c>
      <c r="AS8" s="94" t="b">
        <v>1</v>
      </c>
      <c r="AT8" s="94" t="s">
        <v>343</v>
      </c>
      <c r="AU8" s="94">
        <v>78</v>
      </c>
      <c r="AV8" s="101" t="s">
        <v>435</v>
      </c>
      <c r="AW8" s="94" t="b">
        <v>0</v>
      </c>
      <c r="AX8" s="94" t="s">
        <v>438</v>
      </c>
      <c r="AY8" s="101" t="s">
        <v>444</v>
      </c>
      <c r="AZ8" s="94" t="s">
        <v>66</v>
      </c>
      <c r="BA8" s="94" t="str">
        <f>REPLACE(INDEX(GroupVertices[Group],MATCH(Vertices[[#This Row],[Vertex]],GroupVertices[Vertex],0)),1,1,"")</f>
        <v>1</v>
      </c>
      <c r="BB8" s="51" t="s">
        <v>259</v>
      </c>
      <c r="BC8" s="51" t="s">
        <v>259</v>
      </c>
      <c r="BD8" s="51" t="s">
        <v>263</v>
      </c>
      <c r="BE8" s="51" t="s">
        <v>263</v>
      </c>
      <c r="BF8" s="51"/>
      <c r="BG8" s="51"/>
      <c r="BH8" s="146" t="s">
        <v>602</v>
      </c>
      <c r="BI8" s="146" t="s">
        <v>602</v>
      </c>
      <c r="BJ8" s="146" t="s">
        <v>611</v>
      </c>
      <c r="BK8" s="146" t="s">
        <v>611</v>
      </c>
      <c r="BL8" s="146"/>
      <c r="BM8" s="148"/>
      <c r="BN8" s="146"/>
      <c r="BO8" s="148"/>
      <c r="BP8" s="146"/>
      <c r="BQ8" s="148"/>
      <c r="BR8" s="146"/>
      <c r="BS8" s="148"/>
      <c r="BT8" s="146"/>
      <c r="BU8" s="146"/>
      <c r="BV8" s="146"/>
      <c r="BW8" s="146"/>
      <c r="BX8" s="146"/>
      <c r="BY8" s="146"/>
      <c r="BZ8" s="146"/>
      <c r="CA8" s="146"/>
      <c r="CB8" s="146"/>
      <c r="CC8" s="146"/>
      <c r="CD8" s="146"/>
      <c r="CE8" s="146" t="s">
        <v>342</v>
      </c>
      <c r="CF8" s="146" t="s">
        <v>342</v>
      </c>
      <c r="CG8" s="146" t="s">
        <v>342</v>
      </c>
      <c r="CH8" s="146" t="s">
        <v>342</v>
      </c>
      <c r="CI8" s="2"/>
      <c r="CJ8" s="3"/>
      <c r="CK8" s="3"/>
      <c r="CL8" s="3"/>
      <c r="CM8" s="3"/>
    </row>
    <row r="9" spans="1:91" ht="41.45" customHeight="1">
      <c r="A9" s="14" t="s">
        <v>243</v>
      </c>
      <c r="C9" s="15"/>
      <c r="D9" s="15" t="s">
        <v>64</v>
      </c>
      <c r="E9" s="109">
        <v>150</v>
      </c>
      <c r="F9" s="81">
        <v>100</v>
      </c>
      <c r="G9" s="128" t="s">
        <v>275</v>
      </c>
      <c r="H9" s="15"/>
      <c r="I9" s="16" t="s">
        <v>378</v>
      </c>
      <c r="J9" s="66"/>
      <c r="K9" s="66"/>
      <c r="L9" s="130" t="s">
        <v>460</v>
      </c>
      <c r="M9" s="110"/>
      <c r="N9" s="111">
        <v>7124.47216796875</v>
      </c>
      <c r="O9" s="111">
        <v>8471.6865234375</v>
      </c>
      <c r="P9" s="77"/>
      <c r="Q9" s="112"/>
      <c r="R9" s="112"/>
      <c r="S9" s="113"/>
      <c r="T9" s="51">
        <v>0</v>
      </c>
      <c r="U9" s="51">
        <v>1</v>
      </c>
      <c r="V9" s="52">
        <v>0</v>
      </c>
      <c r="W9" s="52">
        <v>0.037037</v>
      </c>
      <c r="X9" s="52">
        <v>0.052772</v>
      </c>
      <c r="Y9" s="52">
        <v>0.53272</v>
      </c>
      <c r="Z9" s="52">
        <v>0</v>
      </c>
      <c r="AA9" s="52">
        <v>0</v>
      </c>
      <c r="AB9" s="82">
        <v>9</v>
      </c>
      <c r="AC9" s="82"/>
      <c r="AD9" s="114"/>
      <c r="AE9" s="94" t="s">
        <v>378</v>
      </c>
      <c r="AF9" s="94">
        <v>207</v>
      </c>
      <c r="AG9" s="94">
        <v>311</v>
      </c>
      <c r="AH9" s="94">
        <v>1374</v>
      </c>
      <c r="AI9" s="94">
        <v>50</v>
      </c>
      <c r="AJ9" s="94"/>
      <c r="AK9" s="94" t="s">
        <v>393</v>
      </c>
      <c r="AL9" s="94" t="s">
        <v>407</v>
      </c>
      <c r="AM9" s="101" t="s">
        <v>418</v>
      </c>
      <c r="AN9" s="94"/>
      <c r="AO9" s="97">
        <v>40101.609606481485</v>
      </c>
      <c r="AP9" s="101" t="s">
        <v>427</v>
      </c>
      <c r="AQ9" s="94" t="b">
        <v>0</v>
      </c>
      <c r="AR9" s="94" t="b">
        <v>0</v>
      </c>
      <c r="AS9" s="94" t="b">
        <v>1</v>
      </c>
      <c r="AT9" s="94" t="s">
        <v>343</v>
      </c>
      <c r="AU9" s="94">
        <v>23</v>
      </c>
      <c r="AV9" s="101" t="s">
        <v>435</v>
      </c>
      <c r="AW9" s="94" t="b">
        <v>0</v>
      </c>
      <c r="AX9" s="94" t="s">
        <v>438</v>
      </c>
      <c r="AY9" s="101" t="s">
        <v>445</v>
      </c>
      <c r="AZ9" s="94" t="s">
        <v>66</v>
      </c>
      <c r="BA9" s="94" t="str">
        <f>REPLACE(INDEX(GroupVertices[Group],MATCH(Vertices[[#This Row],[Vertex]],GroupVertices[Vertex],0)),1,1,"")</f>
        <v>1</v>
      </c>
      <c r="BB9" s="51" t="s">
        <v>259</v>
      </c>
      <c r="BC9" s="51" t="s">
        <v>259</v>
      </c>
      <c r="BD9" s="51" t="s">
        <v>263</v>
      </c>
      <c r="BE9" s="51" t="s">
        <v>263</v>
      </c>
      <c r="BF9" s="51"/>
      <c r="BG9" s="51"/>
      <c r="BH9" s="146" t="s">
        <v>602</v>
      </c>
      <c r="BI9" s="146" t="s">
        <v>602</v>
      </c>
      <c r="BJ9" s="146" t="s">
        <v>611</v>
      </c>
      <c r="BK9" s="146" t="s">
        <v>611</v>
      </c>
      <c r="BL9" s="146"/>
      <c r="BM9" s="148"/>
      <c r="BN9" s="146"/>
      <c r="BO9" s="148"/>
      <c r="BP9" s="146"/>
      <c r="BQ9" s="148"/>
      <c r="BR9" s="146"/>
      <c r="BS9" s="148"/>
      <c r="BT9" s="146"/>
      <c r="BU9" s="146"/>
      <c r="BV9" s="146"/>
      <c r="BW9" s="146"/>
      <c r="BX9" s="146"/>
      <c r="BY9" s="146"/>
      <c r="BZ9" s="146"/>
      <c r="CA9" s="146"/>
      <c r="CB9" s="146"/>
      <c r="CC9" s="146"/>
      <c r="CD9" s="146"/>
      <c r="CE9" s="146" t="s">
        <v>342</v>
      </c>
      <c r="CF9" s="146" t="s">
        <v>342</v>
      </c>
      <c r="CG9" s="146" t="s">
        <v>342</v>
      </c>
      <c r="CH9" s="146" t="s">
        <v>342</v>
      </c>
      <c r="CI9" s="2"/>
      <c r="CJ9" s="3"/>
      <c r="CK9" s="3"/>
      <c r="CL9" s="3"/>
      <c r="CM9" s="3"/>
    </row>
    <row r="10" spans="1:91" ht="41.45" customHeight="1">
      <c r="A10" s="14" t="s">
        <v>244</v>
      </c>
      <c r="C10" s="15"/>
      <c r="D10" s="15" t="s">
        <v>64</v>
      </c>
      <c r="E10" s="109">
        <v>150</v>
      </c>
      <c r="F10" s="81">
        <v>100</v>
      </c>
      <c r="G10" s="128" t="s">
        <v>276</v>
      </c>
      <c r="H10" s="15"/>
      <c r="I10" s="16" t="s">
        <v>379</v>
      </c>
      <c r="J10" s="66"/>
      <c r="K10" s="66"/>
      <c r="L10" s="130" t="s">
        <v>461</v>
      </c>
      <c r="M10" s="110"/>
      <c r="N10" s="111">
        <v>872.8927001953125</v>
      </c>
      <c r="O10" s="111">
        <v>8309.251953125</v>
      </c>
      <c r="P10" s="77"/>
      <c r="Q10" s="112"/>
      <c r="R10" s="112"/>
      <c r="S10" s="113"/>
      <c r="T10" s="51">
        <v>0</v>
      </c>
      <c r="U10" s="51">
        <v>1</v>
      </c>
      <c r="V10" s="52">
        <v>0</v>
      </c>
      <c r="W10" s="52">
        <v>0.037037</v>
      </c>
      <c r="X10" s="52">
        <v>0.052772</v>
      </c>
      <c r="Y10" s="52">
        <v>0.53272</v>
      </c>
      <c r="Z10" s="52">
        <v>0</v>
      </c>
      <c r="AA10" s="52">
        <v>0</v>
      </c>
      <c r="AB10" s="82">
        <v>10</v>
      </c>
      <c r="AC10" s="82"/>
      <c r="AD10" s="114"/>
      <c r="AE10" s="94" t="s">
        <v>379</v>
      </c>
      <c r="AF10" s="94">
        <v>3459</v>
      </c>
      <c r="AG10" s="94">
        <v>4546</v>
      </c>
      <c r="AH10" s="94">
        <v>22389</v>
      </c>
      <c r="AI10" s="94">
        <v>8542</v>
      </c>
      <c r="AJ10" s="94"/>
      <c r="AK10" s="94" t="s">
        <v>394</v>
      </c>
      <c r="AL10" s="94" t="s">
        <v>408</v>
      </c>
      <c r="AM10" s="101" t="s">
        <v>419</v>
      </c>
      <c r="AN10" s="94"/>
      <c r="AO10" s="97">
        <v>39885.54903935185</v>
      </c>
      <c r="AP10" s="101" t="s">
        <v>428</v>
      </c>
      <c r="AQ10" s="94" t="b">
        <v>0</v>
      </c>
      <c r="AR10" s="94" t="b">
        <v>0</v>
      </c>
      <c r="AS10" s="94" t="b">
        <v>0</v>
      </c>
      <c r="AT10" s="94" t="s">
        <v>343</v>
      </c>
      <c r="AU10" s="94">
        <v>196</v>
      </c>
      <c r="AV10" s="101" t="s">
        <v>436</v>
      </c>
      <c r="AW10" s="94" t="b">
        <v>0</v>
      </c>
      <c r="AX10" s="94" t="s">
        <v>438</v>
      </c>
      <c r="AY10" s="101" t="s">
        <v>446</v>
      </c>
      <c r="AZ10" s="94" t="s">
        <v>66</v>
      </c>
      <c r="BA10" s="94" t="str">
        <f>REPLACE(INDEX(GroupVertices[Group],MATCH(Vertices[[#This Row],[Vertex]],GroupVertices[Vertex],0)),1,1,"")</f>
        <v>1</v>
      </c>
      <c r="BB10" s="51" t="s">
        <v>259</v>
      </c>
      <c r="BC10" s="51" t="s">
        <v>259</v>
      </c>
      <c r="BD10" s="51" t="s">
        <v>263</v>
      </c>
      <c r="BE10" s="51" t="s">
        <v>263</v>
      </c>
      <c r="BF10" s="51"/>
      <c r="BG10" s="51"/>
      <c r="BH10" s="146" t="s">
        <v>603</v>
      </c>
      <c r="BI10" s="146" t="s">
        <v>607</v>
      </c>
      <c r="BJ10" s="146" t="s">
        <v>612</v>
      </c>
      <c r="BK10" s="146" t="s">
        <v>616</v>
      </c>
      <c r="BL10" s="146"/>
      <c r="BM10" s="148"/>
      <c r="BN10" s="146"/>
      <c r="BO10" s="148"/>
      <c r="BP10" s="146"/>
      <c r="BQ10" s="148"/>
      <c r="BR10" s="146"/>
      <c r="BS10" s="148"/>
      <c r="BT10" s="146"/>
      <c r="BU10" s="146"/>
      <c r="BV10" s="146"/>
      <c r="BW10" s="146"/>
      <c r="BX10" s="146"/>
      <c r="BY10" s="146"/>
      <c r="BZ10" s="146"/>
      <c r="CA10" s="146"/>
      <c r="CB10" s="146"/>
      <c r="CC10" s="146"/>
      <c r="CD10" s="146"/>
      <c r="CE10" s="146" t="s">
        <v>342</v>
      </c>
      <c r="CF10" s="146" t="s">
        <v>342</v>
      </c>
      <c r="CG10" s="146" t="s">
        <v>342</v>
      </c>
      <c r="CH10" s="146" t="s">
        <v>342</v>
      </c>
      <c r="CI10" s="2"/>
      <c r="CJ10" s="3"/>
      <c r="CK10" s="3"/>
      <c r="CL10" s="3"/>
      <c r="CM10" s="3"/>
    </row>
    <row r="11" spans="1:91" ht="41.45" customHeight="1">
      <c r="A11" s="14" t="s">
        <v>245</v>
      </c>
      <c r="C11" s="15"/>
      <c r="D11" s="15" t="s">
        <v>64</v>
      </c>
      <c r="E11" s="109">
        <v>150</v>
      </c>
      <c r="F11" s="81">
        <v>100</v>
      </c>
      <c r="G11" s="128" t="s">
        <v>277</v>
      </c>
      <c r="H11" s="15"/>
      <c r="I11" s="16" t="s">
        <v>380</v>
      </c>
      <c r="J11" s="66"/>
      <c r="K11" s="66"/>
      <c r="L11" s="130" t="s">
        <v>462</v>
      </c>
      <c r="M11" s="110"/>
      <c r="N11" s="111">
        <v>63.85737228393555</v>
      </c>
      <c r="O11" s="111">
        <v>5803.06640625</v>
      </c>
      <c r="P11" s="77"/>
      <c r="Q11" s="112"/>
      <c r="R11" s="112"/>
      <c r="S11" s="113"/>
      <c r="T11" s="51">
        <v>0</v>
      </c>
      <c r="U11" s="51">
        <v>1</v>
      </c>
      <c r="V11" s="52">
        <v>0</v>
      </c>
      <c r="W11" s="52">
        <v>0.037037</v>
      </c>
      <c r="X11" s="52">
        <v>0.052772</v>
      </c>
      <c r="Y11" s="52">
        <v>0.53272</v>
      </c>
      <c r="Z11" s="52">
        <v>0</v>
      </c>
      <c r="AA11" s="52">
        <v>0</v>
      </c>
      <c r="AB11" s="82">
        <v>11</v>
      </c>
      <c r="AC11" s="82"/>
      <c r="AD11" s="114"/>
      <c r="AE11" s="94" t="s">
        <v>380</v>
      </c>
      <c r="AF11" s="94">
        <v>2562</v>
      </c>
      <c r="AG11" s="94">
        <v>848</v>
      </c>
      <c r="AH11" s="94">
        <v>2812</v>
      </c>
      <c r="AI11" s="94">
        <v>17969</v>
      </c>
      <c r="AJ11" s="94"/>
      <c r="AK11" s="94" t="s">
        <v>395</v>
      </c>
      <c r="AL11" s="94" t="s">
        <v>409</v>
      </c>
      <c r="AM11" s="94"/>
      <c r="AN11" s="94"/>
      <c r="AO11" s="97">
        <v>43017.57607638889</v>
      </c>
      <c r="AP11" s="101" t="s">
        <v>429</v>
      </c>
      <c r="AQ11" s="94" t="b">
        <v>1</v>
      </c>
      <c r="AR11" s="94" t="b">
        <v>0</v>
      </c>
      <c r="AS11" s="94" t="b">
        <v>1</v>
      </c>
      <c r="AT11" s="94" t="s">
        <v>343</v>
      </c>
      <c r="AU11" s="94">
        <v>21</v>
      </c>
      <c r="AV11" s="94"/>
      <c r="AW11" s="94" t="b">
        <v>0</v>
      </c>
      <c r="AX11" s="94" t="s">
        <v>438</v>
      </c>
      <c r="AY11" s="101" t="s">
        <v>447</v>
      </c>
      <c r="AZ11" s="94" t="s">
        <v>66</v>
      </c>
      <c r="BA11" s="94" t="str">
        <f>REPLACE(INDEX(GroupVertices[Group],MATCH(Vertices[[#This Row],[Vertex]],GroupVertices[Vertex],0)),1,1,"")</f>
        <v>1</v>
      </c>
      <c r="BB11" s="51" t="s">
        <v>259</v>
      </c>
      <c r="BC11" s="51" t="s">
        <v>259</v>
      </c>
      <c r="BD11" s="51" t="s">
        <v>263</v>
      </c>
      <c r="BE11" s="51" t="s">
        <v>263</v>
      </c>
      <c r="BF11" s="51"/>
      <c r="BG11" s="51"/>
      <c r="BH11" s="146" t="s">
        <v>602</v>
      </c>
      <c r="BI11" s="146" t="s">
        <v>602</v>
      </c>
      <c r="BJ11" s="146" t="s">
        <v>611</v>
      </c>
      <c r="BK11" s="146" t="s">
        <v>611</v>
      </c>
      <c r="BL11" s="146"/>
      <c r="BM11" s="148"/>
      <c r="BN11" s="146"/>
      <c r="BO11" s="148"/>
      <c r="BP11" s="146"/>
      <c r="BQ11" s="148"/>
      <c r="BR11" s="146"/>
      <c r="BS11" s="148"/>
      <c r="BT11" s="146"/>
      <c r="BU11" s="146"/>
      <c r="BV11" s="146"/>
      <c r="BW11" s="146"/>
      <c r="BX11" s="146"/>
      <c r="BY11" s="146"/>
      <c r="BZ11" s="146"/>
      <c r="CA11" s="146"/>
      <c r="CB11" s="146"/>
      <c r="CC11" s="146"/>
      <c r="CD11" s="146"/>
      <c r="CE11" s="146" t="s">
        <v>342</v>
      </c>
      <c r="CF11" s="146" t="s">
        <v>342</v>
      </c>
      <c r="CG11" s="146" t="s">
        <v>342</v>
      </c>
      <c r="CH11" s="146" t="s">
        <v>342</v>
      </c>
      <c r="CI11" s="2"/>
      <c r="CJ11" s="3"/>
      <c r="CK11" s="3"/>
      <c r="CL11" s="3"/>
      <c r="CM11" s="3"/>
    </row>
    <row r="12" spans="1:91" ht="41.45" customHeight="1">
      <c r="A12" s="14" t="s">
        <v>246</v>
      </c>
      <c r="C12" s="15"/>
      <c r="D12" s="15" t="s">
        <v>64</v>
      </c>
      <c r="E12" s="109">
        <v>150</v>
      </c>
      <c r="F12" s="81">
        <v>100</v>
      </c>
      <c r="G12" s="128" t="s">
        <v>278</v>
      </c>
      <c r="H12" s="15"/>
      <c r="I12" s="16" t="s">
        <v>381</v>
      </c>
      <c r="J12" s="66"/>
      <c r="K12" s="66"/>
      <c r="L12" s="130" t="s">
        <v>463</v>
      </c>
      <c r="M12" s="110"/>
      <c r="N12" s="111">
        <v>3813.81640625</v>
      </c>
      <c r="O12" s="111">
        <v>2145.3310546875</v>
      </c>
      <c r="P12" s="77"/>
      <c r="Q12" s="112"/>
      <c r="R12" s="112"/>
      <c r="S12" s="113"/>
      <c r="T12" s="51">
        <v>0</v>
      </c>
      <c r="U12" s="51">
        <v>1</v>
      </c>
      <c r="V12" s="52">
        <v>0</v>
      </c>
      <c r="W12" s="52">
        <v>0.037037</v>
      </c>
      <c r="X12" s="52">
        <v>0.052772</v>
      </c>
      <c r="Y12" s="52">
        <v>0.53272</v>
      </c>
      <c r="Z12" s="52">
        <v>0</v>
      </c>
      <c r="AA12" s="52">
        <v>0</v>
      </c>
      <c r="AB12" s="82">
        <v>12</v>
      </c>
      <c r="AC12" s="82"/>
      <c r="AD12" s="114"/>
      <c r="AE12" s="94" t="s">
        <v>381</v>
      </c>
      <c r="AF12" s="94">
        <v>708</v>
      </c>
      <c r="AG12" s="94">
        <v>2241</v>
      </c>
      <c r="AH12" s="94">
        <v>1103</v>
      </c>
      <c r="AI12" s="94">
        <v>3325</v>
      </c>
      <c r="AJ12" s="94"/>
      <c r="AK12" s="94" t="s">
        <v>396</v>
      </c>
      <c r="AL12" s="94" t="s">
        <v>410</v>
      </c>
      <c r="AM12" s="94"/>
      <c r="AN12" s="94"/>
      <c r="AO12" s="97">
        <v>41314.57221064815</v>
      </c>
      <c r="AP12" s="94"/>
      <c r="AQ12" s="94" t="b">
        <v>1</v>
      </c>
      <c r="AR12" s="94" t="b">
        <v>0</v>
      </c>
      <c r="AS12" s="94" t="b">
        <v>0</v>
      </c>
      <c r="AT12" s="94" t="s">
        <v>343</v>
      </c>
      <c r="AU12" s="94">
        <v>17</v>
      </c>
      <c r="AV12" s="101" t="s">
        <v>435</v>
      </c>
      <c r="AW12" s="94" t="b">
        <v>0</v>
      </c>
      <c r="AX12" s="94" t="s">
        <v>438</v>
      </c>
      <c r="AY12" s="101" t="s">
        <v>448</v>
      </c>
      <c r="AZ12" s="94" t="s">
        <v>66</v>
      </c>
      <c r="BA12" s="94" t="str">
        <f>REPLACE(INDEX(GroupVertices[Group],MATCH(Vertices[[#This Row],[Vertex]],GroupVertices[Vertex],0)),1,1,"")</f>
        <v>1</v>
      </c>
      <c r="BB12" s="51" t="s">
        <v>259</v>
      </c>
      <c r="BC12" s="51" t="s">
        <v>259</v>
      </c>
      <c r="BD12" s="51" t="s">
        <v>263</v>
      </c>
      <c r="BE12" s="51" t="s">
        <v>263</v>
      </c>
      <c r="BF12" s="51"/>
      <c r="BG12" s="51"/>
      <c r="BH12" s="146" t="s">
        <v>602</v>
      </c>
      <c r="BI12" s="146" t="s">
        <v>602</v>
      </c>
      <c r="BJ12" s="146" t="s">
        <v>611</v>
      </c>
      <c r="BK12" s="146" t="s">
        <v>611</v>
      </c>
      <c r="BL12" s="146"/>
      <c r="BM12" s="148"/>
      <c r="BN12" s="146"/>
      <c r="BO12" s="148"/>
      <c r="BP12" s="146"/>
      <c r="BQ12" s="148"/>
      <c r="BR12" s="146"/>
      <c r="BS12" s="148"/>
      <c r="BT12" s="146"/>
      <c r="BU12" s="146"/>
      <c r="BV12" s="146"/>
      <c r="BW12" s="146"/>
      <c r="BX12" s="146"/>
      <c r="BY12" s="146"/>
      <c r="BZ12" s="146"/>
      <c r="CA12" s="146"/>
      <c r="CB12" s="146"/>
      <c r="CC12" s="146"/>
      <c r="CD12" s="146"/>
      <c r="CE12" s="146" t="s">
        <v>342</v>
      </c>
      <c r="CF12" s="146" t="s">
        <v>342</v>
      </c>
      <c r="CG12" s="146" t="s">
        <v>342</v>
      </c>
      <c r="CH12" s="146" t="s">
        <v>342</v>
      </c>
      <c r="CI12" s="2"/>
      <c r="CJ12" s="3"/>
      <c r="CK12" s="3"/>
      <c r="CL12" s="3"/>
      <c r="CM12" s="3"/>
    </row>
    <row r="13" spans="1:91" ht="41.45" customHeight="1">
      <c r="A13" s="14" t="s">
        <v>247</v>
      </c>
      <c r="C13" s="15"/>
      <c r="D13" s="15" t="s">
        <v>64</v>
      </c>
      <c r="E13" s="109">
        <v>150</v>
      </c>
      <c r="F13" s="81">
        <v>100</v>
      </c>
      <c r="G13" s="128" t="s">
        <v>279</v>
      </c>
      <c r="H13" s="15"/>
      <c r="I13" s="16" t="s">
        <v>382</v>
      </c>
      <c r="J13" s="66"/>
      <c r="K13" s="66"/>
      <c r="L13" s="130" t="s">
        <v>464</v>
      </c>
      <c r="M13" s="110"/>
      <c r="N13" s="111">
        <v>4985.7587890625</v>
      </c>
      <c r="O13" s="111">
        <v>9873.3583984375</v>
      </c>
      <c r="P13" s="77"/>
      <c r="Q13" s="112"/>
      <c r="R13" s="112"/>
      <c r="S13" s="113"/>
      <c r="T13" s="51">
        <v>0</v>
      </c>
      <c r="U13" s="51">
        <v>1</v>
      </c>
      <c r="V13" s="52">
        <v>0</v>
      </c>
      <c r="W13" s="52">
        <v>0.037037</v>
      </c>
      <c r="X13" s="52">
        <v>0.052772</v>
      </c>
      <c r="Y13" s="52">
        <v>0.53272</v>
      </c>
      <c r="Z13" s="52">
        <v>0</v>
      </c>
      <c r="AA13" s="52">
        <v>0</v>
      </c>
      <c r="AB13" s="82">
        <v>13</v>
      </c>
      <c r="AC13" s="82"/>
      <c r="AD13" s="114"/>
      <c r="AE13" s="94" t="s">
        <v>382</v>
      </c>
      <c r="AF13" s="94">
        <v>3572</v>
      </c>
      <c r="AG13" s="94">
        <v>3343</v>
      </c>
      <c r="AH13" s="94">
        <v>2114</v>
      </c>
      <c r="AI13" s="94">
        <v>9042</v>
      </c>
      <c r="AJ13" s="94"/>
      <c r="AK13" s="94" t="s">
        <v>397</v>
      </c>
      <c r="AL13" s="94" t="s">
        <v>411</v>
      </c>
      <c r="AM13" s="101" t="s">
        <v>420</v>
      </c>
      <c r="AN13" s="94"/>
      <c r="AO13" s="97">
        <v>42044.98527777778</v>
      </c>
      <c r="AP13" s="101" t="s">
        <v>430</v>
      </c>
      <c r="AQ13" s="94" t="b">
        <v>0</v>
      </c>
      <c r="AR13" s="94" t="b">
        <v>0</v>
      </c>
      <c r="AS13" s="94" t="b">
        <v>1</v>
      </c>
      <c r="AT13" s="94" t="s">
        <v>343</v>
      </c>
      <c r="AU13" s="94">
        <v>64</v>
      </c>
      <c r="AV13" s="101" t="s">
        <v>435</v>
      </c>
      <c r="AW13" s="94" t="b">
        <v>0</v>
      </c>
      <c r="AX13" s="94" t="s">
        <v>438</v>
      </c>
      <c r="AY13" s="101" t="s">
        <v>449</v>
      </c>
      <c r="AZ13" s="94" t="s">
        <v>66</v>
      </c>
      <c r="BA13" s="94" t="str">
        <f>REPLACE(INDEX(GroupVertices[Group],MATCH(Vertices[[#This Row],[Vertex]],GroupVertices[Vertex],0)),1,1,"")</f>
        <v>1</v>
      </c>
      <c r="BB13" s="51"/>
      <c r="BC13" s="51"/>
      <c r="BD13" s="51"/>
      <c r="BE13" s="51"/>
      <c r="BF13" s="51" t="s">
        <v>266</v>
      </c>
      <c r="BG13" s="51" t="s">
        <v>266</v>
      </c>
      <c r="BH13" s="146" t="s">
        <v>604</v>
      </c>
      <c r="BI13" s="146" t="s">
        <v>604</v>
      </c>
      <c r="BJ13" s="146" t="s">
        <v>613</v>
      </c>
      <c r="BK13" s="146" t="s">
        <v>613</v>
      </c>
      <c r="BL13" s="146"/>
      <c r="BM13" s="148"/>
      <c r="BN13" s="146"/>
      <c r="BO13" s="148"/>
      <c r="BP13" s="146"/>
      <c r="BQ13" s="148"/>
      <c r="BR13" s="146"/>
      <c r="BS13" s="148"/>
      <c r="BT13" s="146"/>
      <c r="BU13" s="146"/>
      <c r="BV13" s="146"/>
      <c r="BW13" s="146"/>
      <c r="BX13" s="146"/>
      <c r="BY13" s="146"/>
      <c r="BZ13" s="146"/>
      <c r="CA13" s="146"/>
      <c r="CB13" s="146"/>
      <c r="CC13" s="146"/>
      <c r="CD13" s="146"/>
      <c r="CE13" s="146" t="s">
        <v>342</v>
      </c>
      <c r="CF13" s="146" t="s">
        <v>342</v>
      </c>
      <c r="CG13" s="146" t="s">
        <v>342</v>
      </c>
      <c r="CH13" s="146" t="s">
        <v>342</v>
      </c>
      <c r="CI13" s="2"/>
      <c r="CJ13" s="3"/>
      <c r="CK13" s="3"/>
      <c r="CL13" s="3"/>
      <c r="CM13" s="3"/>
    </row>
    <row r="14" spans="1:91" ht="41.45" customHeight="1">
      <c r="A14" s="14" t="s">
        <v>248</v>
      </c>
      <c r="C14" s="15"/>
      <c r="D14" s="15" t="s">
        <v>64</v>
      </c>
      <c r="E14" s="109">
        <v>150</v>
      </c>
      <c r="F14" s="81">
        <v>100</v>
      </c>
      <c r="G14" s="128" t="s">
        <v>280</v>
      </c>
      <c r="H14" s="15"/>
      <c r="I14" s="16" t="s">
        <v>383</v>
      </c>
      <c r="J14" s="66"/>
      <c r="K14" s="66"/>
      <c r="L14" s="130" t="s">
        <v>465</v>
      </c>
      <c r="M14" s="110"/>
      <c r="N14" s="111">
        <v>8610.1025390625</v>
      </c>
      <c r="O14" s="111">
        <v>4072.811279296875</v>
      </c>
      <c r="P14" s="77"/>
      <c r="Q14" s="112"/>
      <c r="R14" s="112"/>
      <c r="S14" s="113"/>
      <c r="T14" s="51">
        <v>0</v>
      </c>
      <c r="U14" s="51">
        <v>1</v>
      </c>
      <c r="V14" s="52">
        <v>0</v>
      </c>
      <c r="W14" s="52">
        <v>0.037037</v>
      </c>
      <c r="X14" s="52">
        <v>0.052772</v>
      </c>
      <c r="Y14" s="52">
        <v>0.53272</v>
      </c>
      <c r="Z14" s="52">
        <v>0</v>
      </c>
      <c r="AA14" s="52">
        <v>0</v>
      </c>
      <c r="AB14" s="82">
        <v>14</v>
      </c>
      <c r="AC14" s="82"/>
      <c r="AD14" s="114"/>
      <c r="AE14" s="94" t="s">
        <v>383</v>
      </c>
      <c r="AF14" s="94">
        <v>139</v>
      </c>
      <c r="AG14" s="94">
        <v>67</v>
      </c>
      <c r="AH14" s="94">
        <v>124</v>
      </c>
      <c r="AI14" s="94">
        <v>157</v>
      </c>
      <c r="AJ14" s="94"/>
      <c r="AK14" s="94" t="s">
        <v>398</v>
      </c>
      <c r="AL14" s="94" t="s">
        <v>412</v>
      </c>
      <c r="AM14" s="94"/>
      <c r="AN14" s="94"/>
      <c r="AO14" s="97">
        <v>42997.84422453704</v>
      </c>
      <c r="AP14" s="94"/>
      <c r="AQ14" s="94" t="b">
        <v>0</v>
      </c>
      <c r="AR14" s="94" t="b">
        <v>0</v>
      </c>
      <c r="AS14" s="94" t="b">
        <v>0</v>
      </c>
      <c r="AT14" s="94" t="s">
        <v>434</v>
      </c>
      <c r="AU14" s="94">
        <v>1</v>
      </c>
      <c r="AV14" s="101" t="s">
        <v>435</v>
      </c>
      <c r="AW14" s="94" t="b">
        <v>0</v>
      </c>
      <c r="AX14" s="94" t="s">
        <v>438</v>
      </c>
      <c r="AY14" s="101" t="s">
        <v>450</v>
      </c>
      <c r="AZ14" s="94" t="s">
        <v>66</v>
      </c>
      <c r="BA14" s="94" t="str">
        <f>REPLACE(INDEX(GroupVertices[Group],MATCH(Vertices[[#This Row],[Vertex]],GroupVertices[Vertex],0)),1,1,"")</f>
        <v>1</v>
      </c>
      <c r="BB14" s="51" t="s">
        <v>259</v>
      </c>
      <c r="BC14" s="51" t="s">
        <v>259</v>
      </c>
      <c r="BD14" s="51" t="s">
        <v>263</v>
      </c>
      <c r="BE14" s="51" t="s">
        <v>263</v>
      </c>
      <c r="BF14" s="51"/>
      <c r="BG14" s="51"/>
      <c r="BH14" s="146" t="s">
        <v>602</v>
      </c>
      <c r="BI14" s="146" t="s">
        <v>602</v>
      </c>
      <c r="BJ14" s="146" t="s">
        <v>611</v>
      </c>
      <c r="BK14" s="146" t="s">
        <v>611</v>
      </c>
      <c r="BL14" s="146"/>
      <c r="BM14" s="148"/>
      <c r="BN14" s="146"/>
      <c r="BO14" s="148"/>
      <c r="BP14" s="146"/>
      <c r="BQ14" s="148"/>
      <c r="BR14" s="146"/>
      <c r="BS14" s="148"/>
      <c r="BT14" s="146"/>
      <c r="BU14" s="146"/>
      <c r="BV14" s="146"/>
      <c r="BW14" s="146"/>
      <c r="BX14" s="146"/>
      <c r="BY14" s="146"/>
      <c r="BZ14" s="146"/>
      <c r="CA14" s="146"/>
      <c r="CB14" s="146"/>
      <c r="CC14" s="146"/>
      <c r="CD14" s="146"/>
      <c r="CE14" s="146" t="s">
        <v>342</v>
      </c>
      <c r="CF14" s="146" t="s">
        <v>342</v>
      </c>
      <c r="CG14" s="146" t="s">
        <v>342</v>
      </c>
      <c r="CH14" s="146" t="s">
        <v>342</v>
      </c>
      <c r="CI14" s="2"/>
      <c r="CJ14" s="3"/>
      <c r="CK14" s="3"/>
      <c r="CL14" s="3"/>
      <c r="CM14" s="3"/>
    </row>
    <row r="15" spans="1:91" ht="41.45" customHeight="1">
      <c r="A15" s="14" t="s">
        <v>249</v>
      </c>
      <c r="C15" s="15"/>
      <c r="D15" s="15" t="s">
        <v>64</v>
      </c>
      <c r="E15" s="109">
        <v>150</v>
      </c>
      <c r="F15" s="81">
        <v>100</v>
      </c>
      <c r="G15" s="128" t="s">
        <v>281</v>
      </c>
      <c r="H15" s="15"/>
      <c r="I15" s="16" t="s">
        <v>384</v>
      </c>
      <c r="J15" s="66"/>
      <c r="K15" s="66"/>
      <c r="L15" s="130" t="s">
        <v>466</v>
      </c>
      <c r="M15" s="110"/>
      <c r="N15" s="111">
        <v>9304.5517578125</v>
      </c>
      <c r="O15" s="111">
        <v>2562.571044921875</v>
      </c>
      <c r="P15" s="77"/>
      <c r="Q15" s="112"/>
      <c r="R15" s="112"/>
      <c r="S15" s="113"/>
      <c r="T15" s="51">
        <v>2</v>
      </c>
      <c r="U15" s="51">
        <v>1</v>
      </c>
      <c r="V15" s="52">
        <v>0</v>
      </c>
      <c r="W15" s="52">
        <v>0.038462</v>
      </c>
      <c r="X15" s="52">
        <v>0.06851</v>
      </c>
      <c r="Y15" s="52">
        <v>0.926466</v>
      </c>
      <c r="Z15" s="52">
        <v>0.5</v>
      </c>
      <c r="AA15" s="52">
        <v>0.5</v>
      </c>
      <c r="AB15" s="82">
        <v>15</v>
      </c>
      <c r="AC15" s="82"/>
      <c r="AD15" s="114"/>
      <c r="AE15" s="94" t="s">
        <v>384</v>
      </c>
      <c r="AF15" s="94">
        <v>634</v>
      </c>
      <c r="AG15" s="94">
        <v>679</v>
      </c>
      <c r="AH15" s="94">
        <v>516</v>
      </c>
      <c r="AI15" s="94">
        <v>121</v>
      </c>
      <c r="AJ15" s="94"/>
      <c r="AK15" s="94" t="s">
        <v>399</v>
      </c>
      <c r="AL15" s="94" t="s">
        <v>411</v>
      </c>
      <c r="AM15" s="101" t="s">
        <v>421</v>
      </c>
      <c r="AN15" s="94"/>
      <c r="AO15" s="97">
        <v>40351.549363425926</v>
      </c>
      <c r="AP15" s="101" t="s">
        <v>431</v>
      </c>
      <c r="AQ15" s="94" t="b">
        <v>0</v>
      </c>
      <c r="AR15" s="94" t="b">
        <v>0</v>
      </c>
      <c r="AS15" s="94" t="b">
        <v>0</v>
      </c>
      <c r="AT15" s="94" t="s">
        <v>343</v>
      </c>
      <c r="AU15" s="94">
        <v>30</v>
      </c>
      <c r="AV15" s="101" t="s">
        <v>435</v>
      </c>
      <c r="AW15" s="94" t="b">
        <v>0</v>
      </c>
      <c r="AX15" s="94" t="s">
        <v>438</v>
      </c>
      <c r="AY15" s="101" t="s">
        <v>451</v>
      </c>
      <c r="AZ15" s="94" t="s">
        <v>66</v>
      </c>
      <c r="BA15" s="94" t="str">
        <f>REPLACE(INDEX(GroupVertices[Group],MATCH(Vertices[[#This Row],[Vertex]],GroupVertices[Vertex],0)),1,1,"")</f>
        <v>2</v>
      </c>
      <c r="BB15" s="51"/>
      <c r="BC15" s="51"/>
      <c r="BD15" s="51"/>
      <c r="BE15" s="51"/>
      <c r="BF15" s="51" t="s">
        <v>267</v>
      </c>
      <c r="BG15" s="51" t="s">
        <v>267</v>
      </c>
      <c r="BH15" s="146" t="s">
        <v>550</v>
      </c>
      <c r="BI15" s="146" t="s">
        <v>550</v>
      </c>
      <c r="BJ15" s="146" t="s">
        <v>575</v>
      </c>
      <c r="BK15" s="146" t="s">
        <v>575</v>
      </c>
      <c r="BL15" s="146"/>
      <c r="BM15" s="148"/>
      <c r="BN15" s="146"/>
      <c r="BO15" s="148"/>
      <c r="BP15" s="146"/>
      <c r="BQ15" s="148"/>
      <c r="BR15" s="146"/>
      <c r="BS15" s="148"/>
      <c r="BT15" s="146"/>
      <c r="BU15" s="146"/>
      <c r="BV15" s="146"/>
      <c r="BW15" s="146"/>
      <c r="BX15" s="146"/>
      <c r="BY15" s="146"/>
      <c r="BZ15" s="146"/>
      <c r="CA15" s="146"/>
      <c r="CB15" s="146"/>
      <c r="CC15" s="146"/>
      <c r="CD15" s="146"/>
      <c r="CE15" s="146" t="s">
        <v>342</v>
      </c>
      <c r="CF15" s="146" t="s">
        <v>342</v>
      </c>
      <c r="CG15" s="146" t="s">
        <v>342</v>
      </c>
      <c r="CH15" s="146" t="s">
        <v>342</v>
      </c>
      <c r="CI15" s="2"/>
      <c r="CJ15" s="3"/>
      <c r="CK15" s="3"/>
      <c r="CL15" s="3"/>
      <c r="CM15" s="3"/>
    </row>
    <row r="16" spans="1:91" ht="41.45" customHeight="1">
      <c r="A16" s="14" t="s">
        <v>251</v>
      </c>
      <c r="C16" s="15"/>
      <c r="D16" s="15" t="s">
        <v>64</v>
      </c>
      <c r="E16" s="109">
        <v>150</v>
      </c>
      <c r="F16" s="81">
        <v>100</v>
      </c>
      <c r="G16" s="128" t="s">
        <v>283</v>
      </c>
      <c r="H16" s="15"/>
      <c r="I16" s="16" t="s">
        <v>385</v>
      </c>
      <c r="J16" s="66"/>
      <c r="K16" s="66"/>
      <c r="L16" s="130" t="s">
        <v>467</v>
      </c>
      <c r="M16" s="110"/>
      <c r="N16" s="111">
        <v>9304.5517578125</v>
      </c>
      <c r="O16" s="111">
        <v>7436.42919921875</v>
      </c>
      <c r="P16" s="77"/>
      <c r="Q16" s="112"/>
      <c r="R16" s="112"/>
      <c r="S16" s="113"/>
      <c r="T16" s="51">
        <v>0</v>
      </c>
      <c r="U16" s="51">
        <v>2</v>
      </c>
      <c r="V16" s="52">
        <v>0</v>
      </c>
      <c r="W16" s="52">
        <v>0.038462</v>
      </c>
      <c r="X16" s="52">
        <v>0.06851</v>
      </c>
      <c r="Y16" s="52">
        <v>0.926466</v>
      </c>
      <c r="Z16" s="52">
        <v>1</v>
      </c>
      <c r="AA16" s="52">
        <v>0</v>
      </c>
      <c r="AB16" s="82">
        <v>16</v>
      </c>
      <c r="AC16" s="82"/>
      <c r="AD16" s="114"/>
      <c r="AE16" s="94" t="s">
        <v>385</v>
      </c>
      <c r="AF16" s="94">
        <v>732</v>
      </c>
      <c r="AG16" s="94">
        <v>422</v>
      </c>
      <c r="AH16" s="94">
        <v>6014</v>
      </c>
      <c r="AI16" s="94">
        <v>5999</v>
      </c>
      <c r="AJ16" s="94"/>
      <c r="AK16" s="94" t="s">
        <v>400</v>
      </c>
      <c r="AL16" s="94" t="s">
        <v>403</v>
      </c>
      <c r="AM16" s="101" t="s">
        <v>422</v>
      </c>
      <c r="AN16" s="94"/>
      <c r="AO16" s="97">
        <v>39976.78853009259</v>
      </c>
      <c r="AP16" s="101" t="s">
        <v>432</v>
      </c>
      <c r="AQ16" s="94" t="b">
        <v>0</v>
      </c>
      <c r="AR16" s="94" t="b">
        <v>0</v>
      </c>
      <c r="AS16" s="94" t="b">
        <v>1</v>
      </c>
      <c r="AT16" s="94" t="s">
        <v>343</v>
      </c>
      <c r="AU16" s="94">
        <v>11</v>
      </c>
      <c r="AV16" s="101" t="s">
        <v>437</v>
      </c>
      <c r="AW16" s="94" t="b">
        <v>0</v>
      </c>
      <c r="AX16" s="94" t="s">
        <v>438</v>
      </c>
      <c r="AY16" s="101" t="s">
        <v>452</v>
      </c>
      <c r="AZ16" s="94" t="s">
        <v>66</v>
      </c>
      <c r="BA16" s="94" t="str">
        <f>REPLACE(INDEX(GroupVertices[Group],MATCH(Vertices[[#This Row],[Vertex]],GroupVertices[Vertex],0)),1,1,"")</f>
        <v>2</v>
      </c>
      <c r="BB16" s="51"/>
      <c r="BC16" s="51"/>
      <c r="BD16" s="51"/>
      <c r="BE16" s="51"/>
      <c r="BF16" s="51"/>
      <c r="BG16" s="51"/>
      <c r="BH16" s="146" t="s">
        <v>550</v>
      </c>
      <c r="BI16" s="146" t="s">
        <v>550</v>
      </c>
      <c r="BJ16" s="146" t="s">
        <v>575</v>
      </c>
      <c r="BK16" s="146" t="s">
        <v>575</v>
      </c>
      <c r="BL16" s="146"/>
      <c r="BM16" s="148"/>
      <c r="BN16" s="146"/>
      <c r="BO16" s="148"/>
      <c r="BP16" s="146"/>
      <c r="BQ16" s="148"/>
      <c r="BR16" s="146"/>
      <c r="BS16" s="148"/>
      <c r="BT16" s="146"/>
      <c r="BU16" s="146"/>
      <c r="BV16" s="146"/>
      <c r="BW16" s="146"/>
      <c r="BX16" s="146"/>
      <c r="BY16" s="146"/>
      <c r="BZ16" s="146"/>
      <c r="CA16" s="146"/>
      <c r="CB16" s="146"/>
      <c r="CC16" s="146"/>
      <c r="CD16" s="146"/>
      <c r="CE16" s="146" t="s">
        <v>342</v>
      </c>
      <c r="CF16" s="146" t="s">
        <v>342</v>
      </c>
      <c r="CG16" s="146" t="s">
        <v>342</v>
      </c>
      <c r="CH16" s="146" t="s">
        <v>342</v>
      </c>
      <c r="CI16" s="2"/>
      <c r="CJ16" s="3"/>
      <c r="CK16" s="3"/>
      <c r="CL16" s="3"/>
      <c r="CM16" s="3"/>
    </row>
    <row r="17" spans="1:91" ht="41.45" customHeight="1">
      <c r="A17" s="115" t="s">
        <v>252</v>
      </c>
      <c r="C17" s="116"/>
      <c r="D17" s="116" t="s">
        <v>64</v>
      </c>
      <c r="E17" s="117">
        <v>150</v>
      </c>
      <c r="F17" s="118">
        <v>100</v>
      </c>
      <c r="G17" s="129" t="s">
        <v>284</v>
      </c>
      <c r="H17" s="116"/>
      <c r="I17" s="119" t="s">
        <v>386</v>
      </c>
      <c r="J17" s="120"/>
      <c r="K17" s="120"/>
      <c r="L17" s="131" t="s">
        <v>468</v>
      </c>
      <c r="M17" s="121"/>
      <c r="N17" s="122">
        <v>5354.2119140625</v>
      </c>
      <c r="O17" s="122">
        <v>125.64188385009766</v>
      </c>
      <c r="P17" s="123"/>
      <c r="Q17" s="124"/>
      <c r="R17" s="124"/>
      <c r="S17" s="125"/>
      <c r="T17" s="51">
        <v>0</v>
      </c>
      <c r="U17" s="51">
        <v>1</v>
      </c>
      <c r="V17" s="52">
        <v>0</v>
      </c>
      <c r="W17" s="52">
        <v>0.037037</v>
      </c>
      <c r="X17" s="52">
        <v>0.052772</v>
      </c>
      <c r="Y17" s="52">
        <v>0.53272</v>
      </c>
      <c r="Z17" s="52">
        <v>0</v>
      </c>
      <c r="AA17" s="52">
        <v>0</v>
      </c>
      <c r="AB17" s="126">
        <v>17</v>
      </c>
      <c r="AC17" s="126"/>
      <c r="AD17" s="127"/>
      <c r="AE17" s="94" t="s">
        <v>386</v>
      </c>
      <c r="AF17" s="94">
        <v>244</v>
      </c>
      <c r="AG17" s="94">
        <v>122</v>
      </c>
      <c r="AH17" s="94">
        <v>182</v>
      </c>
      <c r="AI17" s="94">
        <v>382</v>
      </c>
      <c r="AJ17" s="94"/>
      <c r="AK17" s="94" t="s">
        <v>401</v>
      </c>
      <c r="AL17" s="94" t="s">
        <v>413</v>
      </c>
      <c r="AM17" s="94"/>
      <c r="AN17" s="94"/>
      <c r="AO17" s="97">
        <v>42930.602476851855</v>
      </c>
      <c r="AP17" s="94"/>
      <c r="AQ17" s="94" t="b">
        <v>1</v>
      </c>
      <c r="AR17" s="94" t="b">
        <v>0</v>
      </c>
      <c r="AS17" s="94" t="b">
        <v>0</v>
      </c>
      <c r="AT17" s="94" t="s">
        <v>343</v>
      </c>
      <c r="AU17" s="94">
        <v>2</v>
      </c>
      <c r="AV17" s="94"/>
      <c r="AW17" s="94" t="b">
        <v>0</v>
      </c>
      <c r="AX17" s="94" t="s">
        <v>438</v>
      </c>
      <c r="AY17" s="101" t="s">
        <v>453</v>
      </c>
      <c r="AZ17" s="94" t="s">
        <v>66</v>
      </c>
      <c r="BA17" s="94" t="str">
        <f>REPLACE(INDEX(GroupVertices[Group],MATCH(Vertices[[#This Row],[Vertex]],GroupVertices[Vertex],0)),1,1,"")</f>
        <v>1</v>
      </c>
      <c r="BB17" s="51"/>
      <c r="BC17" s="51"/>
      <c r="BD17" s="51"/>
      <c r="BE17" s="51"/>
      <c r="BF17" s="51" t="s">
        <v>266</v>
      </c>
      <c r="BG17" s="51" t="s">
        <v>266</v>
      </c>
      <c r="BH17" s="146" t="s">
        <v>604</v>
      </c>
      <c r="BI17" s="146" t="s">
        <v>604</v>
      </c>
      <c r="BJ17" s="146" t="s">
        <v>613</v>
      </c>
      <c r="BK17" s="146" t="s">
        <v>613</v>
      </c>
      <c r="BL17" s="146"/>
      <c r="BM17" s="148"/>
      <c r="BN17" s="146"/>
      <c r="BO17" s="148"/>
      <c r="BP17" s="146"/>
      <c r="BQ17" s="148"/>
      <c r="BR17" s="146"/>
      <c r="BS17" s="148"/>
      <c r="BT17" s="146"/>
      <c r="BU17" s="146"/>
      <c r="BV17" s="146"/>
      <c r="BW17" s="146"/>
      <c r="BX17" s="146"/>
      <c r="BY17" s="146"/>
      <c r="BZ17" s="146"/>
      <c r="CA17" s="146"/>
      <c r="CB17" s="146"/>
      <c r="CC17" s="146"/>
      <c r="CD17" s="146"/>
      <c r="CE17" s="146" t="s">
        <v>342</v>
      </c>
      <c r="CF17" s="146" t="s">
        <v>342</v>
      </c>
      <c r="CG17" s="146" t="s">
        <v>342</v>
      </c>
      <c r="CH17" s="146" t="s">
        <v>342</v>
      </c>
      <c r="CI17" s="2"/>
      <c r="CJ17" s="3"/>
      <c r="CK17" s="3"/>
      <c r="CL17" s="3"/>
      <c r="CM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CI3"/>
    <dataValidation allowBlank="1" showErrorMessage="1" sqref="C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hyperlinks>
    <hyperlink ref="AM4" r:id="rId1" display="http://t.co/mBywlwYt6S"/>
    <hyperlink ref="AM5" r:id="rId2" display="https://t.co/2qhZk5y2CU"/>
    <hyperlink ref="AM7" r:id="rId3" display="https://t.co/7yxqzLNupN"/>
    <hyperlink ref="AM8" r:id="rId4" display="https://t.co/elRJt071z6"/>
    <hyperlink ref="AM9" r:id="rId5" display="https://t.co/srt55bev90"/>
    <hyperlink ref="AM10" r:id="rId6" display="http://t.co/zo82XrGdmU"/>
    <hyperlink ref="AM13" r:id="rId7" display="https://t.co/nluMFv1KeW"/>
    <hyperlink ref="AM15" r:id="rId8" display="http://t.co/cNJ4gBmBHT"/>
    <hyperlink ref="AM16" r:id="rId9" display="https://t.co/iGDwO1j8EE"/>
    <hyperlink ref="AP4" r:id="rId10" display="https://pbs.twimg.com/profile_banners/2532315008/1508354577"/>
    <hyperlink ref="AP5" r:id="rId11" display="https://pbs.twimg.com/profile_banners/902173128/1499171429"/>
    <hyperlink ref="AP7" r:id="rId12" display="https://pbs.twimg.com/profile_banners/48969993/1442726922"/>
    <hyperlink ref="AP8" r:id="rId13" display="https://pbs.twimg.com/profile_banners/823126002/1484050913"/>
    <hyperlink ref="AP9" r:id="rId14" display="https://pbs.twimg.com/profile_banners/82631416/1353059542"/>
    <hyperlink ref="AP10" r:id="rId15" display="https://pbs.twimg.com/profile_banners/24167460/1398858801"/>
    <hyperlink ref="AP11" r:id="rId16" display="https://pbs.twimg.com/profile_banners/917386554280239104/1526224249"/>
    <hyperlink ref="AP13" r:id="rId17" display="https://pbs.twimg.com/profile_banners/3027366755/1508331720"/>
    <hyperlink ref="AP15" r:id="rId18" display="https://pbs.twimg.com/profile_banners/158366117/1404977335"/>
    <hyperlink ref="AP16" r:id="rId19" display="https://pbs.twimg.com/profile_banners/46720094/1441196830"/>
    <hyperlink ref="AV3" r:id="rId20" display="http://abs.twimg.com/images/themes/theme1/bg.png"/>
    <hyperlink ref="AV4" r:id="rId21" display="http://abs.twimg.com/images/themes/theme1/bg.png"/>
    <hyperlink ref="AV5" r:id="rId22" display="http://abs.twimg.com/images/themes/theme1/bg.png"/>
    <hyperlink ref="AV6" r:id="rId23" display="http://abs.twimg.com/images/themes/theme1/bg.png"/>
    <hyperlink ref="AV7" r:id="rId24" display="http://abs.twimg.com/images/themes/theme1/bg.png"/>
    <hyperlink ref="AV8" r:id="rId25" display="http://abs.twimg.com/images/themes/theme1/bg.png"/>
    <hyperlink ref="AV9" r:id="rId26" display="http://abs.twimg.com/images/themes/theme1/bg.png"/>
    <hyperlink ref="AV10" r:id="rId27" display="http://abs.twimg.com/images/themes/theme4/bg.gif"/>
    <hyperlink ref="AV12" r:id="rId28" display="http://abs.twimg.com/images/themes/theme1/bg.png"/>
    <hyperlink ref="AV13" r:id="rId29" display="http://abs.twimg.com/images/themes/theme1/bg.png"/>
    <hyperlink ref="AV14" r:id="rId30" display="http://abs.twimg.com/images/themes/theme1/bg.png"/>
    <hyperlink ref="AV15" r:id="rId31" display="http://abs.twimg.com/images/themes/theme1/bg.png"/>
    <hyperlink ref="AV16" r:id="rId32" display="http://abs.twimg.com/images/themes/theme3/bg.gif"/>
    <hyperlink ref="G3" r:id="rId33" display="http://pbs.twimg.com/profile_images/552451453780914176/7ImMgPy2_normal.jpeg"/>
    <hyperlink ref="G4" r:id="rId34" display="http://pbs.twimg.com/profile_images/474272993833545729/QbAoYRpk_normal.jpeg"/>
    <hyperlink ref="G5" r:id="rId35" display="http://pbs.twimg.com/profile_images/954302502933065728/qXbXG6mA_normal.jpg"/>
    <hyperlink ref="G6" r:id="rId36" display="http://pbs.twimg.com/profile_images/1134266792409481216/Soxxa_wq_normal.jpg"/>
    <hyperlink ref="G7" r:id="rId37" display="http://pbs.twimg.com/profile_images/740043254440308736/HNcI_TCr_normal.jpg"/>
    <hyperlink ref="G8" r:id="rId38" display="http://pbs.twimg.com/profile_images/784064016368988160/F-TRtTMG_normal.jpg"/>
    <hyperlink ref="G9" r:id="rId39" display="http://pbs.twimg.com/profile_images/378800000599574447/12039b48767c8d67cee24b8e27848c21_normal.jpeg"/>
    <hyperlink ref="G10" r:id="rId40" display="http://pbs.twimg.com/profile_images/522111935366438913/02_RUtNz_normal.jpeg"/>
    <hyperlink ref="G11" r:id="rId41" display="http://pbs.twimg.com/profile_images/978620995291500544/snr_ynmm_normal.jpg"/>
    <hyperlink ref="G12" r:id="rId42" display="http://pbs.twimg.com/profile_images/716368461107101696/lwDF8UjP_normal.jpg"/>
    <hyperlink ref="G13" r:id="rId43" display="http://pbs.twimg.com/profile_images/832488763133530112/Uwq-Xt2k_normal.jpg"/>
    <hyperlink ref="G14" r:id="rId44" display="http://pbs.twimg.com/profile_images/1026485728220508161/4A9hAKHI_normal.jpg"/>
    <hyperlink ref="G15" r:id="rId45" display="http://pbs.twimg.com/profile_images/439031648990920704/-2-VAPUr_normal.png"/>
    <hyperlink ref="G16" r:id="rId46" display="http://pbs.twimg.com/profile_images/1061386850500296704/-Pjlcs3W_normal.jpg"/>
    <hyperlink ref="G17" r:id="rId47" display="http://pbs.twimg.com/profile_images/885869946579935234/DqIguaHO_normal.jpg"/>
    <hyperlink ref="AY3" r:id="rId48" display="https://twitter.com/fiona_cruk"/>
    <hyperlink ref="AY4" r:id="rId49" display="https://twitter.com/uk_biobank"/>
    <hyperlink ref="AY5" r:id="rId50" display="https://twitter.com/blarodlo13"/>
    <hyperlink ref="AY6" r:id="rId51" display="https://twitter.com/rt_sridhar"/>
    <hyperlink ref="AY7" r:id="rId52" display="https://twitter.com/ksuhre"/>
    <hyperlink ref="AY8" r:id="rId53" display="https://twitter.com/geneticsmbbs"/>
    <hyperlink ref="AY9" r:id="rId54" display="https://twitter.com/pmissier"/>
    <hyperlink ref="AY10" r:id="rId55" display="https://twitter.com/debbiekennett"/>
    <hyperlink ref="AY11" r:id="rId56" display="https://twitter.com/wait_sasha"/>
    <hyperlink ref="AY12" r:id="rId57" display="https://twitter.com/amitvkhera"/>
    <hyperlink ref="AY13" r:id="rId58" display="https://twitter.com/ngalehealth"/>
    <hyperlink ref="AY14" r:id="rId59" display="https://twitter.com/gabriel_aurelie"/>
    <hyperlink ref="AY15" r:id="rId60" display="https://twitter.com/medisapiens"/>
    <hyperlink ref="AY16" r:id="rId61" display="https://twitter.com/mleaconnally"/>
    <hyperlink ref="AY17" r:id="rId62" display="https://twitter.com/rcoptimalhealth"/>
  </hyperlinks>
  <printOptions/>
  <pageMargins left="0.7" right="0.7" top="0.75" bottom="0.75" header="0.3" footer="0.3"/>
  <pageSetup horizontalDpi="600" verticalDpi="600" orientation="portrait" r:id="rId67"/>
  <drawing r:id="rId66"/>
  <legacyDrawing r:id="rId64"/>
  <tableParts>
    <tablePart r:id="rId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5.00390625" style="0" bestFit="1" customWidth="1"/>
    <col min="38" max="38" width="29.57421875" style="0" bestFit="1" customWidth="1"/>
    <col min="39" max="39" width="18.140625" style="0" bestFit="1" customWidth="1"/>
    <col min="40" max="40" width="22.28125" style="0" bestFit="1" customWidth="1"/>
    <col min="41" max="41" width="16.421875" style="0" bestFit="1" customWidth="1"/>
    <col min="42" max="42" width="14.8515625" style="0" bestFit="1" customWidth="1"/>
    <col min="43" max="43" width="11.140625" style="0" bestFit="1" customWidth="1"/>
    <col min="44" max="44" width="14.7109375" style="0" bestFit="1" customWidth="1"/>
    <col min="45" max="45" width="13.28125" style="0" bestFit="1" customWidth="1"/>
    <col min="46" max="46" width="14.7109375" style="0" bestFit="1" customWidth="1"/>
    <col min="47" max="47" width="14.8515625" style="0" bestFit="1" customWidth="1"/>
    <col min="48" max="48" width="17.00390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512</v>
      </c>
      <c r="Z2" s="13" t="s">
        <v>517</v>
      </c>
      <c r="AA2" s="13" t="s">
        <v>523</v>
      </c>
      <c r="AB2" s="13" t="s">
        <v>548</v>
      </c>
      <c r="AC2" s="13" t="s">
        <v>573</v>
      </c>
      <c r="AD2" s="13" t="s">
        <v>582</v>
      </c>
      <c r="AE2" s="13" t="s">
        <v>583</v>
      </c>
      <c r="AF2" s="13" t="s">
        <v>587</v>
      </c>
      <c r="AG2" s="67" t="s">
        <v>633</v>
      </c>
      <c r="AH2" s="67" t="s">
        <v>634</v>
      </c>
      <c r="AI2" s="67" t="s">
        <v>635</v>
      </c>
      <c r="AJ2" s="67" t="s">
        <v>636</v>
      </c>
      <c r="AK2" s="67" t="s">
        <v>637</v>
      </c>
      <c r="AL2" s="67" t="s">
        <v>638</v>
      </c>
      <c r="AM2" s="67" t="s">
        <v>639</v>
      </c>
      <c r="AN2" s="67" t="s">
        <v>640</v>
      </c>
      <c r="AO2" s="67" t="s">
        <v>643</v>
      </c>
      <c r="AP2" s="13" t="s">
        <v>647</v>
      </c>
      <c r="AQ2" s="13" t="s">
        <v>651</v>
      </c>
      <c r="AR2" s="13" t="s">
        <v>655</v>
      </c>
      <c r="AS2" s="13" t="s">
        <v>659</v>
      </c>
      <c r="AT2" s="13" t="s">
        <v>663</v>
      </c>
      <c r="AU2" s="13" t="s">
        <v>667</v>
      </c>
      <c r="AV2" s="13" t="s">
        <v>671</v>
      </c>
    </row>
    <row r="3" spans="1:48" ht="15">
      <c r="A3" s="93" t="s">
        <v>492</v>
      </c>
      <c r="B3" s="141" t="s">
        <v>494</v>
      </c>
      <c r="C3" s="141" t="s">
        <v>56</v>
      </c>
      <c r="D3" s="133"/>
      <c r="E3" s="132"/>
      <c r="F3" s="134" t="s">
        <v>692</v>
      </c>
      <c r="G3" s="135"/>
      <c r="H3" s="135"/>
      <c r="I3" s="136">
        <v>3</v>
      </c>
      <c r="J3" s="137"/>
      <c r="K3" s="51">
        <v>13</v>
      </c>
      <c r="L3" s="51">
        <v>11</v>
      </c>
      <c r="M3" s="51">
        <v>5</v>
      </c>
      <c r="N3" s="51">
        <v>16</v>
      </c>
      <c r="O3" s="51">
        <v>3</v>
      </c>
      <c r="P3" s="52">
        <v>0</v>
      </c>
      <c r="Q3" s="52">
        <v>0</v>
      </c>
      <c r="R3" s="51">
        <v>1</v>
      </c>
      <c r="S3" s="51">
        <v>0</v>
      </c>
      <c r="T3" s="51">
        <v>13</v>
      </c>
      <c r="U3" s="51">
        <v>16</v>
      </c>
      <c r="V3" s="51">
        <v>2</v>
      </c>
      <c r="W3" s="52">
        <v>1.704142</v>
      </c>
      <c r="X3" s="52">
        <v>0.07692307692307693</v>
      </c>
      <c r="Y3" s="94" t="s">
        <v>513</v>
      </c>
      <c r="Z3" s="94" t="s">
        <v>265</v>
      </c>
      <c r="AA3" s="94" t="s">
        <v>266</v>
      </c>
      <c r="AB3" s="106" t="s">
        <v>549</v>
      </c>
      <c r="AC3" s="106" t="s">
        <v>574</v>
      </c>
      <c r="AD3" s="106"/>
      <c r="AE3" s="106" t="s">
        <v>250</v>
      </c>
      <c r="AF3" s="106" t="s">
        <v>588</v>
      </c>
      <c r="AG3" s="146">
        <v>0</v>
      </c>
      <c r="AH3" s="148">
        <v>0</v>
      </c>
      <c r="AI3" s="146">
        <v>0</v>
      </c>
      <c r="AJ3" s="148">
        <v>0</v>
      </c>
      <c r="AK3" s="146">
        <v>0</v>
      </c>
      <c r="AL3" s="148">
        <v>0</v>
      </c>
      <c r="AM3" s="146">
        <v>0</v>
      </c>
      <c r="AN3" s="148">
        <v>0</v>
      </c>
      <c r="AO3" s="146">
        <v>0</v>
      </c>
      <c r="AP3" s="106"/>
      <c r="AQ3" s="106"/>
      <c r="AR3" s="106"/>
      <c r="AS3" s="106"/>
      <c r="AT3" s="106"/>
      <c r="AU3" s="106" t="s">
        <v>342</v>
      </c>
      <c r="AV3" s="106" t="s">
        <v>342</v>
      </c>
    </row>
    <row r="4" spans="1:48" ht="15">
      <c r="A4" s="93" t="s">
        <v>493</v>
      </c>
      <c r="B4" s="141" t="s">
        <v>495</v>
      </c>
      <c r="C4" s="141" t="s">
        <v>56</v>
      </c>
      <c r="D4" s="138"/>
      <c r="E4" s="116"/>
      <c r="F4" s="119" t="s">
        <v>693</v>
      </c>
      <c r="G4" s="123"/>
      <c r="H4" s="123"/>
      <c r="I4" s="139">
        <v>4</v>
      </c>
      <c r="J4" s="126"/>
      <c r="K4" s="51">
        <v>2</v>
      </c>
      <c r="L4" s="51">
        <v>1</v>
      </c>
      <c r="M4" s="51">
        <v>0</v>
      </c>
      <c r="N4" s="51">
        <v>1</v>
      </c>
      <c r="O4" s="51">
        <v>0</v>
      </c>
      <c r="P4" s="52">
        <v>0</v>
      </c>
      <c r="Q4" s="52">
        <v>0</v>
      </c>
      <c r="R4" s="51">
        <v>1</v>
      </c>
      <c r="S4" s="51">
        <v>0</v>
      </c>
      <c r="T4" s="51">
        <v>2</v>
      </c>
      <c r="U4" s="51">
        <v>1</v>
      </c>
      <c r="V4" s="51">
        <v>1</v>
      </c>
      <c r="W4" s="52">
        <v>0.5</v>
      </c>
      <c r="X4" s="52">
        <v>0.5</v>
      </c>
      <c r="Y4" s="94"/>
      <c r="Z4" s="94"/>
      <c r="AA4" s="94" t="s">
        <v>267</v>
      </c>
      <c r="AB4" s="106" t="s">
        <v>550</v>
      </c>
      <c r="AC4" s="106" t="s">
        <v>575</v>
      </c>
      <c r="AD4" s="106"/>
      <c r="AE4" s="106" t="s">
        <v>250</v>
      </c>
      <c r="AF4" s="106" t="s">
        <v>589</v>
      </c>
      <c r="AG4" s="146">
        <v>0</v>
      </c>
      <c r="AH4" s="148">
        <v>0</v>
      </c>
      <c r="AI4" s="146">
        <v>0</v>
      </c>
      <c r="AJ4" s="148">
        <v>0</v>
      </c>
      <c r="AK4" s="146">
        <v>0</v>
      </c>
      <c r="AL4" s="148">
        <v>0</v>
      </c>
      <c r="AM4" s="146">
        <v>0</v>
      </c>
      <c r="AN4" s="148">
        <v>0</v>
      </c>
      <c r="AO4" s="146">
        <v>0</v>
      </c>
      <c r="AP4" s="106"/>
      <c r="AQ4" s="106"/>
      <c r="AR4" s="106"/>
      <c r="AS4" s="106"/>
      <c r="AT4" s="106"/>
      <c r="AU4" s="106" t="s">
        <v>342</v>
      </c>
      <c r="AV4" s="106" t="s">
        <v>342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94" t="s">
        <v>492</v>
      </c>
      <c r="B2" s="106" t="s">
        <v>252</v>
      </c>
      <c r="C2" s="94">
        <f>VLOOKUP(GroupVertices[[#This Row],[Vertex]],Vertices[],MATCH("ID",Vertices[[#Headers],[Vertex]:[Top Word Pairs in Post Content by Salience]],0),FALSE)</f>
        <v>17</v>
      </c>
    </row>
    <row r="3" spans="1:3" ht="15">
      <c r="A3" s="94" t="s">
        <v>492</v>
      </c>
      <c r="B3" s="106" t="s">
        <v>250</v>
      </c>
      <c r="C3" s="94">
        <f>VLOOKUP(GroupVertices[[#This Row],[Vertex]],Vertices[],MATCH("ID",Vertices[[#Headers],[Vertex]:[Top Word Pairs in Post Content by Salience]],0),FALSE)</f>
        <v>4</v>
      </c>
    </row>
    <row r="4" spans="1:3" ht="15">
      <c r="A4" s="94" t="s">
        <v>492</v>
      </c>
      <c r="B4" s="106" t="s">
        <v>248</v>
      </c>
      <c r="C4" s="94">
        <f>VLOOKUP(GroupVertices[[#This Row],[Vertex]],Vertices[],MATCH("ID",Vertices[[#Headers],[Vertex]:[Top Word Pairs in Post Content by Salience]],0),FALSE)</f>
        <v>14</v>
      </c>
    </row>
    <row r="5" spans="1:3" ht="15">
      <c r="A5" s="94" t="s">
        <v>492</v>
      </c>
      <c r="B5" s="106" t="s">
        <v>247</v>
      </c>
      <c r="C5" s="94">
        <f>VLOOKUP(GroupVertices[[#This Row],[Vertex]],Vertices[],MATCH("ID",Vertices[[#Headers],[Vertex]:[Top Word Pairs in Post Content by Salience]],0),FALSE)</f>
        <v>13</v>
      </c>
    </row>
    <row r="6" spans="1:3" ht="15">
      <c r="A6" s="94" t="s">
        <v>492</v>
      </c>
      <c r="B6" s="106" t="s">
        <v>246</v>
      </c>
      <c r="C6" s="94">
        <f>VLOOKUP(GroupVertices[[#This Row],[Vertex]],Vertices[],MATCH("ID",Vertices[[#Headers],[Vertex]:[Top Word Pairs in Post Content by Salience]],0),FALSE)</f>
        <v>12</v>
      </c>
    </row>
    <row r="7" spans="1:3" ht="15">
      <c r="A7" s="94" t="s">
        <v>492</v>
      </c>
      <c r="B7" s="106" t="s">
        <v>245</v>
      </c>
      <c r="C7" s="94">
        <f>VLOOKUP(GroupVertices[[#This Row],[Vertex]],Vertices[],MATCH("ID",Vertices[[#Headers],[Vertex]:[Top Word Pairs in Post Content by Salience]],0),FALSE)</f>
        <v>11</v>
      </c>
    </row>
    <row r="8" spans="1:3" ht="15">
      <c r="A8" s="94" t="s">
        <v>492</v>
      </c>
      <c r="B8" s="106" t="s">
        <v>244</v>
      </c>
      <c r="C8" s="94">
        <f>VLOOKUP(GroupVertices[[#This Row],[Vertex]],Vertices[],MATCH("ID",Vertices[[#Headers],[Vertex]:[Top Word Pairs in Post Content by Salience]],0),FALSE)</f>
        <v>10</v>
      </c>
    </row>
    <row r="9" spans="1:3" ht="15">
      <c r="A9" s="94" t="s">
        <v>492</v>
      </c>
      <c r="B9" s="106" t="s">
        <v>243</v>
      </c>
      <c r="C9" s="94">
        <f>VLOOKUP(GroupVertices[[#This Row],[Vertex]],Vertices[],MATCH("ID",Vertices[[#Headers],[Vertex]:[Top Word Pairs in Post Content by Salience]],0),FALSE)</f>
        <v>9</v>
      </c>
    </row>
    <row r="10" spans="1:3" ht="15">
      <c r="A10" s="94" t="s">
        <v>492</v>
      </c>
      <c r="B10" s="106" t="s">
        <v>242</v>
      </c>
      <c r="C10" s="94">
        <f>VLOOKUP(GroupVertices[[#This Row],[Vertex]],Vertices[],MATCH("ID",Vertices[[#Headers],[Vertex]:[Top Word Pairs in Post Content by Salience]],0),FALSE)</f>
        <v>8</v>
      </c>
    </row>
    <row r="11" spans="1:3" ht="15">
      <c r="A11" s="94" t="s">
        <v>492</v>
      </c>
      <c r="B11" s="106" t="s">
        <v>241</v>
      </c>
      <c r="C11" s="94">
        <f>VLOOKUP(GroupVertices[[#This Row],[Vertex]],Vertices[],MATCH("ID",Vertices[[#Headers],[Vertex]:[Top Word Pairs in Post Content by Salience]],0),FALSE)</f>
        <v>7</v>
      </c>
    </row>
    <row r="12" spans="1:3" ht="15">
      <c r="A12" s="94" t="s">
        <v>492</v>
      </c>
      <c r="B12" s="106" t="s">
        <v>240</v>
      </c>
      <c r="C12" s="94">
        <f>VLOOKUP(GroupVertices[[#This Row],[Vertex]],Vertices[],MATCH("ID",Vertices[[#Headers],[Vertex]:[Top Word Pairs in Post Content by Salience]],0),FALSE)</f>
        <v>6</v>
      </c>
    </row>
    <row r="13" spans="1:3" ht="15">
      <c r="A13" s="94" t="s">
        <v>492</v>
      </c>
      <c r="B13" s="106" t="s">
        <v>239</v>
      </c>
      <c r="C13" s="94">
        <f>VLOOKUP(GroupVertices[[#This Row],[Vertex]],Vertices[],MATCH("ID",Vertices[[#Headers],[Vertex]:[Top Word Pairs in Post Content by Salience]],0),FALSE)</f>
        <v>5</v>
      </c>
    </row>
    <row r="14" spans="1:3" ht="15">
      <c r="A14" s="94" t="s">
        <v>492</v>
      </c>
      <c r="B14" s="106" t="s">
        <v>238</v>
      </c>
      <c r="C14" s="94">
        <f>VLOOKUP(GroupVertices[[#This Row],[Vertex]],Vertices[],MATCH("ID",Vertices[[#Headers],[Vertex]:[Top Word Pairs in Post Content by Salience]],0),FALSE)</f>
        <v>3</v>
      </c>
    </row>
    <row r="15" spans="1:3" ht="15">
      <c r="A15" s="94" t="s">
        <v>493</v>
      </c>
      <c r="B15" s="106" t="s">
        <v>251</v>
      </c>
      <c r="C15" s="94">
        <f>VLOOKUP(GroupVertices[[#This Row],[Vertex]],Vertices[],MATCH("ID",Vertices[[#Headers],[Vertex]:[Top Word Pairs in Post Content by Salience]],0),FALSE)</f>
        <v>16</v>
      </c>
    </row>
    <row r="16" spans="1:3" ht="15">
      <c r="A16" s="94" t="s">
        <v>493</v>
      </c>
      <c r="B16" s="106" t="s">
        <v>249</v>
      </c>
      <c r="C16" s="94">
        <f>VLOOKUP(GroupVertices[[#This Row],[Vertex]],Vertices[],MATCH("ID",Vertices[[#Headers],[Vertex]:[Top Word Pairs in Post Content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502</v>
      </c>
      <c r="B2" s="36" t="s">
        <v>195</v>
      </c>
      <c r="D2" s="33">
        <f>MIN(Vertices[Degree])</f>
        <v>0</v>
      </c>
      <c r="E2" s="3">
        <f>COUNTIF(Vertices[Degree],"&gt;= "&amp;D2)-COUNTIF(Vertices[Degree],"&gt;="&amp;D3)</f>
        <v>0</v>
      </c>
      <c r="F2" s="39">
        <f>MIN(Vertices[In-Degree])</f>
        <v>0</v>
      </c>
      <c r="G2" s="40">
        <f>COUNTIF(Vertices[In-Degree],"&gt;= "&amp;F2)-COUNTIF(Vertices[In-Degree],"&gt;="&amp;F3)</f>
        <v>13</v>
      </c>
      <c r="H2" s="39">
        <f>MIN(Vertices[Out-Degree])</f>
        <v>1</v>
      </c>
      <c r="I2" s="40">
        <f>COUNTIF(Vertices[Out-Degree],"&gt;= "&amp;H2)-COUNTIF(Vertices[Out-Degree],"&gt;="&amp;H3)</f>
        <v>13</v>
      </c>
      <c r="J2" s="39">
        <f>MIN(Vertices[Betweenness Centrality])</f>
        <v>0</v>
      </c>
      <c r="K2" s="40">
        <f>COUNTIF(Vertices[Betweenness Centrality],"&gt;= "&amp;J2)-COUNTIF(Vertices[Betweenness Centrality],"&gt;="&amp;J3)</f>
        <v>14</v>
      </c>
      <c r="L2" s="39">
        <f>MIN(Vertices[Closeness Centrality])</f>
        <v>0.037037</v>
      </c>
      <c r="M2" s="40">
        <f>COUNTIF(Vertices[Closeness Centrality],"&gt;= "&amp;L2)-COUNTIF(Vertices[Closeness Centrality],"&gt;="&amp;L3)</f>
        <v>12</v>
      </c>
      <c r="N2" s="39">
        <f>MIN(Vertices[Eigenvector Centrality])</f>
        <v>0.052772</v>
      </c>
      <c r="O2" s="40">
        <f>COUNTIF(Vertices[Eigenvector Centrality],"&gt;= "&amp;N2)-COUNTIF(Vertices[Eigenvector Centrality],"&gt;="&amp;N3)</f>
        <v>12</v>
      </c>
      <c r="P2" s="39">
        <f>MIN(Vertices[PageRank])</f>
        <v>0.53272</v>
      </c>
      <c r="Q2" s="40">
        <f>COUNTIF(Vertices[PageRank],"&gt;= "&amp;P2)-COUNTIF(Vertices[PageRank],"&gt;="&amp;P3)</f>
        <v>12</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44"/>
      <c r="B3" s="144"/>
      <c r="D3" s="34">
        <f aca="true" t="shared" si="1" ref="D3:D26">D2+($D$57-$D$2)/BinDivisor</f>
        <v>0</v>
      </c>
      <c r="E3" s="3">
        <f>COUNTIF(Vertices[Degree],"&gt;= "&amp;D3)-COUNTIF(Vertices[Degree],"&gt;="&amp;D4)</f>
        <v>0</v>
      </c>
      <c r="F3" s="41">
        <f aca="true" t="shared" si="2" ref="F3:F26">F2+($F$57-$F$2)/BinDivisor</f>
        <v>0.2727272727272727</v>
      </c>
      <c r="G3" s="42">
        <f>COUNTIF(Vertices[In-Degree],"&gt;= "&amp;F3)-COUNTIF(Vertices[In-Degree],"&gt;="&amp;F4)</f>
        <v>0</v>
      </c>
      <c r="H3" s="41">
        <f aca="true" t="shared" si="3" ref="H3:H26">H2+($H$57-$H$2)/BinDivisor</f>
        <v>1.018181818181818</v>
      </c>
      <c r="I3" s="42">
        <f>COUNTIF(Vertices[Out-Degree],"&gt;= "&amp;H3)-COUNTIF(Vertices[Out-Degree],"&gt;="&amp;H4)</f>
        <v>0</v>
      </c>
      <c r="J3" s="41">
        <f aca="true" t="shared" si="4" ref="J3:J26">J2+($J$57-$J$2)/BinDivisor</f>
        <v>3.272727272727273</v>
      </c>
      <c r="K3" s="42">
        <f>COUNTIF(Vertices[Betweenness Centrality],"&gt;= "&amp;J3)-COUNTIF(Vertices[Betweenness Centrality],"&gt;="&amp;J4)</f>
        <v>0</v>
      </c>
      <c r="L3" s="41">
        <f aca="true" t="shared" si="5" ref="L3:L26">L2+($L$57-$L$2)/BinDivisor</f>
        <v>0.03766230909090909</v>
      </c>
      <c r="M3" s="42">
        <f>COUNTIF(Vertices[Closeness Centrality],"&gt;= "&amp;L3)-COUNTIF(Vertices[Closeness Centrality],"&gt;="&amp;L4)</f>
        <v>0</v>
      </c>
      <c r="N3" s="41">
        <f aca="true" t="shared" si="6" ref="N3:N26">N2+($N$57-$N$2)/BinDivisor</f>
        <v>0.055989254545454545</v>
      </c>
      <c r="O3" s="42">
        <f>COUNTIF(Vertices[Eigenvector Centrality],"&gt;= "&amp;N3)-COUNTIF(Vertices[Eigenvector Centrality],"&gt;="&amp;N4)</f>
        <v>0</v>
      </c>
      <c r="P3" s="41">
        <f aca="true" t="shared" si="7" ref="P3:P26">P2+($P$57-$P$2)/BinDivisor</f>
        <v>0.6458328545454545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0.5454545454545454</v>
      </c>
      <c r="G4" s="40">
        <f>COUNTIF(Vertices[In-Degree],"&gt;= "&amp;F4)-COUNTIF(Vertices[In-Degree],"&gt;="&amp;F5)</f>
        <v>0</v>
      </c>
      <c r="H4" s="39">
        <f t="shared" si="3"/>
        <v>1.0363636363636362</v>
      </c>
      <c r="I4" s="40">
        <f>COUNTIF(Vertices[Out-Degree],"&gt;= "&amp;H4)-COUNTIF(Vertices[Out-Degree],"&gt;="&amp;H5)</f>
        <v>0</v>
      </c>
      <c r="J4" s="39">
        <f t="shared" si="4"/>
        <v>6.545454545454546</v>
      </c>
      <c r="K4" s="40">
        <f>COUNTIF(Vertices[Betweenness Centrality],"&gt;= "&amp;J4)-COUNTIF(Vertices[Betweenness Centrality],"&gt;="&amp;J5)</f>
        <v>0</v>
      </c>
      <c r="L4" s="39">
        <f t="shared" si="5"/>
        <v>0.03828761818181818</v>
      </c>
      <c r="M4" s="40">
        <f>COUNTIF(Vertices[Closeness Centrality],"&gt;= "&amp;L4)-COUNTIF(Vertices[Closeness Centrality],"&gt;="&amp;L5)</f>
        <v>2</v>
      </c>
      <c r="N4" s="39">
        <f t="shared" si="6"/>
        <v>0.05920650909090909</v>
      </c>
      <c r="O4" s="40">
        <f>COUNTIF(Vertices[Eigenvector Centrality],"&gt;= "&amp;N4)-COUNTIF(Vertices[Eigenvector Centrality],"&gt;="&amp;N5)</f>
        <v>0</v>
      </c>
      <c r="P4" s="39">
        <f t="shared" si="7"/>
        <v>0.758945709090909</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44"/>
      <c r="B5" s="144"/>
      <c r="D5" s="34">
        <f t="shared" si="1"/>
        <v>0</v>
      </c>
      <c r="E5" s="3">
        <f>COUNTIF(Vertices[Degree],"&gt;= "&amp;D5)-COUNTIF(Vertices[Degree],"&gt;="&amp;D6)</f>
        <v>0</v>
      </c>
      <c r="F5" s="41">
        <f t="shared" si="2"/>
        <v>0.8181818181818181</v>
      </c>
      <c r="G5" s="42">
        <f>COUNTIF(Vertices[In-Degree],"&gt;= "&amp;F5)-COUNTIF(Vertices[In-Degree],"&gt;="&amp;F6)</f>
        <v>0</v>
      </c>
      <c r="H5" s="41">
        <f t="shared" si="3"/>
        <v>1.0545454545454542</v>
      </c>
      <c r="I5" s="42">
        <f>COUNTIF(Vertices[Out-Degree],"&gt;= "&amp;H5)-COUNTIF(Vertices[Out-Degree],"&gt;="&amp;H6)</f>
        <v>0</v>
      </c>
      <c r="J5" s="41">
        <f t="shared" si="4"/>
        <v>9.818181818181818</v>
      </c>
      <c r="K5" s="42">
        <f>COUNTIF(Vertices[Betweenness Centrality],"&gt;= "&amp;J5)-COUNTIF(Vertices[Betweenness Centrality],"&gt;="&amp;J6)</f>
        <v>0</v>
      </c>
      <c r="L5" s="41">
        <f t="shared" si="5"/>
        <v>0.03891292727272727</v>
      </c>
      <c r="M5" s="42">
        <f>COUNTIF(Vertices[Closeness Centrality],"&gt;= "&amp;L5)-COUNTIF(Vertices[Closeness Centrality],"&gt;="&amp;L6)</f>
        <v>0</v>
      </c>
      <c r="N5" s="41">
        <f t="shared" si="6"/>
        <v>0.062423763636363636</v>
      </c>
      <c r="O5" s="42">
        <f>COUNTIF(Vertices[Eigenvector Centrality],"&gt;= "&amp;N5)-COUNTIF(Vertices[Eigenvector Centrality],"&gt;="&amp;N6)</f>
        <v>0</v>
      </c>
      <c r="P5" s="41">
        <f t="shared" si="7"/>
        <v>0.8720585636363635</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1.0909090909090908</v>
      </c>
      <c r="G6" s="40">
        <f>COUNTIF(Vertices[In-Degree],"&gt;= "&amp;F6)-COUNTIF(Vertices[In-Degree],"&gt;="&amp;F7)</f>
        <v>0</v>
      </c>
      <c r="H6" s="39">
        <f t="shared" si="3"/>
        <v>1.0727272727272723</v>
      </c>
      <c r="I6" s="40">
        <f>COUNTIF(Vertices[Out-Degree],"&gt;= "&amp;H6)-COUNTIF(Vertices[Out-Degree],"&gt;="&amp;H7)</f>
        <v>0</v>
      </c>
      <c r="J6" s="39">
        <f t="shared" si="4"/>
        <v>13.090909090909092</v>
      </c>
      <c r="K6" s="40">
        <f>COUNTIF(Vertices[Betweenness Centrality],"&gt;= "&amp;J6)-COUNTIF(Vertices[Betweenness Centrality],"&gt;="&amp;J7)</f>
        <v>0</v>
      </c>
      <c r="L6" s="39">
        <f t="shared" si="5"/>
        <v>0.03953823636363636</v>
      </c>
      <c r="M6" s="40">
        <f>COUNTIF(Vertices[Closeness Centrality],"&gt;= "&amp;L6)-COUNTIF(Vertices[Closeness Centrality],"&gt;="&amp;L7)</f>
        <v>0</v>
      </c>
      <c r="N6" s="39">
        <f t="shared" si="6"/>
        <v>0.06564101818181818</v>
      </c>
      <c r="O6" s="40">
        <f>COUNTIF(Vertices[Eigenvector Centrality],"&gt;= "&amp;N6)-COUNTIF(Vertices[Eigenvector Centrality],"&gt;="&amp;N7)</f>
        <v>2</v>
      </c>
      <c r="P6" s="39">
        <f t="shared" si="7"/>
        <v>0.985171418181818</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1.3636363636363635</v>
      </c>
      <c r="G7" s="42">
        <f>COUNTIF(Vertices[In-Degree],"&gt;= "&amp;F7)-COUNTIF(Vertices[In-Degree],"&gt;="&amp;F8)</f>
        <v>0</v>
      </c>
      <c r="H7" s="41">
        <f t="shared" si="3"/>
        <v>1.0909090909090904</v>
      </c>
      <c r="I7" s="42">
        <f>COUNTIF(Vertices[Out-Degree],"&gt;= "&amp;H7)-COUNTIF(Vertices[Out-Degree],"&gt;="&amp;H8)</f>
        <v>0</v>
      </c>
      <c r="J7" s="41">
        <f t="shared" si="4"/>
        <v>16.363636363636363</v>
      </c>
      <c r="K7" s="42">
        <f>COUNTIF(Vertices[Betweenness Centrality],"&gt;= "&amp;J7)-COUNTIF(Vertices[Betweenness Centrality],"&gt;="&amp;J8)</f>
        <v>0</v>
      </c>
      <c r="L7" s="41">
        <f t="shared" si="5"/>
        <v>0.04016354545454545</v>
      </c>
      <c r="M7" s="42">
        <f>COUNTIF(Vertices[Closeness Centrality],"&gt;= "&amp;L7)-COUNTIF(Vertices[Closeness Centrality],"&gt;="&amp;L8)</f>
        <v>0</v>
      </c>
      <c r="N7" s="41">
        <f t="shared" si="6"/>
        <v>0.06885827272727273</v>
      </c>
      <c r="O7" s="42">
        <f>COUNTIF(Vertices[Eigenvector Centrality],"&gt;= "&amp;N7)-COUNTIF(Vertices[Eigenvector Centrality],"&gt;="&amp;N8)</f>
        <v>0</v>
      </c>
      <c r="P7" s="41">
        <f t="shared" si="7"/>
        <v>1.0982842727272726</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1.6363636363636362</v>
      </c>
      <c r="G8" s="40">
        <f>COUNTIF(Vertices[In-Degree],"&gt;= "&amp;F8)-COUNTIF(Vertices[In-Degree],"&gt;="&amp;F9)</f>
        <v>0</v>
      </c>
      <c r="H8" s="39">
        <f t="shared" si="3"/>
        <v>1.1090909090909085</v>
      </c>
      <c r="I8" s="40">
        <f>COUNTIF(Vertices[Out-Degree],"&gt;= "&amp;H8)-COUNTIF(Vertices[Out-Degree],"&gt;="&amp;H9)</f>
        <v>0</v>
      </c>
      <c r="J8" s="39">
        <f t="shared" si="4"/>
        <v>19.636363636363637</v>
      </c>
      <c r="K8" s="40">
        <f>COUNTIF(Vertices[Betweenness Centrality],"&gt;= "&amp;J8)-COUNTIF(Vertices[Betweenness Centrality],"&gt;="&amp;J9)</f>
        <v>0</v>
      </c>
      <c r="L8" s="39">
        <f t="shared" si="5"/>
        <v>0.04078885454545454</v>
      </c>
      <c r="M8" s="40">
        <f>COUNTIF(Vertices[Closeness Centrality],"&gt;= "&amp;L8)-COUNTIF(Vertices[Closeness Centrality],"&gt;="&amp;L9)</f>
        <v>0</v>
      </c>
      <c r="N8" s="39">
        <f t="shared" si="6"/>
        <v>0.07207552727272727</v>
      </c>
      <c r="O8" s="40">
        <f>COUNTIF(Vertices[Eigenvector Centrality],"&gt;= "&amp;N8)-COUNTIF(Vertices[Eigenvector Centrality],"&gt;="&amp;N9)</f>
        <v>0</v>
      </c>
      <c r="P8" s="39">
        <f t="shared" si="7"/>
        <v>1.211397127272727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44"/>
      <c r="B9" s="144"/>
      <c r="D9" s="34">
        <f t="shared" si="1"/>
        <v>0</v>
      </c>
      <c r="E9" s="3">
        <f>COUNTIF(Vertices[Degree],"&gt;= "&amp;D9)-COUNTIF(Vertices[Degree],"&gt;="&amp;D10)</f>
        <v>0</v>
      </c>
      <c r="F9" s="41">
        <f t="shared" si="2"/>
        <v>1.909090909090909</v>
      </c>
      <c r="G9" s="42">
        <f>COUNTIF(Vertices[In-Degree],"&gt;= "&amp;F9)-COUNTIF(Vertices[In-Degree],"&gt;="&amp;F10)</f>
        <v>1</v>
      </c>
      <c r="H9" s="41">
        <f t="shared" si="3"/>
        <v>1.1272727272727265</v>
      </c>
      <c r="I9" s="42">
        <f>COUNTIF(Vertices[Out-Degree],"&gt;= "&amp;H9)-COUNTIF(Vertices[Out-Degree],"&gt;="&amp;H10)</f>
        <v>0</v>
      </c>
      <c r="J9" s="41">
        <f t="shared" si="4"/>
        <v>22.90909090909091</v>
      </c>
      <c r="K9" s="42">
        <f>COUNTIF(Vertices[Betweenness Centrality],"&gt;= "&amp;J9)-COUNTIF(Vertices[Betweenness Centrality],"&gt;="&amp;J10)</f>
        <v>0</v>
      </c>
      <c r="L9" s="41">
        <f t="shared" si="5"/>
        <v>0.04141416363636363</v>
      </c>
      <c r="M9" s="42">
        <f>COUNTIF(Vertices[Closeness Centrality],"&gt;= "&amp;L9)-COUNTIF(Vertices[Closeness Centrality],"&gt;="&amp;L10)</f>
        <v>0</v>
      </c>
      <c r="N9" s="41">
        <f t="shared" si="6"/>
        <v>0.07529278181818182</v>
      </c>
      <c r="O9" s="42">
        <f>COUNTIF(Vertices[Eigenvector Centrality],"&gt;= "&amp;N9)-COUNTIF(Vertices[Eigenvector Centrality],"&gt;="&amp;N10)</f>
        <v>0</v>
      </c>
      <c r="P9" s="41">
        <f t="shared" si="7"/>
        <v>1.3245099818181816</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3</v>
      </c>
      <c r="D10" s="34">
        <f t="shared" si="1"/>
        <v>0</v>
      </c>
      <c r="E10" s="3">
        <f>COUNTIF(Vertices[Degree],"&gt;= "&amp;D10)-COUNTIF(Vertices[Degree],"&gt;="&amp;D11)</f>
        <v>0</v>
      </c>
      <c r="F10" s="39">
        <f t="shared" si="2"/>
        <v>2.1818181818181817</v>
      </c>
      <c r="G10" s="40">
        <f>COUNTIF(Vertices[In-Degree],"&gt;= "&amp;F10)-COUNTIF(Vertices[In-Degree],"&gt;="&amp;F11)</f>
        <v>0</v>
      </c>
      <c r="H10" s="39">
        <f t="shared" si="3"/>
        <v>1.1454545454545446</v>
      </c>
      <c r="I10" s="40">
        <f>COUNTIF(Vertices[Out-Degree],"&gt;= "&amp;H10)-COUNTIF(Vertices[Out-Degree],"&gt;="&amp;H11)</f>
        <v>0</v>
      </c>
      <c r="J10" s="39">
        <f t="shared" si="4"/>
        <v>26.181818181818183</v>
      </c>
      <c r="K10" s="40">
        <f>COUNTIF(Vertices[Betweenness Centrality],"&gt;= "&amp;J10)-COUNTIF(Vertices[Betweenness Centrality],"&gt;="&amp;J11)</f>
        <v>0</v>
      </c>
      <c r="L10" s="39">
        <f t="shared" si="5"/>
        <v>0.04203947272727272</v>
      </c>
      <c r="M10" s="40">
        <f>COUNTIF(Vertices[Closeness Centrality],"&gt;= "&amp;L10)-COUNTIF(Vertices[Closeness Centrality],"&gt;="&amp;L11)</f>
        <v>0</v>
      </c>
      <c r="N10" s="39">
        <f t="shared" si="6"/>
        <v>0.07851003636363636</v>
      </c>
      <c r="O10" s="40">
        <f>COUNTIF(Vertices[Eigenvector Centrality],"&gt;= "&amp;N10)-COUNTIF(Vertices[Eigenvector Centrality],"&gt;="&amp;N11)</f>
        <v>0</v>
      </c>
      <c r="P10" s="39">
        <f t="shared" si="7"/>
        <v>1.437622836363636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44"/>
      <c r="B11" s="144"/>
      <c r="D11" s="34">
        <f t="shared" si="1"/>
        <v>0</v>
      </c>
      <c r="E11" s="3">
        <f>COUNTIF(Vertices[Degree],"&gt;= "&amp;D11)-COUNTIF(Vertices[Degree],"&gt;="&amp;D12)</f>
        <v>0</v>
      </c>
      <c r="F11" s="41">
        <f t="shared" si="2"/>
        <v>2.454545454545454</v>
      </c>
      <c r="G11" s="42">
        <f>COUNTIF(Vertices[In-Degree],"&gt;= "&amp;F11)-COUNTIF(Vertices[In-Degree],"&gt;="&amp;F12)</f>
        <v>0</v>
      </c>
      <c r="H11" s="41">
        <f t="shared" si="3"/>
        <v>1.1636363636363627</v>
      </c>
      <c r="I11" s="42">
        <f>COUNTIF(Vertices[Out-Degree],"&gt;= "&amp;H11)-COUNTIF(Vertices[Out-Degree],"&gt;="&amp;H12)</f>
        <v>0</v>
      </c>
      <c r="J11" s="41">
        <f t="shared" si="4"/>
        <v>29.454545454545457</v>
      </c>
      <c r="K11" s="42">
        <f>COUNTIF(Vertices[Betweenness Centrality],"&gt;= "&amp;J11)-COUNTIF(Vertices[Betweenness Centrality],"&gt;="&amp;J12)</f>
        <v>0</v>
      </c>
      <c r="L11" s="41">
        <f t="shared" si="5"/>
        <v>0.04266478181818181</v>
      </c>
      <c r="M11" s="42">
        <f>COUNTIF(Vertices[Closeness Centrality],"&gt;= "&amp;L11)-COUNTIF(Vertices[Closeness Centrality],"&gt;="&amp;L12)</f>
        <v>0</v>
      </c>
      <c r="N11" s="41">
        <f t="shared" si="6"/>
        <v>0.08172729090909091</v>
      </c>
      <c r="O11" s="42">
        <f>COUNTIF(Vertices[Eigenvector Centrality],"&gt;= "&amp;N11)-COUNTIF(Vertices[Eigenvector Centrality],"&gt;="&amp;N12)</f>
        <v>0</v>
      </c>
      <c r="P11" s="41">
        <f t="shared" si="7"/>
        <v>1.5507356909090906</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0.06666666666666667</v>
      </c>
      <c r="D12" s="34">
        <f t="shared" si="1"/>
        <v>0</v>
      </c>
      <c r="E12" s="3">
        <f>COUNTIF(Vertices[Degree],"&gt;= "&amp;D12)-COUNTIF(Vertices[Degree],"&gt;="&amp;D13)</f>
        <v>0</v>
      </c>
      <c r="F12" s="39">
        <f t="shared" si="2"/>
        <v>2.7272727272727266</v>
      </c>
      <c r="G12" s="40">
        <f>COUNTIF(Vertices[In-Degree],"&gt;= "&amp;F12)-COUNTIF(Vertices[In-Degree],"&gt;="&amp;F13)</f>
        <v>0</v>
      </c>
      <c r="H12" s="39">
        <f t="shared" si="3"/>
        <v>1.1818181818181808</v>
      </c>
      <c r="I12" s="40">
        <f>COUNTIF(Vertices[Out-Degree],"&gt;= "&amp;H12)-COUNTIF(Vertices[Out-Degree],"&gt;="&amp;H13)</f>
        <v>0</v>
      </c>
      <c r="J12" s="39">
        <f t="shared" si="4"/>
        <v>32.72727272727273</v>
      </c>
      <c r="K12" s="40">
        <f>COUNTIF(Vertices[Betweenness Centrality],"&gt;= "&amp;J12)-COUNTIF(Vertices[Betweenness Centrality],"&gt;="&amp;J13)</f>
        <v>0</v>
      </c>
      <c r="L12" s="39">
        <f t="shared" si="5"/>
        <v>0.0432900909090909</v>
      </c>
      <c r="M12" s="40">
        <f>COUNTIF(Vertices[Closeness Centrality],"&gt;= "&amp;L12)-COUNTIF(Vertices[Closeness Centrality],"&gt;="&amp;L13)</f>
        <v>0</v>
      </c>
      <c r="N12" s="39">
        <f t="shared" si="6"/>
        <v>0.08494454545454545</v>
      </c>
      <c r="O12" s="40">
        <f>COUNTIF(Vertices[Eigenvector Centrality],"&gt;= "&amp;N12)-COUNTIF(Vertices[Eigenvector Centrality],"&gt;="&amp;N13)</f>
        <v>0</v>
      </c>
      <c r="P12" s="39">
        <f t="shared" si="7"/>
        <v>1.663848545454545</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0.125</v>
      </c>
      <c r="D13" s="34">
        <f t="shared" si="1"/>
        <v>0</v>
      </c>
      <c r="E13" s="3">
        <f>COUNTIF(Vertices[Degree],"&gt;= "&amp;D13)-COUNTIF(Vertices[Degree],"&gt;="&amp;D14)</f>
        <v>0</v>
      </c>
      <c r="F13" s="41">
        <f t="shared" si="2"/>
        <v>2.999999999999999</v>
      </c>
      <c r="G13" s="42">
        <f>COUNTIF(Vertices[In-Degree],"&gt;= "&amp;F13)-COUNTIF(Vertices[In-Degree],"&gt;="&amp;F14)</f>
        <v>0</v>
      </c>
      <c r="H13" s="41">
        <f t="shared" si="3"/>
        <v>1.1999999999999988</v>
      </c>
      <c r="I13" s="42">
        <f>COUNTIF(Vertices[Out-Degree],"&gt;= "&amp;H13)-COUNTIF(Vertices[Out-Degree],"&gt;="&amp;H14)</f>
        <v>0</v>
      </c>
      <c r="J13" s="41">
        <f t="shared" si="4"/>
        <v>36</v>
      </c>
      <c r="K13" s="42">
        <f>COUNTIF(Vertices[Betweenness Centrality],"&gt;= "&amp;J13)-COUNTIF(Vertices[Betweenness Centrality],"&gt;="&amp;J14)</f>
        <v>0</v>
      </c>
      <c r="L13" s="41">
        <f t="shared" si="5"/>
        <v>0.04391539999999999</v>
      </c>
      <c r="M13" s="42">
        <f>COUNTIF(Vertices[Closeness Centrality],"&gt;= "&amp;L13)-COUNTIF(Vertices[Closeness Centrality],"&gt;="&amp;L14)</f>
        <v>0</v>
      </c>
      <c r="N13" s="41">
        <f t="shared" si="6"/>
        <v>0.0881618</v>
      </c>
      <c r="O13" s="42">
        <f>COUNTIF(Vertices[Eigenvector Centrality],"&gt;= "&amp;N13)-COUNTIF(Vertices[Eigenvector Centrality],"&gt;="&amp;N14)</f>
        <v>0</v>
      </c>
      <c r="P13" s="41">
        <f t="shared" si="7"/>
        <v>1.7769613999999996</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44"/>
      <c r="B14" s="144"/>
      <c r="D14" s="34">
        <f t="shared" si="1"/>
        <v>0</v>
      </c>
      <c r="E14" s="3">
        <f>COUNTIF(Vertices[Degree],"&gt;= "&amp;D14)-COUNTIF(Vertices[Degree],"&gt;="&amp;D15)</f>
        <v>0</v>
      </c>
      <c r="F14" s="39">
        <f t="shared" si="2"/>
        <v>3.2727272727272716</v>
      </c>
      <c r="G14" s="40">
        <f>COUNTIF(Vertices[In-Degree],"&gt;= "&amp;F14)-COUNTIF(Vertices[In-Degree],"&gt;="&amp;F15)</f>
        <v>0</v>
      </c>
      <c r="H14" s="39">
        <f t="shared" si="3"/>
        <v>1.218181818181817</v>
      </c>
      <c r="I14" s="40">
        <f>COUNTIF(Vertices[Out-Degree],"&gt;= "&amp;H14)-COUNTIF(Vertices[Out-Degree],"&gt;="&amp;H15)</f>
        <v>0</v>
      </c>
      <c r="J14" s="39">
        <f t="shared" si="4"/>
        <v>39.27272727272727</v>
      </c>
      <c r="K14" s="40">
        <f>COUNTIF(Vertices[Betweenness Centrality],"&gt;= "&amp;J14)-COUNTIF(Vertices[Betweenness Centrality],"&gt;="&amp;J15)</f>
        <v>0</v>
      </c>
      <c r="L14" s="39">
        <f t="shared" si="5"/>
        <v>0.044540709090909084</v>
      </c>
      <c r="M14" s="40">
        <f>COUNTIF(Vertices[Closeness Centrality],"&gt;= "&amp;L14)-COUNTIF(Vertices[Closeness Centrality],"&gt;="&amp;L15)</f>
        <v>0</v>
      </c>
      <c r="N14" s="39">
        <f t="shared" si="6"/>
        <v>0.09137905454545454</v>
      </c>
      <c r="O14" s="40">
        <f>COUNTIF(Vertices[Eigenvector Centrality],"&gt;= "&amp;N14)-COUNTIF(Vertices[Eigenvector Centrality],"&gt;="&amp;N15)</f>
        <v>0</v>
      </c>
      <c r="P14" s="39">
        <f t="shared" si="7"/>
        <v>1.890074254545454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3.545454545454544</v>
      </c>
      <c r="G15" s="42">
        <f>COUNTIF(Vertices[In-Degree],"&gt;= "&amp;F15)-COUNTIF(Vertices[In-Degree],"&gt;="&amp;F16)</f>
        <v>0</v>
      </c>
      <c r="H15" s="41">
        <f t="shared" si="3"/>
        <v>1.236363636363635</v>
      </c>
      <c r="I15" s="42">
        <f>COUNTIF(Vertices[Out-Degree],"&gt;= "&amp;H15)-COUNTIF(Vertices[Out-Degree],"&gt;="&amp;H16)</f>
        <v>0</v>
      </c>
      <c r="J15" s="41">
        <f t="shared" si="4"/>
        <v>42.54545454545455</v>
      </c>
      <c r="K15" s="42">
        <f>COUNTIF(Vertices[Betweenness Centrality],"&gt;= "&amp;J15)-COUNTIF(Vertices[Betweenness Centrality],"&gt;="&amp;J16)</f>
        <v>0</v>
      </c>
      <c r="L15" s="41">
        <f t="shared" si="5"/>
        <v>0.045166018181818174</v>
      </c>
      <c r="M15" s="42">
        <f>COUNTIF(Vertices[Closeness Centrality],"&gt;= "&amp;L15)-COUNTIF(Vertices[Closeness Centrality],"&gt;="&amp;L16)</f>
        <v>0</v>
      </c>
      <c r="N15" s="41">
        <f t="shared" si="6"/>
        <v>0.09459630909090909</v>
      </c>
      <c r="O15" s="42">
        <f>COUNTIF(Vertices[Eigenvector Centrality],"&gt;= "&amp;N15)-COUNTIF(Vertices[Eigenvector Centrality],"&gt;="&amp;N16)</f>
        <v>0</v>
      </c>
      <c r="P15" s="41">
        <f t="shared" si="7"/>
        <v>2.003187109090909</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3.8181818181818166</v>
      </c>
      <c r="G16" s="40">
        <f>COUNTIF(Vertices[In-Degree],"&gt;= "&amp;F16)-COUNTIF(Vertices[In-Degree],"&gt;="&amp;F17)</f>
        <v>0</v>
      </c>
      <c r="H16" s="39">
        <f t="shared" si="3"/>
        <v>1.254545454545453</v>
      </c>
      <c r="I16" s="40">
        <f>COUNTIF(Vertices[Out-Degree],"&gt;= "&amp;H16)-COUNTIF(Vertices[Out-Degree],"&gt;="&amp;H17)</f>
        <v>0</v>
      </c>
      <c r="J16" s="39">
        <f t="shared" si="4"/>
        <v>45.81818181818182</v>
      </c>
      <c r="K16" s="40">
        <f>COUNTIF(Vertices[Betweenness Centrality],"&gt;= "&amp;J16)-COUNTIF(Vertices[Betweenness Centrality],"&gt;="&amp;J17)</f>
        <v>0</v>
      </c>
      <c r="L16" s="39">
        <f t="shared" si="5"/>
        <v>0.045791327272727264</v>
      </c>
      <c r="M16" s="40">
        <f>COUNTIF(Vertices[Closeness Centrality],"&gt;= "&amp;L16)-COUNTIF(Vertices[Closeness Centrality],"&gt;="&amp;L17)</f>
        <v>0</v>
      </c>
      <c r="N16" s="39">
        <f t="shared" si="6"/>
        <v>0.09781356363636363</v>
      </c>
      <c r="O16" s="40">
        <f>COUNTIF(Vertices[Eigenvector Centrality],"&gt;= "&amp;N16)-COUNTIF(Vertices[Eigenvector Centrality],"&gt;="&amp;N17)</f>
        <v>0</v>
      </c>
      <c r="P16" s="39">
        <f t="shared" si="7"/>
        <v>2.1162999636363633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15</v>
      </c>
      <c r="D17" s="34">
        <f t="shared" si="1"/>
        <v>0</v>
      </c>
      <c r="E17" s="3">
        <f>COUNTIF(Vertices[Degree],"&gt;= "&amp;D17)-COUNTIF(Vertices[Degree],"&gt;="&amp;D18)</f>
        <v>0</v>
      </c>
      <c r="F17" s="41">
        <f t="shared" si="2"/>
        <v>4.090909090909089</v>
      </c>
      <c r="G17" s="42">
        <f>COUNTIF(Vertices[In-Degree],"&gt;= "&amp;F17)-COUNTIF(Vertices[In-Degree],"&gt;="&amp;F18)</f>
        <v>0</v>
      </c>
      <c r="H17" s="41">
        <f t="shared" si="3"/>
        <v>1.2727272727272712</v>
      </c>
      <c r="I17" s="42">
        <f>COUNTIF(Vertices[Out-Degree],"&gt;= "&amp;H17)-COUNTIF(Vertices[Out-Degree],"&gt;="&amp;H18)</f>
        <v>0</v>
      </c>
      <c r="J17" s="41">
        <f t="shared" si="4"/>
        <v>49.09090909090909</v>
      </c>
      <c r="K17" s="42">
        <f>COUNTIF(Vertices[Betweenness Centrality],"&gt;= "&amp;J17)-COUNTIF(Vertices[Betweenness Centrality],"&gt;="&amp;J18)</f>
        <v>0</v>
      </c>
      <c r="L17" s="41">
        <f t="shared" si="5"/>
        <v>0.046416636363636354</v>
      </c>
      <c r="M17" s="42">
        <f>COUNTIF(Vertices[Closeness Centrality],"&gt;= "&amp;L17)-COUNTIF(Vertices[Closeness Centrality],"&gt;="&amp;L18)</f>
        <v>0</v>
      </c>
      <c r="N17" s="41">
        <f t="shared" si="6"/>
        <v>0.10103081818181818</v>
      </c>
      <c r="O17" s="42">
        <f>COUNTIF(Vertices[Eigenvector Centrality],"&gt;= "&amp;N17)-COUNTIF(Vertices[Eigenvector Centrality],"&gt;="&amp;N18)</f>
        <v>0</v>
      </c>
      <c r="P17" s="41">
        <f t="shared" si="7"/>
        <v>2.229412818181818</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4.3636363636363615</v>
      </c>
      <c r="G18" s="40">
        <f>COUNTIF(Vertices[In-Degree],"&gt;= "&amp;F18)-COUNTIF(Vertices[In-Degree],"&gt;="&amp;F19)</f>
        <v>0</v>
      </c>
      <c r="H18" s="39">
        <f t="shared" si="3"/>
        <v>1.2909090909090892</v>
      </c>
      <c r="I18" s="40">
        <f>COUNTIF(Vertices[Out-Degree],"&gt;= "&amp;H18)-COUNTIF(Vertices[Out-Degree],"&gt;="&amp;H19)</f>
        <v>0</v>
      </c>
      <c r="J18" s="39">
        <f t="shared" si="4"/>
        <v>52.36363636363637</v>
      </c>
      <c r="K18" s="40">
        <f>COUNTIF(Vertices[Betweenness Centrality],"&gt;= "&amp;J18)-COUNTIF(Vertices[Betweenness Centrality],"&gt;="&amp;J19)</f>
        <v>0</v>
      </c>
      <c r="L18" s="39">
        <f t="shared" si="5"/>
        <v>0.047041945454545445</v>
      </c>
      <c r="M18" s="40">
        <f>COUNTIF(Vertices[Closeness Centrality],"&gt;= "&amp;L18)-COUNTIF(Vertices[Closeness Centrality],"&gt;="&amp;L19)</f>
        <v>0</v>
      </c>
      <c r="N18" s="39">
        <f t="shared" si="6"/>
        <v>0.10424807272727273</v>
      </c>
      <c r="O18" s="40">
        <f>COUNTIF(Vertices[Eigenvector Centrality],"&gt;= "&amp;N18)-COUNTIF(Vertices[Eigenvector Centrality],"&gt;="&amp;N19)</f>
        <v>0</v>
      </c>
      <c r="P18" s="39">
        <f t="shared" si="7"/>
        <v>2.3425256727272723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44"/>
      <c r="B19" s="144"/>
      <c r="D19" s="34">
        <f t="shared" si="1"/>
        <v>0</v>
      </c>
      <c r="E19" s="3">
        <f>COUNTIF(Vertices[Degree],"&gt;= "&amp;D19)-COUNTIF(Vertices[Degree],"&gt;="&amp;D20)</f>
        <v>0</v>
      </c>
      <c r="F19" s="41">
        <f t="shared" si="2"/>
        <v>4.636363636363634</v>
      </c>
      <c r="G19" s="42">
        <f>COUNTIF(Vertices[In-Degree],"&gt;= "&amp;F19)-COUNTIF(Vertices[In-Degree],"&gt;="&amp;F20)</f>
        <v>0</v>
      </c>
      <c r="H19" s="41">
        <f t="shared" si="3"/>
        <v>1.3090909090909073</v>
      </c>
      <c r="I19" s="42">
        <f>COUNTIF(Vertices[Out-Degree],"&gt;= "&amp;H19)-COUNTIF(Vertices[Out-Degree],"&gt;="&amp;H20)</f>
        <v>0</v>
      </c>
      <c r="J19" s="41">
        <f t="shared" si="4"/>
        <v>55.63636363636364</v>
      </c>
      <c r="K19" s="42">
        <f>COUNTIF(Vertices[Betweenness Centrality],"&gt;= "&amp;J19)-COUNTIF(Vertices[Betweenness Centrality],"&gt;="&amp;J20)</f>
        <v>0</v>
      </c>
      <c r="L19" s="41">
        <f t="shared" si="5"/>
        <v>0.047667254545454535</v>
      </c>
      <c r="M19" s="42">
        <f>COUNTIF(Vertices[Closeness Centrality],"&gt;= "&amp;L19)-COUNTIF(Vertices[Closeness Centrality],"&gt;="&amp;L20)</f>
        <v>0</v>
      </c>
      <c r="N19" s="41">
        <f t="shared" si="6"/>
        <v>0.10746532727272727</v>
      </c>
      <c r="O19" s="42">
        <f>COUNTIF(Vertices[Eigenvector Centrality],"&gt;= "&amp;N19)-COUNTIF(Vertices[Eigenvector Centrality],"&gt;="&amp;N20)</f>
        <v>0</v>
      </c>
      <c r="P19" s="41">
        <f t="shared" si="7"/>
        <v>2.455638527272727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4.9090909090909065</v>
      </c>
      <c r="G20" s="40">
        <f>COUNTIF(Vertices[In-Degree],"&gt;= "&amp;F20)-COUNTIF(Vertices[In-Degree],"&gt;="&amp;F21)</f>
        <v>0</v>
      </c>
      <c r="H20" s="39">
        <f t="shared" si="3"/>
        <v>1.3272727272727254</v>
      </c>
      <c r="I20" s="40">
        <f>COUNTIF(Vertices[Out-Degree],"&gt;= "&amp;H20)-COUNTIF(Vertices[Out-Degree],"&gt;="&amp;H21)</f>
        <v>0</v>
      </c>
      <c r="J20" s="39">
        <f t="shared" si="4"/>
        <v>58.909090909090914</v>
      </c>
      <c r="K20" s="40">
        <f>COUNTIF(Vertices[Betweenness Centrality],"&gt;= "&amp;J20)-COUNTIF(Vertices[Betweenness Centrality],"&gt;="&amp;J21)</f>
        <v>0</v>
      </c>
      <c r="L20" s="39">
        <f t="shared" si="5"/>
        <v>0.048292563636363625</v>
      </c>
      <c r="M20" s="40">
        <f>COUNTIF(Vertices[Closeness Centrality],"&gt;= "&amp;L20)-COUNTIF(Vertices[Closeness Centrality],"&gt;="&amp;L21)</f>
        <v>0</v>
      </c>
      <c r="N20" s="39">
        <f t="shared" si="6"/>
        <v>0.11068258181818182</v>
      </c>
      <c r="O20" s="40">
        <f>COUNTIF(Vertices[Eigenvector Centrality],"&gt;= "&amp;N20)-COUNTIF(Vertices[Eigenvector Centrality],"&gt;="&amp;N21)</f>
        <v>0</v>
      </c>
      <c r="P20" s="39">
        <f t="shared" si="7"/>
        <v>2.5687513818181813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1.733333</v>
      </c>
      <c r="D21" s="34">
        <f t="shared" si="1"/>
        <v>0</v>
      </c>
      <c r="E21" s="3">
        <f>COUNTIF(Vertices[Degree],"&gt;= "&amp;D21)-COUNTIF(Vertices[Degree],"&gt;="&amp;D22)</f>
        <v>0</v>
      </c>
      <c r="F21" s="41">
        <f t="shared" si="2"/>
        <v>5.181818181818179</v>
      </c>
      <c r="G21" s="42">
        <f>COUNTIF(Vertices[In-Degree],"&gt;= "&amp;F21)-COUNTIF(Vertices[In-Degree],"&gt;="&amp;F22)</f>
        <v>0</v>
      </c>
      <c r="H21" s="41">
        <f t="shared" si="3"/>
        <v>1.3454545454545435</v>
      </c>
      <c r="I21" s="42">
        <f>COUNTIF(Vertices[Out-Degree],"&gt;= "&amp;H21)-COUNTIF(Vertices[Out-Degree],"&gt;="&amp;H22)</f>
        <v>0</v>
      </c>
      <c r="J21" s="41">
        <f t="shared" si="4"/>
        <v>62.18181818181819</v>
      </c>
      <c r="K21" s="42">
        <f>COUNTIF(Vertices[Betweenness Centrality],"&gt;= "&amp;J21)-COUNTIF(Vertices[Betweenness Centrality],"&gt;="&amp;J22)</f>
        <v>0</v>
      </c>
      <c r="L21" s="41">
        <f t="shared" si="5"/>
        <v>0.048917872727272715</v>
      </c>
      <c r="M21" s="42">
        <f>COUNTIF(Vertices[Closeness Centrality],"&gt;= "&amp;L21)-COUNTIF(Vertices[Closeness Centrality],"&gt;="&amp;L22)</f>
        <v>0</v>
      </c>
      <c r="N21" s="41">
        <f t="shared" si="6"/>
        <v>0.11389983636363636</v>
      </c>
      <c r="O21" s="42">
        <f>COUNTIF(Vertices[Eigenvector Centrality],"&gt;= "&amp;N21)-COUNTIF(Vertices[Eigenvector Centrality],"&gt;="&amp;N22)</f>
        <v>0</v>
      </c>
      <c r="P21" s="41">
        <f t="shared" si="7"/>
        <v>2.681864236363636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44"/>
      <c r="B22" s="144"/>
      <c r="D22" s="34">
        <f t="shared" si="1"/>
        <v>0</v>
      </c>
      <c r="E22" s="3">
        <f>COUNTIF(Vertices[Degree],"&gt;= "&amp;D22)-COUNTIF(Vertices[Degree],"&gt;="&amp;D23)</f>
        <v>0</v>
      </c>
      <c r="F22" s="39">
        <f t="shared" si="2"/>
        <v>5.4545454545454515</v>
      </c>
      <c r="G22" s="40">
        <f>COUNTIF(Vertices[In-Degree],"&gt;= "&amp;F22)-COUNTIF(Vertices[In-Degree],"&gt;="&amp;F23)</f>
        <v>0</v>
      </c>
      <c r="H22" s="39">
        <f t="shared" si="3"/>
        <v>1.3636363636363615</v>
      </c>
      <c r="I22" s="40">
        <f>COUNTIF(Vertices[Out-Degree],"&gt;= "&amp;H22)-COUNTIF(Vertices[Out-Degree],"&gt;="&amp;H23)</f>
        <v>0</v>
      </c>
      <c r="J22" s="39">
        <f t="shared" si="4"/>
        <v>65.45454545454545</v>
      </c>
      <c r="K22" s="40">
        <f>COUNTIF(Vertices[Betweenness Centrality],"&gt;= "&amp;J22)-COUNTIF(Vertices[Betweenness Centrality],"&gt;="&amp;J23)</f>
        <v>0</v>
      </c>
      <c r="L22" s="39">
        <f t="shared" si="5"/>
        <v>0.049543181818181806</v>
      </c>
      <c r="M22" s="40">
        <f>COUNTIF(Vertices[Closeness Centrality],"&gt;= "&amp;L22)-COUNTIF(Vertices[Closeness Centrality],"&gt;="&amp;L23)</f>
        <v>0</v>
      </c>
      <c r="N22" s="39">
        <f t="shared" si="6"/>
        <v>0.1171170909090909</v>
      </c>
      <c r="O22" s="40">
        <f>COUNTIF(Vertices[Eigenvector Centrality],"&gt;= "&amp;N22)-COUNTIF(Vertices[Eigenvector Centrality],"&gt;="&amp;N23)</f>
        <v>0</v>
      </c>
      <c r="P22" s="39">
        <f t="shared" si="7"/>
        <v>2.7949770909090903</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0.0761904761904762</v>
      </c>
      <c r="D23" s="34">
        <f t="shared" si="1"/>
        <v>0</v>
      </c>
      <c r="E23" s="3">
        <f>COUNTIF(Vertices[Degree],"&gt;= "&amp;D23)-COUNTIF(Vertices[Degree],"&gt;="&amp;D24)</f>
        <v>0</v>
      </c>
      <c r="F23" s="41">
        <f t="shared" si="2"/>
        <v>5.727272727272724</v>
      </c>
      <c r="G23" s="42">
        <f>COUNTIF(Vertices[In-Degree],"&gt;= "&amp;F23)-COUNTIF(Vertices[In-Degree],"&gt;="&amp;F24)</f>
        <v>0</v>
      </c>
      <c r="H23" s="41">
        <f t="shared" si="3"/>
        <v>1.3818181818181796</v>
      </c>
      <c r="I23" s="42">
        <f>COUNTIF(Vertices[Out-Degree],"&gt;= "&amp;H23)-COUNTIF(Vertices[Out-Degree],"&gt;="&amp;H24)</f>
        <v>0</v>
      </c>
      <c r="J23" s="41">
        <f t="shared" si="4"/>
        <v>68.72727272727272</v>
      </c>
      <c r="K23" s="42">
        <f>COUNTIF(Vertices[Betweenness Centrality],"&gt;= "&amp;J23)-COUNTIF(Vertices[Betweenness Centrality],"&gt;="&amp;J24)</f>
        <v>0</v>
      </c>
      <c r="L23" s="41">
        <f t="shared" si="5"/>
        <v>0.050168490909090896</v>
      </c>
      <c r="M23" s="42">
        <f>COUNTIF(Vertices[Closeness Centrality],"&gt;= "&amp;L23)-COUNTIF(Vertices[Closeness Centrality],"&gt;="&amp;L24)</f>
        <v>0</v>
      </c>
      <c r="N23" s="41">
        <f t="shared" si="6"/>
        <v>0.12033434545454545</v>
      </c>
      <c r="O23" s="42">
        <f>COUNTIF(Vertices[Eigenvector Centrality],"&gt;= "&amp;N23)-COUNTIF(Vertices[Eigenvector Centrality],"&gt;="&amp;N24)</f>
        <v>0</v>
      </c>
      <c r="P23" s="41">
        <f t="shared" si="7"/>
        <v>2.908089945454545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503</v>
      </c>
      <c r="B24" s="36">
        <v>0.209375</v>
      </c>
      <c r="D24" s="34">
        <f t="shared" si="1"/>
        <v>0</v>
      </c>
      <c r="E24" s="3">
        <f>COUNTIF(Vertices[Degree],"&gt;= "&amp;D24)-COUNTIF(Vertices[Degree],"&gt;="&amp;D25)</f>
        <v>0</v>
      </c>
      <c r="F24" s="39">
        <f t="shared" si="2"/>
        <v>5.9999999999999964</v>
      </c>
      <c r="G24" s="40">
        <f>COUNTIF(Vertices[In-Degree],"&gt;= "&amp;F24)-COUNTIF(Vertices[In-Degree],"&gt;="&amp;F25)</f>
        <v>0</v>
      </c>
      <c r="H24" s="39">
        <f t="shared" si="3"/>
        <v>1.3999999999999977</v>
      </c>
      <c r="I24" s="40">
        <f>COUNTIF(Vertices[Out-Degree],"&gt;= "&amp;H24)-COUNTIF(Vertices[Out-Degree],"&gt;="&amp;H25)</f>
        <v>0</v>
      </c>
      <c r="J24" s="39">
        <f t="shared" si="4"/>
        <v>71.99999999999999</v>
      </c>
      <c r="K24" s="40">
        <f>COUNTIF(Vertices[Betweenness Centrality],"&gt;= "&amp;J24)-COUNTIF(Vertices[Betweenness Centrality],"&gt;="&amp;J25)</f>
        <v>0</v>
      </c>
      <c r="L24" s="39">
        <f t="shared" si="5"/>
        <v>0.050793799999999986</v>
      </c>
      <c r="M24" s="40">
        <f>COUNTIF(Vertices[Closeness Centrality],"&gt;= "&amp;L24)-COUNTIF(Vertices[Closeness Centrality],"&gt;="&amp;L25)</f>
        <v>0</v>
      </c>
      <c r="N24" s="39">
        <f t="shared" si="6"/>
        <v>0.1235516</v>
      </c>
      <c r="O24" s="40">
        <f>COUNTIF(Vertices[Eigenvector Centrality],"&gt;= "&amp;N24)-COUNTIF(Vertices[Eigenvector Centrality],"&gt;="&amp;N25)</f>
        <v>0</v>
      </c>
      <c r="P24" s="39">
        <f t="shared" si="7"/>
        <v>3.0212027999999993</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44"/>
      <c r="B25" s="144"/>
      <c r="D25" s="34">
        <f t="shared" si="1"/>
        <v>0</v>
      </c>
      <c r="E25" s="3">
        <f>COUNTIF(Vertices[Degree],"&gt;= "&amp;D25)-COUNTIF(Vertices[Degree],"&gt;="&amp;D26)</f>
        <v>0</v>
      </c>
      <c r="F25" s="41">
        <f t="shared" si="2"/>
        <v>6.272727272727269</v>
      </c>
      <c r="G25" s="42">
        <f>COUNTIF(Vertices[In-Degree],"&gt;= "&amp;F25)-COUNTIF(Vertices[In-Degree],"&gt;="&amp;F26)</f>
        <v>0</v>
      </c>
      <c r="H25" s="41">
        <f t="shared" si="3"/>
        <v>1.4181818181818158</v>
      </c>
      <c r="I25" s="42">
        <f>COUNTIF(Vertices[Out-Degree],"&gt;= "&amp;H25)-COUNTIF(Vertices[Out-Degree],"&gt;="&amp;H26)</f>
        <v>0</v>
      </c>
      <c r="J25" s="41">
        <f t="shared" si="4"/>
        <v>75.27272727272725</v>
      </c>
      <c r="K25" s="42">
        <f>COUNTIF(Vertices[Betweenness Centrality],"&gt;= "&amp;J25)-COUNTIF(Vertices[Betweenness Centrality],"&gt;="&amp;J26)</f>
        <v>0</v>
      </c>
      <c r="L25" s="41">
        <f t="shared" si="5"/>
        <v>0.051419109090909076</v>
      </c>
      <c r="M25" s="42">
        <f>COUNTIF(Vertices[Closeness Centrality],"&gt;= "&amp;L25)-COUNTIF(Vertices[Closeness Centrality],"&gt;="&amp;L26)</f>
        <v>0</v>
      </c>
      <c r="N25" s="41">
        <f t="shared" si="6"/>
        <v>0.12676885454545456</v>
      </c>
      <c r="O25" s="42">
        <f>COUNTIF(Vertices[Eigenvector Centrality],"&gt;= "&amp;N25)-COUNTIF(Vertices[Eigenvector Centrality],"&gt;="&amp;N26)</f>
        <v>0</v>
      </c>
      <c r="P25" s="41">
        <f t="shared" si="7"/>
        <v>3.134315654545454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504</v>
      </c>
      <c r="B26" s="36" t="s">
        <v>505</v>
      </c>
      <c r="D26" s="34">
        <f t="shared" si="1"/>
        <v>0</v>
      </c>
      <c r="E26" s="3">
        <f>COUNTIF(Vertices[Degree],"&gt;= "&amp;D26)-COUNTIF(Vertices[Degree],"&gt;="&amp;D28)</f>
        <v>0</v>
      </c>
      <c r="F26" s="39">
        <f t="shared" si="2"/>
        <v>6.545454545454541</v>
      </c>
      <c r="G26" s="40">
        <f>COUNTIF(Vertices[In-Degree],"&gt;= "&amp;F26)-COUNTIF(Vertices[In-Degree],"&gt;="&amp;F28)</f>
        <v>0</v>
      </c>
      <c r="H26" s="39">
        <f t="shared" si="3"/>
        <v>1.4363636363636338</v>
      </c>
      <c r="I26" s="40">
        <f>COUNTIF(Vertices[Out-Degree],"&gt;= "&amp;H26)-COUNTIF(Vertices[Out-Degree],"&gt;="&amp;H28)</f>
        <v>0</v>
      </c>
      <c r="J26" s="39">
        <f t="shared" si="4"/>
        <v>78.54545454545452</v>
      </c>
      <c r="K26" s="40">
        <f>COUNTIF(Vertices[Betweenness Centrality],"&gt;= "&amp;J26)-COUNTIF(Vertices[Betweenness Centrality],"&gt;="&amp;J28)</f>
        <v>0</v>
      </c>
      <c r="L26" s="39">
        <f t="shared" si="5"/>
        <v>0.05204441818181817</v>
      </c>
      <c r="M26" s="40">
        <f>COUNTIF(Vertices[Closeness Centrality],"&gt;= "&amp;L26)-COUNTIF(Vertices[Closeness Centrality],"&gt;="&amp;L28)</f>
        <v>0</v>
      </c>
      <c r="N26" s="39">
        <f t="shared" si="6"/>
        <v>0.1299861090909091</v>
      </c>
      <c r="O26" s="40">
        <f>COUNTIF(Vertices[Eigenvector Centrality],"&gt;= "&amp;N26)-COUNTIF(Vertices[Eigenvector Centrality],"&gt;="&amp;N28)</f>
        <v>0</v>
      </c>
      <c r="P26" s="39">
        <f t="shared" si="7"/>
        <v>3.2474285090909083</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6.818181818181814</v>
      </c>
      <c r="G28" s="42">
        <f>COUNTIF(Vertices[In-Degree],"&gt;= "&amp;F28)-COUNTIF(Vertices[In-Degree],"&gt;="&amp;F40)</f>
        <v>0</v>
      </c>
      <c r="H28" s="41">
        <f>H26+($H$57-$H$2)/BinDivisor</f>
        <v>1.454545454545452</v>
      </c>
      <c r="I28" s="42">
        <f>COUNTIF(Vertices[Out-Degree],"&gt;= "&amp;H28)-COUNTIF(Vertices[Out-Degree],"&gt;="&amp;H40)</f>
        <v>0</v>
      </c>
      <c r="J28" s="41">
        <f>J26+($J$57-$J$2)/BinDivisor</f>
        <v>81.81818181818178</v>
      </c>
      <c r="K28" s="42">
        <f>COUNTIF(Vertices[Betweenness Centrality],"&gt;= "&amp;J28)-COUNTIF(Vertices[Betweenness Centrality],"&gt;="&amp;J40)</f>
        <v>0</v>
      </c>
      <c r="L28" s="41">
        <f>L26+($L$57-$L$2)/BinDivisor</f>
        <v>0.05266972727272726</v>
      </c>
      <c r="M28" s="42">
        <f>COUNTIF(Vertices[Closeness Centrality],"&gt;= "&amp;L28)-COUNTIF(Vertices[Closeness Centrality],"&gt;="&amp;L40)</f>
        <v>0</v>
      </c>
      <c r="N28" s="41">
        <f>N26+($N$57-$N$2)/BinDivisor</f>
        <v>0.13320336363636365</v>
      </c>
      <c r="O28" s="42">
        <f>COUNTIF(Vertices[Eigenvector Centrality],"&gt;= "&amp;N28)-COUNTIF(Vertices[Eigenvector Centrality],"&gt;="&amp;N40)</f>
        <v>0</v>
      </c>
      <c r="P28" s="41">
        <f>P26+($P$57-$P$2)/BinDivisor</f>
        <v>3.360541363636363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7.090909090909086</v>
      </c>
      <c r="G40" s="40">
        <f>COUNTIF(Vertices[In-Degree],"&gt;= "&amp;F40)-COUNTIF(Vertices[In-Degree],"&gt;="&amp;F41)</f>
        <v>0</v>
      </c>
      <c r="H40" s="39">
        <f>H28+($H$57-$H$2)/BinDivisor</f>
        <v>1.47272727272727</v>
      </c>
      <c r="I40" s="40">
        <f>COUNTIF(Vertices[Out-Degree],"&gt;= "&amp;H40)-COUNTIF(Vertices[Out-Degree],"&gt;="&amp;H41)</f>
        <v>0</v>
      </c>
      <c r="J40" s="39">
        <f>J28+($J$57-$J$2)/BinDivisor</f>
        <v>85.09090909090905</v>
      </c>
      <c r="K40" s="40">
        <f>COUNTIF(Vertices[Betweenness Centrality],"&gt;= "&amp;J40)-COUNTIF(Vertices[Betweenness Centrality],"&gt;="&amp;J41)</f>
        <v>0</v>
      </c>
      <c r="L40" s="39">
        <f>L28+($L$57-$L$2)/BinDivisor</f>
        <v>0.05329503636363635</v>
      </c>
      <c r="M40" s="40">
        <f>COUNTIF(Vertices[Closeness Centrality],"&gt;= "&amp;L40)-COUNTIF(Vertices[Closeness Centrality],"&gt;="&amp;L41)</f>
        <v>0</v>
      </c>
      <c r="N40" s="39">
        <f>N28+($N$57-$N$2)/BinDivisor</f>
        <v>0.1364206181818182</v>
      </c>
      <c r="O40" s="40">
        <f>COUNTIF(Vertices[Eigenvector Centrality],"&gt;= "&amp;N40)-COUNTIF(Vertices[Eigenvector Centrality],"&gt;="&amp;N41)</f>
        <v>0</v>
      </c>
      <c r="P40" s="39">
        <f>P28+($P$57-$P$2)/BinDivisor</f>
        <v>3.4736542181818173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7.363636363636359</v>
      </c>
      <c r="G41" s="42">
        <f>COUNTIF(Vertices[In-Degree],"&gt;= "&amp;F41)-COUNTIF(Vertices[In-Degree],"&gt;="&amp;F42)</f>
        <v>0</v>
      </c>
      <c r="H41" s="41">
        <f aca="true" t="shared" si="12" ref="H41:H56">H40+($H$57-$H$2)/BinDivisor</f>
        <v>1.490909090909088</v>
      </c>
      <c r="I41" s="42">
        <f>COUNTIF(Vertices[Out-Degree],"&gt;= "&amp;H41)-COUNTIF(Vertices[Out-Degree],"&gt;="&amp;H42)</f>
        <v>0</v>
      </c>
      <c r="J41" s="41">
        <f aca="true" t="shared" si="13" ref="J41:J56">J40+($J$57-$J$2)/BinDivisor</f>
        <v>88.36363636363632</v>
      </c>
      <c r="K41" s="42">
        <f>COUNTIF(Vertices[Betweenness Centrality],"&gt;= "&amp;J41)-COUNTIF(Vertices[Betweenness Centrality],"&gt;="&amp;J42)</f>
        <v>0</v>
      </c>
      <c r="L41" s="41">
        <f aca="true" t="shared" si="14" ref="L41:L56">L40+($L$57-$L$2)/BinDivisor</f>
        <v>0.05392034545454544</v>
      </c>
      <c r="M41" s="42">
        <f>COUNTIF(Vertices[Closeness Centrality],"&gt;= "&amp;L41)-COUNTIF(Vertices[Closeness Centrality],"&gt;="&amp;L42)</f>
        <v>0</v>
      </c>
      <c r="N41" s="41">
        <f aca="true" t="shared" si="15" ref="N41:N56">N40+($N$57-$N$2)/BinDivisor</f>
        <v>0.13963787272727274</v>
      </c>
      <c r="O41" s="42">
        <f>COUNTIF(Vertices[Eigenvector Centrality],"&gt;= "&amp;N41)-COUNTIF(Vertices[Eigenvector Centrality],"&gt;="&amp;N42)</f>
        <v>0</v>
      </c>
      <c r="P41" s="41">
        <f aca="true" t="shared" si="16" ref="P41:P56">P40+($P$57-$P$2)/BinDivisor</f>
        <v>3.586767072727272</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7.636363636363631</v>
      </c>
      <c r="G42" s="40">
        <f>COUNTIF(Vertices[In-Degree],"&gt;= "&amp;F42)-COUNTIF(Vertices[In-Degree],"&gt;="&amp;F43)</f>
        <v>0</v>
      </c>
      <c r="H42" s="39">
        <f t="shared" si="12"/>
        <v>1.5090909090909062</v>
      </c>
      <c r="I42" s="40">
        <f>COUNTIF(Vertices[Out-Degree],"&gt;= "&amp;H42)-COUNTIF(Vertices[Out-Degree],"&gt;="&amp;H43)</f>
        <v>0</v>
      </c>
      <c r="J42" s="39">
        <f t="shared" si="13"/>
        <v>91.63636363636358</v>
      </c>
      <c r="K42" s="40">
        <f>COUNTIF(Vertices[Betweenness Centrality],"&gt;= "&amp;J42)-COUNTIF(Vertices[Betweenness Centrality],"&gt;="&amp;J43)</f>
        <v>0</v>
      </c>
      <c r="L42" s="39">
        <f t="shared" si="14"/>
        <v>0.05454565454545453</v>
      </c>
      <c r="M42" s="40">
        <f>COUNTIF(Vertices[Closeness Centrality],"&gt;= "&amp;L42)-COUNTIF(Vertices[Closeness Centrality],"&gt;="&amp;L43)</f>
        <v>0</v>
      </c>
      <c r="N42" s="39">
        <f t="shared" si="15"/>
        <v>0.14285512727272728</v>
      </c>
      <c r="O42" s="40">
        <f>COUNTIF(Vertices[Eigenvector Centrality],"&gt;= "&amp;N42)-COUNTIF(Vertices[Eigenvector Centrality],"&gt;="&amp;N43)</f>
        <v>0</v>
      </c>
      <c r="P42" s="39">
        <f t="shared" si="16"/>
        <v>3.6998799272727263</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7.909090909090904</v>
      </c>
      <c r="G43" s="42">
        <f>COUNTIF(Vertices[In-Degree],"&gt;= "&amp;F43)-COUNTIF(Vertices[In-Degree],"&gt;="&amp;F44)</f>
        <v>0</v>
      </c>
      <c r="H43" s="41">
        <f t="shared" si="12"/>
        <v>1.5272727272727242</v>
      </c>
      <c r="I43" s="42">
        <f>COUNTIF(Vertices[Out-Degree],"&gt;= "&amp;H43)-COUNTIF(Vertices[Out-Degree],"&gt;="&amp;H44)</f>
        <v>0</v>
      </c>
      <c r="J43" s="41">
        <f t="shared" si="13"/>
        <v>94.90909090909085</v>
      </c>
      <c r="K43" s="42">
        <f>COUNTIF(Vertices[Betweenness Centrality],"&gt;= "&amp;J43)-COUNTIF(Vertices[Betweenness Centrality],"&gt;="&amp;J44)</f>
        <v>0</v>
      </c>
      <c r="L43" s="41">
        <f t="shared" si="14"/>
        <v>0.05517096363636362</v>
      </c>
      <c r="M43" s="42">
        <f>COUNTIF(Vertices[Closeness Centrality],"&gt;= "&amp;L43)-COUNTIF(Vertices[Closeness Centrality],"&gt;="&amp;L44)</f>
        <v>0</v>
      </c>
      <c r="N43" s="41">
        <f t="shared" si="15"/>
        <v>0.14607238181818183</v>
      </c>
      <c r="O43" s="42">
        <f>COUNTIF(Vertices[Eigenvector Centrality],"&gt;= "&amp;N43)-COUNTIF(Vertices[Eigenvector Centrality],"&gt;="&amp;N44)</f>
        <v>0</v>
      </c>
      <c r="P43" s="41">
        <f t="shared" si="16"/>
        <v>3.812992781818181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8.181818181818176</v>
      </c>
      <c r="G44" s="40">
        <f>COUNTIF(Vertices[In-Degree],"&gt;= "&amp;F44)-COUNTIF(Vertices[In-Degree],"&gt;="&amp;F45)</f>
        <v>0</v>
      </c>
      <c r="H44" s="39">
        <f t="shared" si="12"/>
        <v>1.5454545454545423</v>
      </c>
      <c r="I44" s="40">
        <f>COUNTIF(Vertices[Out-Degree],"&gt;= "&amp;H44)-COUNTIF(Vertices[Out-Degree],"&gt;="&amp;H45)</f>
        <v>0</v>
      </c>
      <c r="J44" s="39">
        <f t="shared" si="13"/>
        <v>98.18181818181812</v>
      </c>
      <c r="K44" s="40">
        <f>COUNTIF(Vertices[Betweenness Centrality],"&gt;= "&amp;J44)-COUNTIF(Vertices[Betweenness Centrality],"&gt;="&amp;J45)</f>
        <v>0</v>
      </c>
      <c r="L44" s="39">
        <f t="shared" si="14"/>
        <v>0.05579627272727271</v>
      </c>
      <c r="M44" s="40">
        <f>COUNTIF(Vertices[Closeness Centrality],"&gt;= "&amp;L44)-COUNTIF(Vertices[Closeness Centrality],"&gt;="&amp;L45)</f>
        <v>0</v>
      </c>
      <c r="N44" s="39">
        <f t="shared" si="15"/>
        <v>0.14928963636363637</v>
      </c>
      <c r="O44" s="40">
        <f>COUNTIF(Vertices[Eigenvector Centrality],"&gt;= "&amp;N44)-COUNTIF(Vertices[Eigenvector Centrality],"&gt;="&amp;N45)</f>
        <v>0</v>
      </c>
      <c r="P44" s="39">
        <f t="shared" si="16"/>
        <v>3.9261056363636353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8.45454545454545</v>
      </c>
      <c r="G45" s="42">
        <f>COUNTIF(Vertices[In-Degree],"&gt;= "&amp;F45)-COUNTIF(Vertices[In-Degree],"&gt;="&amp;F46)</f>
        <v>0</v>
      </c>
      <c r="H45" s="41">
        <f t="shared" si="12"/>
        <v>1.5636363636363604</v>
      </c>
      <c r="I45" s="42">
        <f>COUNTIF(Vertices[Out-Degree],"&gt;= "&amp;H45)-COUNTIF(Vertices[Out-Degree],"&gt;="&amp;H46)</f>
        <v>0</v>
      </c>
      <c r="J45" s="41">
        <f t="shared" si="13"/>
        <v>101.45454545454538</v>
      </c>
      <c r="K45" s="42">
        <f>COUNTIF(Vertices[Betweenness Centrality],"&gt;= "&amp;J45)-COUNTIF(Vertices[Betweenness Centrality],"&gt;="&amp;J46)</f>
        <v>0</v>
      </c>
      <c r="L45" s="41">
        <f t="shared" si="14"/>
        <v>0.0564215818181818</v>
      </c>
      <c r="M45" s="42">
        <f>COUNTIF(Vertices[Closeness Centrality],"&gt;= "&amp;L45)-COUNTIF(Vertices[Closeness Centrality],"&gt;="&amp;L46)</f>
        <v>0</v>
      </c>
      <c r="N45" s="41">
        <f t="shared" si="15"/>
        <v>0.15250689090909092</v>
      </c>
      <c r="O45" s="42">
        <f>COUNTIF(Vertices[Eigenvector Centrality],"&gt;= "&amp;N45)-COUNTIF(Vertices[Eigenvector Centrality],"&gt;="&amp;N46)</f>
        <v>0</v>
      </c>
      <c r="P45" s="41">
        <f t="shared" si="16"/>
        <v>4.03921849090909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8.727272727272723</v>
      </c>
      <c r="G46" s="40">
        <f>COUNTIF(Vertices[In-Degree],"&gt;= "&amp;F46)-COUNTIF(Vertices[In-Degree],"&gt;="&amp;F47)</f>
        <v>0</v>
      </c>
      <c r="H46" s="39">
        <f t="shared" si="12"/>
        <v>1.5818181818181785</v>
      </c>
      <c r="I46" s="40">
        <f>COUNTIF(Vertices[Out-Degree],"&gt;= "&amp;H46)-COUNTIF(Vertices[Out-Degree],"&gt;="&amp;H47)</f>
        <v>0</v>
      </c>
      <c r="J46" s="39">
        <f t="shared" si="13"/>
        <v>104.72727272727265</v>
      </c>
      <c r="K46" s="40">
        <f>COUNTIF(Vertices[Betweenness Centrality],"&gt;= "&amp;J46)-COUNTIF(Vertices[Betweenness Centrality],"&gt;="&amp;J47)</f>
        <v>0</v>
      </c>
      <c r="L46" s="39">
        <f t="shared" si="14"/>
        <v>0.05704689090909089</v>
      </c>
      <c r="M46" s="40">
        <f>COUNTIF(Vertices[Closeness Centrality],"&gt;= "&amp;L46)-COUNTIF(Vertices[Closeness Centrality],"&gt;="&amp;L47)</f>
        <v>0</v>
      </c>
      <c r="N46" s="39">
        <f t="shared" si="15"/>
        <v>0.15572414545454547</v>
      </c>
      <c r="O46" s="40">
        <f>COUNTIF(Vertices[Eigenvector Centrality],"&gt;= "&amp;N46)-COUNTIF(Vertices[Eigenvector Centrality],"&gt;="&amp;N47)</f>
        <v>0</v>
      </c>
      <c r="P46" s="39">
        <f t="shared" si="16"/>
        <v>4.152331345454545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8.999999999999996</v>
      </c>
      <c r="G47" s="42">
        <f>COUNTIF(Vertices[In-Degree],"&gt;= "&amp;F47)-COUNTIF(Vertices[In-Degree],"&gt;="&amp;F48)</f>
        <v>0</v>
      </c>
      <c r="H47" s="41">
        <f t="shared" si="12"/>
        <v>1.5999999999999965</v>
      </c>
      <c r="I47" s="42">
        <f>COUNTIF(Vertices[Out-Degree],"&gt;= "&amp;H47)-COUNTIF(Vertices[Out-Degree],"&gt;="&amp;H48)</f>
        <v>0</v>
      </c>
      <c r="J47" s="41">
        <f t="shared" si="13"/>
        <v>107.99999999999991</v>
      </c>
      <c r="K47" s="42">
        <f>COUNTIF(Vertices[Betweenness Centrality],"&gt;= "&amp;J47)-COUNTIF(Vertices[Betweenness Centrality],"&gt;="&amp;J48)</f>
        <v>0</v>
      </c>
      <c r="L47" s="41">
        <f t="shared" si="14"/>
        <v>0.05767219999999998</v>
      </c>
      <c r="M47" s="42">
        <f>COUNTIF(Vertices[Closeness Centrality],"&gt;= "&amp;L47)-COUNTIF(Vertices[Closeness Centrality],"&gt;="&amp;L48)</f>
        <v>0</v>
      </c>
      <c r="N47" s="41">
        <f t="shared" si="15"/>
        <v>0.1589414</v>
      </c>
      <c r="O47" s="42">
        <f>COUNTIF(Vertices[Eigenvector Centrality],"&gt;= "&amp;N47)-COUNTIF(Vertices[Eigenvector Centrality],"&gt;="&amp;N48)</f>
        <v>0</v>
      </c>
      <c r="P47" s="41">
        <f t="shared" si="16"/>
        <v>4.2654442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9.27272727272727</v>
      </c>
      <c r="G48" s="40">
        <f>COUNTIF(Vertices[In-Degree],"&gt;= "&amp;F48)-COUNTIF(Vertices[In-Degree],"&gt;="&amp;F49)</f>
        <v>0</v>
      </c>
      <c r="H48" s="39">
        <f t="shared" si="12"/>
        <v>1.6181818181818146</v>
      </c>
      <c r="I48" s="40">
        <f>COUNTIF(Vertices[Out-Degree],"&gt;= "&amp;H48)-COUNTIF(Vertices[Out-Degree],"&gt;="&amp;H49)</f>
        <v>0</v>
      </c>
      <c r="J48" s="39">
        <f t="shared" si="13"/>
        <v>111.27272727272718</v>
      </c>
      <c r="K48" s="40">
        <f>COUNTIF(Vertices[Betweenness Centrality],"&gt;= "&amp;J48)-COUNTIF(Vertices[Betweenness Centrality],"&gt;="&amp;J49)</f>
        <v>0</v>
      </c>
      <c r="L48" s="39">
        <f t="shared" si="14"/>
        <v>0.05829750909090907</v>
      </c>
      <c r="M48" s="40">
        <f>COUNTIF(Vertices[Closeness Centrality],"&gt;= "&amp;L48)-COUNTIF(Vertices[Closeness Centrality],"&gt;="&amp;L49)</f>
        <v>0</v>
      </c>
      <c r="N48" s="39">
        <f t="shared" si="15"/>
        <v>0.16215865454545456</v>
      </c>
      <c r="O48" s="40">
        <f>COUNTIF(Vertices[Eigenvector Centrality],"&gt;= "&amp;N48)-COUNTIF(Vertices[Eigenvector Centrality],"&gt;="&amp;N49)</f>
        <v>0</v>
      </c>
      <c r="P48" s="39">
        <f t="shared" si="16"/>
        <v>4.378557054545455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9.545454545454543</v>
      </c>
      <c r="G49" s="42">
        <f>COUNTIF(Vertices[In-Degree],"&gt;= "&amp;F49)-COUNTIF(Vertices[In-Degree],"&gt;="&amp;F50)</f>
        <v>0</v>
      </c>
      <c r="H49" s="41">
        <f t="shared" si="12"/>
        <v>1.6363636363636327</v>
      </c>
      <c r="I49" s="42">
        <f>COUNTIF(Vertices[Out-Degree],"&gt;= "&amp;H49)-COUNTIF(Vertices[Out-Degree],"&gt;="&amp;H50)</f>
        <v>0</v>
      </c>
      <c r="J49" s="41">
        <f t="shared" si="13"/>
        <v>114.54545454545445</v>
      </c>
      <c r="K49" s="42">
        <f>COUNTIF(Vertices[Betweenness Centrality],"&gt;= "&amp;J49)-COUNTIF(Vertices[Betweenness Centrality],"&gt;="&amp;J50)</f>
        <v>0</v>
      </c>
      <c r="L49" s="41">
        <f t="shared" si="14"/>
        <v>0.05892281818181816</v>
      </c>
      <c r="M49" s="42">
        <f>COUNTIF(Vertices[Closeness Centrality],"&gt;= "&amp;L49)-COUNTIF(Vertices[Closeness Centrality],"&gt;="&amp;L50)</f>
        <v>0</v>
      </c>
      <c r="N49" s="41">
        <f t="shared" si="15"/>
        <v>0.1653759090909091</v>
      </c>
      <c r="O49" s="42">
        <f>COUNTIF(Vertices[Eigenvector Centrality],"&gt;= "&amp;N49)-COUNTIF(Vertices[Eigenvector Centrality],"&gt;="&amp;N50)</f>
        <v>0</v>
      </c>
      <c r="P49" s="41">
        <f t="shared" si="16"/>
        <v>4.49166990909091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9.818181818181817</v>
      </c>
      <c r="G50" s="40">
        <f>COUNTIF(Vertices[In-Degree],"&gt;= "&amp;F50)-COUNTIF(Vertices[In-Degree],"&gt;="&amp;F51)</f>
        <v>0</v>
      </c>
      <c r="H50" s="39">
        <f t="shared" si="12"/>
        <v>1.6545454545454508</v>
      </c>
      <c r="I50" s="40">
        <f>COUNTIF(Vertices[Out-Degree],"&gt;= "&amp;H50)-COUNTIF(Vertices[Out-Degree],"&gt;="&amp;H51)</f>
        <v>0</v>
      </c>
      <c r="J50" s="39">
        <f t="shared" si="13"/>
        <v>117.81818181818171</v>
      </c>
      <c r="K50" s="40">
        <f>COUNTIF(Vertices[Betweenness Centrality],"&gt;= "&amp;J50)-COUNTIF(Vertices[Betweenness Centrality],"&gt;="&amp;J51)</f>
        <v>0</v>
      </c>
      <c r="L50" s="39">
        <f t="shared" si="14"/>
        <v>0.05954812727272725</v>
      </c>
      <c r="M50" s="40">
        <f>COUNTIF(Vertices[Closeness Centrality],"&gt;= "&amp;L50)-COUNTIF(Vertices[Closeness Centrality],"&gt;="&amp;L51)</f>
        <v>0</v>
      </c>
      <c r="N50" s="39">
        <f t="shared" si="15"/>
        <v>0.16859316363636365</v>
      </c>
      <c r="O50" s="40">
        <f>COUNTIF(Vertices[Eigenvector Centrality],"&gt;= "&amp;N50)-COUNTIF(Vertices[Eigenvector Centrality],"&gt;="&amp;N51)</f>
        <v>0</v>
      </c>
      <c r="P50" s="39">
        <f t="shared" si="16"/>
        <v>4.604782763636365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10.09090909090909</v>
      </c>
      <c r="G51" s="42">
        <f>COUNTIF(Vertices[In-Degree],"&gt;= "&amp;F51)-COUNTIF(Vertices[In-Degree],"&gt;="&amp;F52)</f>
        <v>0</v>
      </c>
      <c r="H51" s="41">
        <f t="shared" si="12"/>
        <v>1.6727272727272688</v>
      </c>
      <c r="I51" s="42">
        <f>COUNTIF(Vertices[Out-Degree],"&gt;= "&amp;H51)-COUNTIF(Vertices[Out-Degree],"&gt;="&amp;H52)</f>
        <v>0</v>
      </c>
      <c r="J51" s="41">
        <f t="shared" si="13"/>
        <v>121.09090909090898</v>
      </c>
      <c r="K51" s="42">
        <f>COUNTIF(Vertices[Betweenness Centrality],"&gt;= "&amp;J51)-COUNTIF(Vertices[Betweenness Centrality],"&gt;="&amp;J52)</f>
        <v>0</v>
      </c>
      <c r="L51" s="41">
        <f t="shared" si="14"/>
        <v>0.06017343636363634</v>
      </c>
      <c r="M51" s="42">
        <f>COUNTIF(Vertices[Closeness Centrality],"&gt;= "&amp;L51)-COUNTIF(Vertices[Closeness Centrality],"&gt;="&amp;L52)</f>
        <v>0</v>
      </c>
      <c r="N51" s="41">
        <f t="shared" si="15"/>
        <v>0.1718104181818182</v>
      </c>
      <c r="O51" s="42">
        <f>COUNTIF(Vertices[Eigenvector Centrality],"&gt;= "&amp;N51)-COUNTIF(Vertices[Eigenvector Centrality],"&gt;="&amp;N52)</f>
        <v>0</v>
      </c>
      <c r="P51" s="41">
        <f t="shared" si="16"/>
        <v>4.71789561818182</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10.363636363636363</v>
      </c>
      <c r="G52" s="40">
        <f>COUNTIF(Vertices[In-Degree],"&gt;= "&amp;F52)-COUNTIF(Vertices[In-Degree],"&gt;="&amp;F53)</f>
        <v>0</v>
      </c>
      <c r="H52" s="39">
        <f t="shared" si="12"/>
        <v>1.690909090909087</v>
      </c>
      <c r="I52" s="40">
        <f>COUNTIF(Vertices[Out-Degree],"&gt;= "&amp;H52)-COUNTIF(Vertices[Out-Degree],"&gt;="&amp;H53)</f>
        <v>0</v>
      </c>
      <c r="J52" s="39">
        <f t="shared" si="13"/>
        <v>124.36363636363625</v>
      </c>
      <c r="K52" s="40">
        <f>COUNTIF(Vertices[Betweenness Centrality],"&gt;= "&amp;J52)-COUNTIF(Vertices[Betweenness Centrality],"&gt;="&amp;J53)</f>
        <v>0</v>
      </c>
      <c r="L52" s="39">
        <f t="shared" si="14"/>
        <v>0.06079874545454543</v>
      </c>
      <c r="M52" s="40">
        <f>COUNTIF(Vertices[Closeness Centrality],"&gt;= "&amp;L52)-COUNTIF(Vertices[Closeness Centrality],"&gt;="&amp;L53)</f>
        <v>0</v>
      </c>
      <c r="N52" s="39">
        <f t="shared" si="15"/>
        <v>0.17502767272727274</v>
      </c>
      <c r="O52" s="40">
        <f>COUNTIF(Vertices[Eigenvector Centrality],"&gt;= "&amp;N52)-COUNTIF(Vertices[Eigenvector Centrality],"&gt;="&amp;N53)</f>
        <v>0</v>
      </c>
      <c r="P52" s="39">
        <f t="shared" si="16"/>
        <v>4.831008472727275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10.636363636363637</v>
      </c>
      <c r="G53" s="42">
        <f>COUNTIF(Vertices[In-Degree],"&gt;= "&amp;F53)-COUNTIF(Vertices[In-Degree],"&gt;="&amp;F54)</f>
        <v>0</v>
      </c>
      <c r="H53" s="41">
        <f t="shared" si="12"/>
        <v>1.709090909090905</v>
      </c>
      <c r="I53" s="42">
        <f>COUNTIF(Vertices[Out-Degree],"&gt;= "&amp;H53)-COUNTIF(Vertices[Out-Degree],"&gt;="&amp;H54)</f>
        <v>0</v>
      </c>
      <c r="J53" s="41">
        <f t="shared" si="13"/>
        <v>127.63636363636351</v>
      </c>
      <c r="K53" s="42">
        <f>COUNTIF(Vertices[Betweenness Centrality],"&gt;= "&amp;J53)-COUNTIF(Vertices[Betweenness Centrality],"&gt;="&amp;J54)</f>
        <v>0</v>
      </c>
      <c r="L53" s="41">
        <f t="shared" si="14"/>
        <v>0.06142405454545452</v>
      </c>
      <c r="M53" s="42">
        <f>COUNTIF(Vertices[Closeness Centrality],"&gt;= "&amp;L53)-COUNTIF(Vertices[Closeness Centrality],"&gt;="&amp;L54)</f>
        <v>0</v>
      </c>
      <c r="N53" s="41">
        <f t="shared" si="15"/>
        <v>0.17824492727272728</v>
      </c>
      <c r="O53" s="42">
        <f>COUNTIF(Vertices[Eigenvector Centrality],"&gt;= "&amp;N53)-COUNTIF(Vertices[Eigenvector Centrality],"&gt;="&amp;N54)</f>
        <v>0</v>
      </c>
      <c r="P53" s="41">
        <f t="shared" si="16"/>
        <v>4.94412132727273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10.90909090909091</v>
      </c>
      <c r="G54" s="40">
        <f>COUNTIF(Vertices[In-Degree],"&gt;= "&amp;F54)-COUNTIF(Vertices[In-Degree],"&gt;="&amp;F55)</f>
        <v>0</v>
      </c>
      <c r="H54" s="39">
        <f t="shared" si="12"/>
        <v>1.727272727272723</v>
      </c>
      <c r="I54" s="40">
        <f>COUNTIF(Vertices[Out-Degree],"&gt;= "&amp;H54)-COUNTIF(Vertices[Out-Degree],"&gt;="&amp;H55)</f>
        <v>0</v>
      </c>
      <c r="J54" s="39">
        <f t="shared" si="13"/>
        <v>130.9090909090908</v>
      </c>
      <c r="K54" s="40">
        <f>COUNTIF(Vertices[Betweenness Centrality],"&gt;= "&amp;J54)-COUNTIF(Vertices[Betweenness Centrality],"&gt;="&amp;J55)</f>
        <v>0</v>
      </c>
      <c r="L54" s="39">
        <f t="shared" si="14"/>
        <v>0.06204936363636361</v>
      </c>
      <c r="M54" s="40">
        <f>COUNTIF(Vertices[Closeness Centrality],"&gt;= "&amp;L54)-COUNTIF(Vertices[Closeness Centrality],"&gt;="&amp;L55)</f>
        <v>0</v>
      </c>
      <c r="N54" s="39">
        <f t="shared" si="15"/>
        <v>0.18146218181818183</v>
      </c>
      <c r="O54" s="40">
        <f>COUNTIF(Vertices[Eigenvector Centrality],"&gt;= "&amp;N54)-COUNTIF(Vertices[Eigenvector Centrality],"&gt;="&amp;N55)</f>
        <v>0</v>
      </c>
      <c r="P54" s="39">
        <f t="shared" si="16"/>
        <v>5.057234181818185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11.181818181818183</v>
      </c>
      <c r="G55" s="42">
        <f>COUNTIF(Vertices[In-Degree],"&gt;= "&amp;F55)-COUNTIF(Vertices[In-Degree],"&gt;="&amp;F56)</f>
        <v>0</v>
      </c>
      <c r="H55" s="41">
        <f t="shared" si="12"/>
        <v>1.7454545454545412</v>
      </c>
      <c r="I55" s="42">
        <f>COUNTIF(Vertices[Out-Degree],"&gt;= "&amp;H55)-COUNTIF(Vertices[Out-Degree],"&gt;="&amp;H56)</f>
        <v>0</v>
      </c>
      <c r="J55" s="41">
        <f t="shared" si="13"/>
        <v>134.18181818181807</v>
      </c>
      <c r="K55" s="42">
        <f>COUNTIF(Vertices[Betweenness Centrality],"&gt;= "&amp;J55)-COUNTIF(Vertices[Betweenness Centrality],"&gt;="&amp;J56)</f>
        <v>0</v>
      </c>
      <c r="L55" s="41">
        <f t="shared" si="14"/>
        <v>0.0626746727272727</v>
      </c>
      <c r="M55" s="42">
        <f>COUNTIF(Vertices[Closeness Centrality],"&gt;= "&amp;L55)-COUNTIF(Vertices[Closeness Centrality],"&gt;="&amp;L56)</f>
        <v>0</v>
      </c>
      <c r="N55" s="41">
        <f t="shared" si="15"/>
        <v>0.18467943636363637</v>
      </c>
      <c r="O55" s="42">
        <f>COUNTIF(Vertices[Eigenvector Centrality],"&gt;= "&amp;N55)-COUNTIF(Vertices[Eigenvector Centrality],"&gt;="&amp;N56)</f>
        <v>0</v>
      </c>
      <c r="P55" s="41">
        <f t="shared" si="16"/>
        <v>5.17034703636364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11.454545454545457</v>
      </c>
      <c r="G56" s="40">
        <f>COUNTIF(Vertices[In-Degree],"&gt;= "&amp;F56)-COUNTIF(Vertices[In-Degree],"&gt;="&amp;F57)</f>
        <v>0</v>
      </c>
      <c r="H56" s="39">
        <f t="shared" si="12"/>
        <v>1.7636363636363592</v>
      </c>
      <c r="I56" s="40">
        <f>COUNTIF(Vertices[Out-Degree],"&gt;= "&amp;H56)-COUNTIF(Vertices[Out-Degree],"&gt;="&amp;H57)</f>
        <v>0</v>
      </c>
      <c r="J56" s="39">
        <f t="shared" si="13"/>
        <v>137.45454545454535</v>
      </c>
      <c r="K56" s="40">
        <f>COUNTIF(Vertices[Betweenness Centrality],"&gt;= "&amp;J56)-COUNTIF(Vertices[Betweenness Centrality],"&gt;="&amp;J57)</f>
        <v>0</v>
      </c>
      <c r="L56" s="39">
        <f t="shared" si="14"/>
        <v>0.06329998181818179</v>
      </c>
      <c r="M56" s="40">
        <f>COUNTIF(Vertices[Closeness Centrality],"&gt;= "&amp;L56)-COUNTIF(Vertices[Closeness Centrality],"&gt;="&amp;L57)</f>
        <v>0</v>
      </c>
      <c r="N56" s="39">
        <f t="shared" si="15"/>
        <v>0.18789669090909092</v>
      </c>
      <c r="O56" s="40">
        <f>COUNTIF(Vertices[Eigenvector Centrality],"&gt;= "&amp;N56)-COUNTIF(Vertices[Eigenvector Centrality],"&gt;="&amp;N57)</f>
        <v>0</v>
      </c>
      <c r="P56" s="39">
        <f t="shared" si="16"/>
        <v>5.283459890909095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15</v>
      </c>
      <c r="G57" s="44">
        <f>COUNTIF(Vertices[In-Degree],"&gt;= "&amp;F57)-COUNTIF(Vertices[In-Degree],"&gt;="&amp;F58)</f>
        <v>1</v>
      </c>
      <c r="H57" s="43">
        <f>MAX(Vertices[Out-Degree])</f>
        <v>2</v>
      </c>
      <c r="I57" s="44">
        <f>COUNTIF(Vertices[Out-Degree],"&gt;= "&amp;H57)-COUNTIF(Vertices[Out-Degree],"&gt;="&amp;H58)</f>
        <v>2</v>
      </c>
      <c r="J57" s="43">
        <f>MAX(Vertices[Betweenness Centrality])</f>
        <v>180</v>
      </c>
      <c r="K57" s="44">
        <f>COUNTIF(Vertices[Betweenness Centrality],"&gt;= "&amp;J57)-COUNTIF(Vertices[Betweenness Centrality],"&gt;="&amp;J58)</f>
        <v>1</v>
      </c>
      <c r="L57" s="43">
        <f>MAX(Vertices[Closeness Centrality])</f>
        <v>0.071429</v>
      </c>
      <c r="M57" s="44">
        <f>COUNTIF(Vertices[Closeness Centrality],"&gt;= "&amp;L57)-COUNTIF(Vertices[Closeness Centrality],"&gt;="&amp;L58)</f>
        <v>1</v>
      </c>
      <c r="N57" s="43">
        <f>MAX(Vertices[Eigenvector Centrality])</f>
        <v>0.229721</v>
      </c>
      <c r="O57" s="44">
        <f>COUNTIF(Vertices[Eigenvector Centrality],"&gt;= "&amp;N57)-COUNTIF(Vertices[Eigenvector Centrality],"&gt;="&amp;N58)</f>
        <v>1</v>
      </c>
      <c r="P57" s="43">
        <f>MAX(Vertices[PageRank])</f>
        <v>6.753927</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15</v>
      </c>
    </row>
    <row r="71" spans="1:2" ht="15">
      <c r="A71" s="35" t="s">
        <v>90</v>
      </c>
      <c r="B71" s="49">
        <f>_xlfn.IFERROR(AVERAGE(Vertices[In-Degree]),NoMetricMessage)</f>
        <v>1.1333333333333333</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1.1333333333333333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180</v>
      </c>
    </row>
    <row r="99" spans="1:2" ht="15">
      <c r="A99" s="35" t="s">
        <v>102</v>
      </c>
      <c r="B99" s="49">
        <f>_xlfn.IFERROR(AVERAGE(Vertices[Betweenness Centrality]),NoMetricMessage)</f>
        <v>12</v>
      </c>
    </row>
    <row r="100" spans="1:2" ht="15">
      <c r="A100" s="35" t="s">
        <v>103</v>
      </c>
      <c r="B100" s="49">
        <f>_xlfn.IFERROR(MEDIAN(Vertices[Betweenness Centrality]),NoMetricMessage)</f>
        <v>0</v>
      </c>
    </row>
    <row r="111" spans="1:2" ht="15">
      <c r="A111" s="35" t="s">
        <v>106</v>
      </c>
      <c r="B111" s="49">
        <f>IF(COUNT(Vertices[Closeness Centrality])&gt;0,L2,NoMetricMessage)</f>
        <v>0.037037</v>
      </c>
    </row>
    <row r="112" spans="1:2" ht="15">
      <c r="A112" s="35" t="s">
        <v>107</v>
      </c>
      <c r="B112" s="49">
        <f>IF(COUNT(Vertices[Closeness Centrality])&gt;0,L57,NoMetricMessage)</f>
        <v>0.071429</v>
      </c>
    </row>
    <row r="113" spans="1:2" ht="15">
      <c r="A113" s="35" t="s">
        <v>108</v>
      </c>
      <c r="B113" s="49">
        <f>_xlfn.IFERROR(AVERAGE(Vertices[Closeness Centrality]),NoMetricMessage)</f>
        <v>0.039519799999999994</v>
      </c>
    </row>
    <row r="114" spans="1:2" ht="15">
      <c r="A114" s="35" t="s">
        <v>109</v>
      </c>
      <c r="B114" s="49">
        <f>_xlfn.IFERROR(MEDIAN(Vertices[Closeness Centrality]),NoMetricMessage)</f>
        <v>0.037037</v>
      </c>
    </row>
    <row r="125" spans="1:2" ht="15">
      <c r="A125" s="35" t="s">
        <v>112</v>
      </c>
      <c r="B125" s="49">
        <f>IF(COUNT(Vertices[Eigenvector Centrality])&gt;0,N2,NoMetricMessage)</f>
        <v>0.052772</v>
      </c>
    </row>
    <row r="126" spans="1:2" ht="15">
      <c r="A126" s="35" t="s">
        <v>113</v>
      </c>
      <c r="B126" s="49">
        <f>IF(COUNT(Vertices[Eigenvector Centrality])&gt;0,N57,NoMetricMessage)</f>
        <v>0.229721</v>
      </c>
    </row>
    <row r="127" spans="1:2" ht="15">
      <c r="A127" s="35" t="s">
        <v>114</v>
      </c>
      <c r="B127" s="49">
        <f>_xlfn.IFERROR(AVERAGE(Vertices[Eigenvector Centrality]),NoMetricMessage)</f>
        <v>0.066667</v>
      </c>
    </row>
    <row r="128" spans="1:2" ht="15">
      <c r="A128" s="35" t="s">
        <v>115</v>
      </c>
      <c r="B128" s="49">
        <f>_xlfn.IFERROR(MEDIAN(Vertices[Eigenvector Centrality]),NoMetricMessage)</f>
        <v>0.052772</v>
      </c>
    </row>
    <row r="139" spans="1:2" ht="15">
      <c r="A139" s="35" t="s">
        <v>140</v>
      </c>
      <c r="B139" s="49">
        <f>IF(COUNT(Vertices[PageRank])&gt;0,P2,NoMetricMessage)</f>
        <v>0.53272</v>
      </c>
    </row>
    <row r="140" spans="1:2" ht="15">
      <c r="A140" s="35" t="s">
        <v>141</v>
      </c>
      <c r="B140" s="49">
        <f>IF(COUNT(Vertices[PageRank])&gt;0,P57,NoMetricMessage)</f>
        <v>6.753927</v>
      </c>
    </row>
    <row r="141" spans="1:2" ht="15">
      <c r="A141" s="35" t="s">
        <v>142</v>
      </c>
      <c r="B141" s="49">
        <f>_xlfn.IFERROR(AVERAGE(Vertices[PageRank]),NoMetricMessage)</f>
        <v>0.9999665999999997</v>
      </c>
    </row>
    <row r="142" spans="1:2" ht="15">
      <c r="A142" s="35" t="s">
        <v>143</v>
      </c>
      <c r="B142" s="49">
        <f>_xlfn.IFERROR(MEDIAN(Vertices[PageRank]),NoMetricMessage)</f>
        <v>0.53272</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0.10036630036630037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469</v>
      </c>
    </row>
    <row r="6" spans="1:18" ht="409.5">
      <c r="A6">
        <v>0</v>
      </c>
      <c r="B6" s="1" t="s">
        <v>136</v>
      </c>
      <c r="C6">
        <v>1</v>
      </c>
      <c r="D6" t="s">
        <v>59</v>
      </c>
      <c r="E6" t="s">
        <v>59</v>
      </c>
      <c r="F6">
        <v>0</v>
      </c>
      <c r="H6" t="s">
        <v>71</v>
      </c>
      <c r="J6" t="s">
        <v>173</v>
      </c>
      <c r="K6" s="13" t="s">
        <v>470</v>
      </c>
      <c r="R6" t="s">
        <v>129</v>
      </c>
    </row>
    <row r="7" spans="1:11" ht="15">
      <c r="A7">
        <v>2</v>
      </c>
      <c r="B7">
        <v>1</v>
      </c>
      <c r="C7">
        <v>0</v>
      </c>
      <c r="D7" t="s">
        <v>60</v>
      </c>
      <c r="E7" t="s">
        <v>60</v>
      </c>
      <c r="F7">
        <v>2</v>
      </c>
      <c r="H7" t="s">
        <v>72</v>
      </c>
      <c r="J7" t="s">
        <v>174</v>
      </c>
      <c r="K7" t="s">
        <v>471</v>
      </c>
    </row>
    <row r="8" spans="1:11" ht="15">
      <c r="A8"/>
      <c r="B8">
        <v>2</v>
      </c>
      <c r="C8">
        <v>2</v>
      </c>
      <c r="D8" t="s">
        <v>61</v>
      </c>
      <c r="E8" t="s">
        <v>61</v>
      </c>
      <c r="H8" t="s">
        <v>73</v>
      </c>
      <c r="J8" t="s">
        <v>175</v>
      </c>
      <c r="K8" t="s">
        <v>472</v>
      </c>
    </row>
    <row r="9" spans="1:11" ht="15">
      <c r="A9"/>
      <c r="B9">
        <v>3</v>
      </c>
      <c r="C9">
        <v>4</v>
      </c>
      <c r="D9" t="s">
        <v>62</v>
      </c>
      <c r="E9" t="s">
        <v>62</v>
      </c>
      <c r="H9" t="s">
        <v>74</v>
      </c>
      <c r="J9" t="s">
        <v>176</v>
      </c>
      <c r="K9" t="s">
        <v>473</v>
      </c>
    </row>
    <row r="10" spans="1:11" ht="15">
      <c r="A10"/>
      <c r="B10">
        <v>4</v>
      </c>
      <c r="D10" t="s">
        <v>63</v>
      </c>
      <c r="E10" t="s">
        <v>63</v>
      </c>
      <c r="H10" t="s">
        <v>75</v>
      </c>
      <c r="J10" t="s">
        <v>177</v>
      </c>
      <c r="K10" t="s">
        <v>474</v>
      </c>
    </row>
    <row r="11" spans="1:11" ht="15">
      <c r="A11"/>
      <c r="B11">
        <v>5</v>
      </c>
      <c r="D11" t="s">
        <v>46</v>
      </c>
      <c r="E11">
        <v>1</v>
      </c>
      <c r="H11" t="s">
        <v>76</v>
      </c>
      <c r="J11" t="s">
        <v>178</v>
      </c>
      <c r="K11" t="s">
        <v>475</v>
      </c>
    </row>
    <row r="12" spans="1:11" ht="15">
      <c r="A12"/>
      <c r="B12"/>
      <c r="D12" t="s">
        <v>64</v>
      </c>
      <c r="E12">
        <v>2</v>
      </c>
      <c r="H12">
        <v>0</v>
      </c>
      <c r="J12" t="s">
        <v>179</v>
      </c>
      <c r="K12" t="s">
        <v>476</v>
      </c>
    </row>
    <row r="13" spans="1:11" ht="15">
      <c r="A13"/>
      <c r="B13"/>
      <c r="D13">
        <v>1</v>
      </c>
      <c r="E13">
        <v>3</v>
      </c>
      <c r="H13">
        <v>1</v>
      </c>
      <c r="J13" t="s">
        <v>180</v>
      </c>
      <c r="K13" t="s">
        <v>477</v>
      </c>
    </row>
    <row r="14" spans="4:11" ht="15">
      <c r="D14">
        <v>2</v>
      </c>
      <c r="E14">
        <v>4</v>
      </c>
      <c r="H14">
        <v>2</v>
      </c>
      <c r="J14" t="s">
        <v>181</v>
      </c>
      <c r="K14" t="s">
        <v>478</v>
      </c>
    </row>
    <row r="15" spans="4:11" ht="15">
      <c r="D15">
        <v>3</v>
      </c>
      <c r="E15">
        <v>5</v>
      </c>
      <c r="H15">
        <v>3</v>
      </c>
      <c r="J15" t="s">
        <v>182</v>
      </c>
      <c r="K15" t="s">
        <v>479</v>
      </c>
    </row>
    <row r="16" spans="4:11" ht="15">
      <c r="D16">
        <v>4</v>
      </c>
      <c r="E16">
        <v>6</v>
      </c>
      <c r="H16">
        <v>4</v>
      </c>
      <c r="J16" t="s">
        <v>183</v>
      </c>
      <c r="K16" t="s">
        <v>480</v>
      </c>
    </row>
    <row r="17" spans="4:11" ht="15">
      <c r="D17">
        <v>5</v>
      </c>
      <c r="E17">
        <v>7</v>
      </c>
      <c r="H17">
        <v>5</v>
      </c>
      <c r="J17" t="s">
        <v>184</v>
      </c>
      <c r="K17" t="s">
        <v>481</v>
      </c>
    </row>
    <row r="18" spans="4:11" ht="15">
      <c r="D18">
        <v>6</v>
      </c>
      <c r="E18">
        <v>8</v>
      </c>
      <c r="H18">
        <v>6</v>
      </c>
      <c r="J18" t="s">
        <v>185</v>
      </c>
      <c r="K18" t="s">
        <v>482</v>
      </c>
    </row>
    <row r="19" spans="4:11" ht="15">
      <c r="D19">
        <v>7</v>
      </c>
      <c r="E19">
        <v>9</v>
      </c>
      <c r="H19">
        <v>7</v>
      </c>
      <c r="J19" t="s">
        <v>186</v>
      </c>
      <c r="K19" t="s">
        <v>483</v>
      </c>
    </row>
    <row r="20" spans="4:11" ht="15">
      <c r="D20">
        <v>8</v>
      </c>
      <c r="H20">
        <v>8</v>
      </c>
      <c r="J20" t="s">
        <v>187</v>
      </c>
      <c r="K20" t="s">
        <v>484</v>
      </c>
    </row>
    <row r="21" spans="4:11" ht="15">
      <c r="D21">
        <v>9</v>
      </c>
      <c r="H21">
        <v>9</v>
      </c>
      <c r="J21" t="s">
        <v>188</v>
      </c>
      <c r="K21" t="s">
        <v>485</v>
      </c>
    </row>
    <row r="22" spans="4:11" ht="15">
      <c r="D22">
        <v>10</v>
      </c>
      <c r="J22" t="s">
        <v>189</v>
      </c>
      <c r="K22" t="s">
        <v>486</v>
      </c>
    </row>
    <row r="23" spans="4:11" ht="409.5">
      <c r="D23">
        <v>11</v>
      </c>
      <c r="J23" t="s">
        <v>190</v>
      </c>
      <c r="K23" s="13" t="s">
        <v>487</v>
      </c>
    </row>
    <row r="24" spans="10:11" ht="409.5">
      <c r="J24" t="s">
        <v>191</v>
      </c>
      <c r="K24" s="13" t="s">
        <v>488</v>
      </c>
    </row>
    <row r="25" spans="10:11" ht="409.5">
      <c r="J25" t="s">
        <v>192</v>
      </c>
      <c r="K25" s="13" t="s">
        <v>489</v>
      </c>
    </row>
    <row r="26" spans="10:11" ht="409.5">
      <c r="J26" t="s">
        <v>193</v>
      </c>
      <c r="K26" s="13" t="s">
        <v>490</v>
      </c>
    </row>
    <row r="27" spans="10:11" ht="15">
      <c r="J27" t="s">
        <v>194</v>
      </c>
      <c r="K27">
        <v>22</v>
      </c>
    </row>
    <row r="28" spans="10:11" ht="15">
      <c r="J28" t="s">
        <v>196</v>
      </c>
      <c r="K28" t="s">
        <v>694</v>
      </c>
    </row>
    <row r="29" spans="10:11" ht="409.5">
      <c r="J29" t="s">
        <v>197</v>
      </c>
      <c r="K29" s="13" t="s">
        <v>696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499</v>
      </c>
      <c r="B2" s="143" t="s">
        <v>500</v>
      </c>
      <c r="C2" s="67" t="s">
        <v>501</v>
      </c>
    </row>
    <row r="3" spans="1:3" ht="15">
      <c r="A3" s="142" t="s">
        <v>492</v>
      </c>
      <c r="B3" s="142" t="s">
        <v>492</v>
      </c>
      <c r="C3" s="36">
        <v>16</v>
      </c>
    </row>
    <row r="4" spans="1:3" ht="15">
      <c r="A4" s="142" t="s">
        <v>492</v>
      </c>
      <c r="B4" s="142" t="s">
        <v>493</v>
      </c>
      <c r="C4" s="36">
        <v>1</v>
      </c>
    </row>
    <row r="5" spans="1:3" ht="15">
      <c r="A5" s="142" t="s">
        <v>493</v>
      </c>
      <c r="B5" s="142" t="s">
        <v>492</v>
      </c>
      <c r="C5" s="36">
        <v>2</v>
      </c>
    </row>
    <row r="6" spans="1:3" ht="15">
      <c r="A6" s="142" t="s">
        <v>493</v>
      </c>
      <c r="B6" s="142" t="s">
        <v>493</v>
      </c>
      <c r="C6"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506</v>
      </c>
      <c r="B1" s="13" t="s">
        <v>507</v>
      </c>
      <c r="C1" s="13" t="s">
        <v>508</v>
      </c>
      <c r="D1" s="13" t="s">
        <v>510</v>
      </c>
      <c r="E1" s="94" t="s">
        <v>509</v>
      </c>
      <c r="F1" s="94" t="s">
        <v>511</v>
      </c>
    </row>
    <row r="2" spans="1:6" ht="15">
      <c r="A2" s="101" t="s">
        <v>259</v>
      </c>
      <c r="B2" s="94">
        <v>7</v>
      </c>
      <c r="C2" s="101" t="s">
        <v>259</v>
      </c>
      <c r="D2" s="94">
        <v>7</v>
      </c>
      <c r="E2" s="94"/>
      <c r="F2" s="94"/>
    </row>
    <row r="3" spans="1:6" ht="15">
      <c r="A3" s="101" t="s">
        <v>261</v>
      </c>
      <c r="B3" s="94">
        <v>2</v>
      </c>
      <c r="C3" s="101" t="s">
        <v>261</v>
      </c>
      <c r="D3" s="94">
        <v>2</v>
      </c>
      <c r="E3" s="94"/>
      <c r="F3" s="94"/>
    </row>
    <row r="4" spans="1:6" ht="15">
      <c r="A4" s="101" t="s">
        <v>260</v>
      </c>
      <c r="B4" s="94">
        <v>1</v>
      </c>
      <c r="C4" s="101" t="s">
        <v>260</v>
      </c>
      <c r="D4" s="94">
        <v>1</v>
      </c>
      <c r="E4" s="94"/>
      <c r="F4" s="94"/>
    </row>
    <row r="7" spans="1:6" ht="15" customHeight="1">
      <c r="A7" s="13" t="s">
        <v>514</v>
      </c>
      <c r="B7" s="13" t="s">
        <v>507</v>
      </c>
      <c r="C7" s="13" t="s">
        <v>515</v>
      </c>
      <c r="D7" s="13" t="s">
        <v>510</v>
      </c>
      <c r="E7" s="94" t="s">
        <v>516</v>
      </c>
      <c r="F7" s="94" t="s">
        <v>511</v>
      </c>
    </row>
    <row r="8" spans="1:6" ht="15">
      <c r="A8" s="94" t="s">
        <v>263</v>
      </c>
      <c r="B8" s="94">
        <v>7</v>
      </c>
      <c r="C8" s="94" t="s">
        <v>263</v>
      </c>
      <c r="D8" s="94">
        <v>7</v>
      </c>
      <c r="E8" s="94"/>
      <c r="F8" s="94"/>
    </row>
    <row r="9" spans="1:6" ht="15">
      <c r="A9" s="94" t="s">
        <v>264</v>
      </c>
      <c r="B9" s="94">
        <v>3</v>
      </c>
      <c r="C9" s="94" t="s">
        <v>264</v>
      </c>
      <c r="D9" s="94">
        <v>3</v>
      </c>
      <c r="E9" s="94"/>
      <c r="F9" s="94"/>
    </row>
    <row r="12" spans="1:6" ht="15" customHeight="1">
      <c r="A12" s="13" t="s">
        <v>518</v>
      </c>
      <c r="B12" s="13" t="s">
        <v>507</v>
      </c>
      <c r="C12" s="13" t="s">
        <v>521</v>
      </c>
      <c r="D12" s="13" t="s">
        <v>510</v>
      </c>
      <c r="E12" s="13" t="s">
        <v>522</v>
      </c>
      <c r="F12" s="13" t="s">
        <v>511</v>
      </c>
    </row>
    <row r="13" spans="1:6" ht="15">
      <c r="A13" s="94" t="s">
        <v>266</v>
      </c>
      <c r="B13" s="94">
        <v>6</v>
      </c>
      <c r="C13" s="94" t="s">
        <v>266</v>
      </c>
      <c r="D13" s="94">
        <v>5</v>
      </c>
      <c r="E13" s="94" t="s">
        <v>519</v>
      </c>
      <c r="F13" s="94">
        <v>1</v>
      </c>
    </row>
    <row r="14" spans="1:6" ht="15">
      <c r="A14" s="94" t="s">
        <v>519</v>
      </c>
      <c r="B14" s="94">
        <v>1</v>
      </c>
      <c r="C14" s="94"/>
      <c r="D14" s="94"/>
      <c r="E14" s="94" t="s">
        <v>520</v>
      </c>
      <c r="F14" s="94">
        <v>1</v>
      </c>
    </row>
    <row r="15" spans="1:6" ht="15">
      <c r="A15" s="94" t="s">
        <v>520</v>
      </c>
      <c r="B15" s="94">
        <v>1</v>
      </c>
      <c r="C15" s="94"/>
      <c r="D15" s="94"/>
      <c r="E15" s="94" t="s">
        <v>266</v>
      </c>
      <c r="F15" s="94">
        <v>1</v>
      </c>
    </row>
    <row r="18" spans="1:6" ht="15" customHeight="1">
      <c r="A18" s="13" t="s">
        <v>524</v>
      </c>
      <c r="B18" s="13" t="s">
        <v>507</v>
      </c>
      <c r="C18" s="13" t="s">
        <v>535</v>
      </c>
      <c r="D18" s="13" t="s">
        <v>510</v>
      </c>
      <c r="E18" s="13" t="s">
        <v>541</v>
      </c>
      <c r="F18" s="13" t="s">
        <v>511</v>
      </c>
    </row>
    <row r="19" spans="1:6" ht="15">
      <c r="A19" s="106" t="s">
        <v>525</v>
      </c>
      <c r="B19" s="106">
        <v>29</v>
      </c>
      <c r="C19" s="106" t="s">
        <v>530</v>
      </c>
      <c r="D19" s="106">
        <v>17</v>
      </c>
      <c r="E19" s="106" t="s">
        <v>542</v>
      </c>
      <c r="F19" s="106">
        <v>2</v>
      </c>
    </row>
    <row r="20" spans="1:6" ht="15">
      <c r="A20" s="106" t="s">
        <v>526</v>
      </c>
      <c r="B20" s="106">
        <v>6</v>
      </c>
      <c r="C20" s="106" t="s">
        <v>531</v>
      </c>
      <c r="D20" s="106">
        <v>17</v>
      </c>
      <c r="E20" s="106" t="s">
        <v>539</v>
      </c>
      <c r="F20" s="106">
        <v>2</v>
      </c>
    </row>
    <row r="21" spans="1:6" ht="15">
      <c r="A21" s="106" t="s">
        <v>527</v>
      </c>
      <c r="B21" s="106">
        <v>0</v>
      </c>
      <c r="C21" s="106" t="s">
        <v>532</v>
      </c>
      <c r="D21" s="106">
        <v>17</v>
      </c>
      <c r="E21" s="106" t="s">
        <v>543</v>
      </c>
      <c r="F21" s="106">
        <v>2</v>
      </c>
    </row>
    <row r="22" spans="1:6" ht="15">
      <c r="A22" s="106" t="s">
        <v>528</v>
      </c>
      <c r="B22" s="106">
        <v>613</v>
      </c>
      <c r="C22" s="106" t="s">
        <v>533</v>
      </c>
      <c r="D22" s="106">
        <v>17</v>
      </c>
      <c r="E22" s="106" t="s">
        <v>544</v>
      </c>
      <c r="F22" s="106">
        <v>2</v>
      </c>
    </row>
    <row r="23" spans="1:6" ht="15">
      <c r="A23" s="106" t="s">
        <v>529</v>
      </c>
      <c r="B23" s="106">
        <v>648</v>
      </c>
      <c r="C23" s="106" t="s">
        <v>534</v>
      </c>
      <c r="D23" s="106">
        <v>17</v>
      </c>
      <c r="E23" s="106" t="s">
        <v>545</v>
      </c>
      <c r="F23" s="106">
        <v>2</v>
      </c>
    </row>
    <row r="24" spans="1:6" ht="15">
      <c r="A24" s="106" t="s">
        <v>530</v>
      </c>
      <c r="B24" s="106">
        <v>19</v>
      </c>
      <c r="C24" s="106" t="s">
        <v>536</v>
      </c>
      <c r="D24" s="106">
        <v>13</v>
      </c>
      <c r="E24" s="106" t="s">
        <v>546</v>
      </c>
      <c r="F24" s="106">
        <v>2</v>
      </c>
    </row>
    <row r="25" spans="1:6" ht="15">
      <c r="A25" s="106" t="s">
        <v>531</v>
      </c>
      <c r="B25" s="106">
        <v>19</v>
      </c>
      <c r="C25" s="106" t="s">
        <v>537</v>
      </c>
      <c r="D25" s="106">
        <v>13</v>
      </c>
      <c r="E25" s="106" t="s">
        <v>547</v>
      </c>
      <c r="F25" s="106">
        <v>2</v>
      </c>
    </row>
    <row r="26" spans="1:6" ht="15">
      <c r="A26" s="106" t="s">
        <v>532</v>
      </c>
      <c r="B26" s="106">
        <v>19</v>
      </c>
      <c r="C26" s="106" t="s">
        <v>538</v>
      </c>
      <c r="D26" s="106">
        <v>12</v>
      </c>
      <c r="E26" s="106" t="s">
        <v>250</v>
      </c>
      <c r="F26" s="106">
        <v>2</v>
      </c>
    </row>
    <row r="27" spans="1:6" ht="15">
      <c r="A27" s="106" t="s">
        <v>533</v>
      </c>
      <c r="B27" s="106">
        <v>19</v>
      </c>
      <c r="C27" s="106" t="s">
        <v>539</v>
      </c>
      <c r="D27" s="106">
        <v>11</v>
      </c>
      <c r="E27" s="106" t="s">
        <v>530</v>
      </c>
      <c r="F27" s="106">
        <v>2</v>
      </c>
    </row>
    <row r="28" spans="1:6" ht="15">
      <c r="A28" s="106" t="s">
        <v>534</v>
      </c>
      <c r="B28" s="106">
        <v>19</v>
      </c>
      <c r="C28" s="106" t="s">
        <v>540</v>
      </c>
      <c r="D28" s="106">
        <v>11</v>
      </c>
      <c r="E28" s="106" t="s">
        <v>531</v>
      </c>
      <c r="F28" s="106">
        <v>2</v>
      </c>
    </row>
    <row r="31" spans="1:6" ht="15" customHeight="1">
      <c r="A31" s="13" t="s">
        <v>551</v>
      </c>
      <c r="B31" s="13" t="s">
        <v>507</v>
      </c>
      <c r="C31" s="13" t="s">
        <v>562</v>
      </c>
      <c r="D31" s="13" t="s">
        <v>510</v>
      </c>
      <c r="E31" s="13" t="s">
        <v>563</v>
      </c>
      <c r="F31" s="13" t="s">
        <v>511</v>
      </c>
    </row>
    <row r="32" spans="1:6" ht="15">
      <c r="A32" s="106" t="s">
        <v>552</v>
      </c>
      <c r="B32" s="106">
        <v>19</v>
      </c>
      <c r="C32" s="106" t="s">
        <v>552</v>
      </c>
      <c r="D32" s="106">
        <v>17</v>
      </c>
      <c r="E32" s="106" t="s">
        <v>564</v>
      </c>
      <c r="F32" s="106">
        <v>2</v>
      </c>
    </row>
    <row r="33" spans="1:6" ht="15">
      <c r="A33" s="106" t="s">
        <v>553</v>
      </c>
      <c r="B33" s="106">
        <v>19</v>
      </c>
      <c r="C33" s="106" t="s">
        <v>553</v>
      </c>
      <c r="D33" s="106">
        <v>17</v>
      </c>
      <c r="E33" s="106" t="s">
        <v>565</v>
      </c>
      <c r="F33" s="106">
        <v>2</v>
      </c>
    </row>
    <row r="34" spans="1:6" ht="15">
      <c r="A34" s="106" t="s">
        <v>554</v>
      </c>
      <c r="B34" s="106">
        <v>10</v>
      </c>
      <c r="C34" s="106" t="s">
        <v>554</v>
      </c>
      <c r="D34" s="106">
        <v>10</v>
      </c>
      <c r="E34" s="106" t="s">
        <v>566</v>
      </c>
      <c r="F34" s="106">
        <v>2</v>
      </c>
    </row>
    <row r="35" spans="1:6" ht="15">
      <c r="A35" s="106" t="s">
        <v>555</v>
      </c>
      <c r="B35" s="106">
        <v>10</v>
      </c>
      <c r="C35" s="106" t="s">
        <v>555</v>
      </c>
      <c r="D35" s="106">
        <v>10</v>
      </c>
      <c r="E35" s="106" t="s">
        <v>567</v>
      </c>
      <c r="F35" s="106">
        <v>2</v>
      </c>
    </row>
    <row r="36" spans="1:6" ht="15">
      <c r="A36" s="106" t="s">
        <v>556</v>
      </c>
      <c r="B36" s="106">
        <v>10</v>
      </c>
      <c r="C36" s="106" t="s">
        <v>556</v>
      </c>
      <c r="D36" s="106">
        <v>10</v>
      </c>
      <c r="E36" s="106" t="s">
        <v>568</v>
      </c>
      <c r="F36" s="106">
        <v>2</v>
      </c>
    </row>
    <row r="37" spans="1:6" ht="15">
      <c r="A37" s="106" t="s">
        <v>557</v>
      </c>
      <c r="B37" s="106">
        <v>10</v>
      </c>
      <c r="C37" s="106" t="s">
        <v>557</v>
      </c>
      <c r="D37" s="106">
        <v>10</v>
      </c>
      <c r="E37" s="106" t="s">
        <v>569</v>
      </c>
      <c r="F37" s="106">
        <v>2</v>
      </c>
    </row>
    <row r="38" spans="1:6" ht="15">
      <c r="A38" s="106" t="s">
        <v>558</v>
      </c>
      <c r="B38" s="106">
        <v>7</v>
      </c>
      <c r="C38" s="106" t="s">
        <v>558</v>
      </c>
      <c r="D38" s="106">
        <v>7</v>
      </c>
      <c r="E38" s="106" t="s">
        <v>570</v>
      </c>
      <c r="F38" s="106">
        <v>2</v>
      </c>
    </row>
    <row r="39" spans="1:6" ht="15">
      <c r="A39" s="106" t="s">
        <v>559</v>
      </c>
      <c r="B39" s="106">
        <v>7</v>
      </c>
      <c r="C39" s="106" t="s">
        <v>559</v>
      </c>
      <c r="D39" s="106">
        <v>7</v>
      </c>
      <c r="E39" s="106" t="s">
        <v>571</v>
      </c>
      <c r="F39" s="106">
        <v>2</v>
      </c>
    </row>
    <row r="40" spans="1:6" ht="15">
      <c r="A40" s="106" t="s">
        <v>560</v>
      </c>
      <c r="B40" s="106">
        <v>7</v>
      </c>
      <c r="C40" s="106" t="s">
        <v>560</v>
      </c>
      <c r="D40" s="106">
        <v>7</v>
      </c>
      <c r="E40" s="106" t="s">
        <v>552</v>
      </c>
      <c r="F40" s="106">
        <v>2</v>
      </c>
    </row>
    <row r="41" spans="1:6" ht="15">
      <c r="A41" s="106" t="s">
        <v>561</v>
      </c>
      <c r="B41" s="106">
        <v>7</v>
      </c>
      <c r="C41" s="106" t="s">
        <v>561</v>
      </c>
      <c r="D41" s="106">
        <v>7</v>
      </c>
      <c r="E41" s="106" t="s">
        <v>572</v>
      </c>
      <c r="F41" s="106">
        <v>2</v>
      </c>
    </row>
    <row r="44" spans="1:6" ht="15" customHeight="1">
      <c r="A44" s="94" t="s">
        <v>576</v>
      </c>
      <c r="B44" s="94" t="s">
        <v>507</v>
      </c>
      <c r="C44" s="94" t="s">
        <v>578</v>
      </c>
      <c r="D44" s="94" t="s">
        <v>510</v>
      </c>
      <c r="E44" s="94" t="s">
        <v>579</v>
      </c>
      <c r="F44" s="94" t="s">
        <v>511</v>
      </c>
    </row>
    <row r="45" spans="1:6" ht="15">
      <c r="A45" s="94"/>
      <c r="B45" s="94"/>
      <c r="C45" s="94"/>
      <c r="D45" s="94"/>
      <c r="E45" s="94"/>
      <c r="F45" s="94"/>
    </row>
    <row r="47" spans="1:6" ht="15" customHeight="1">
      <c r="A47" s="13" t="s">
        <v>577</v>
      </c>
      <c r="B47" s="13" t="s">
        <v>507</v>
      </c>
      <c r="C47" s="13" t="s">
        <v>580</v>
      </c>
      <c r="D47" s="13" t="s">
        <v>510</v>
      </c>
      <c r="E47" s="13" t="s">
        <v>581</v>
      </c>
      <c r="F47" s="13" t="s">
        <v>511</v>
      </c>
    </row>
    <row r="48" spans="1:6" ht="15">
      <c r="A48" s="94" t="s">
        <v>250</v>
      </c>
      <c r="B48" s="94">
        <v>3</v>
      </c>
      <c r="C48" s="94" t="s">
        <v>250</v>
      </c>
      <c r="D48" s="94">
        <v>1</v>
      </c>
      <c r="E48" s="94" t="s">
        <v>250</v>
      </c>
      <c r="F48" s="94">
        <v>2</v>
      </c>
    </row>
    <row r="51" spans="1:6" ht="15" customHeight="1">
      <c r="A51" s="13" t="s">
        <v>584</v>
      </c>
      <c r="B51" s="13" t="s">
        <v>507</v>
      </c>
      <c r="C51" s="13" t="s">
        <v>585</v>
      </c>
      <c r="D51" s="13" t="s">
        <v>510</v>
      </c>
      <c r="E51" s="13" t="s">
        <v>586</v>
      </c>
      <c r="F51" s="13" t="s">
        <v>511</v>
      </c>
    </row>
    <row r="52" spans="1:6" ht="15">
      <c r="A52" s="140" t="s">
        <v>244</v>
      </c>
      <c r="B52" s="94">
        <v>22389</v>
      </c>
      <c r="C52" s="140" t="s">
        <v>244</v>
      </c>
      <c r="D52" s="94">
        <v>22389</v>
      </c>
      <c r="E52" s="140" t="s">
        <v>251</v>
      </c>
      <c r="F52" s="94">
        <v>6014</v>
      </c>
    </row>
    <row r="53" spans="1:6" ht="15">
      <c r="A53" s="140" t="s">
        <v>251</v>
      </c>
      <c r="B53" s="94">
        <v>6014</v>
      </c>
      <c r="C53" s="140" t="s">
        <v>241</v>
      </c>
      <c r="D53" s="94">
        <v>5600</v>
      </c>
      <c r="E53" s="140" t="s">
        <v>249</v>
      </c>
      <c r="F53" s="94">
        <v>516</v>
      </c>
    </row>
    <row r="54" spans="1:6" ht="15">
      <c r="A54" s="140" t="s">
        <v>241</v>
      </c>
      <c r="B54" s="94">
        <v>5600</v>
      </c>
      <c r="C54" s="140" t="s">
        <v>242</v>
      </c>
      <c r="D54" s="94">
        <v>5484</v>
      </c>
      <c r="E54" s="140"/>
      <c r="F54" s="94"/>
    </row>
    <row r="55" spans="1:6" ht="15">
      <c r="A55" s="140" t="s">
        <v>242</v>
      </c>
      <c r="B55" s="94">
        <v>5484</v>
      </c>
      <c r="C55" s="140" t="s">
        <v>245</v>
      </c>
      <c r="D55" s="94">
        <v>2812</v>
      </c>
      <c r="E55" s="140"/>
      <c r="F55" s="94"/>
    </row>
    <row r="56" spans="1:6" ht="15">
      <c r="A56" s="140" t="s">
        <v>245</v>
      </c>
      <c r="B56" s="94">
        <v>2812</v>
      </c>
      <c r="C56" s="140" t="s">
        <v>250</v>
      </c>
      <c r="D56" s="94">
        <v>2408</v>
      </c>
      <c r="E56" s="140"/>
      <c r="F56" s="94"/>
    </row>
    <row r="57" spans="1:6" ht="15">
      <c r="A57" s="140" t="s">
        <v>250</v>
      </c>
      <c r="B57" s="94">
        <v>2408</v>
      </c>
      <c r="C57" s="140" t="s">
        <v>247</v>
      </c>
      <c r="D57" s="94">
        <v>2114</v>
      </c>
      <c r="E57" s="140"/>
      <c r="F57" s="94"/>
    </row>
    <row r="58" spans="1:6" ht="15">
      <c r="A58" s="140" t="s">
        <v>247</v>
      </c>
      <c r="B58" s="94">
        <v>2114</v>
      </c>
      <c r="C58" s="140" t="s">
        <v>238</v>
      </c>
      <c r="D58" s="94">
        <v>2102</v>
      </c>
      <c r="E58" s="140"/>
      <c r="F58" s="94"/>
    </row>
    <row r="59" spans="1:6" ht="15">
      <c r="A59" s="140" t="s">
        <v>238</v>
      </c>
      <c r="B59" s="94">
        <v>2102</v>
      </c>
      <c r="C59" s="140" t="s">
        <v>243</v>
      </c>
      <c r="D59" s="94">
        <v>1374</v>
      </c>
      <c r="E59" s="140"/>
      <c r="F59" s="94"/>
    </row>
    <row r="60" spans="1:6" ht="15">
      <c r="A60" s="140" t="s">
        <v>243</v>
      </c>
      <c r="B60" s="94">
        <v>1374</v>
      </c>
      <c r="C60" s="140" t="s">
        <v>246</v>
      </c>
      <c r="D60" s="94">
        <v>1103</v>
      </c>
      <c r="E60" s="140"/>
      <c r="F60" s="94"/>
    </row>
    <row r="61" spans="1:6" ht="15">
      <c r="A61" s="140" t="s">
        <v>246</v>
      </c>
      <c r="B61" s="94">
        <v>1103</v>
      </c>
      <c r="C61" s="140" t="s">
        <v>239</v>
      </c>
      <c r="D61" s="94">
        <v>799</v>
      </c>
      <c r="E61" s="140"/>
      <c r="F61" s="94"/>
    </row>
  </sheetData>
  <hyperlinks>
    <hyperlink ref="A2" r:id="rId1" display="http://fsmevents.com/ukbiobank/scientific-conference/2019/"/>
    <hyperlink ref="A3" r:id="rId2" display="https://www.ukbiobank.ac.uk/wp-content/uploads/2019/03/programme-print-conference-2019-FINAL-LR-copy2-WEB.pdf"/>
    <hyperlink ref="A4" r:id="rId3" display="https://www.ukbiobank.ac.uk/"/>
    <hyperlink ref="C2" r:id="rId4" display="http://fsmevents.com/ukbiobank/scientific-conference/2019/"/>
    <hyperlink ref="C3" r:id="rId5" display="https://www.ukbiobank.ac.uk/wp-content/uploads/2019/03/programme-print-conference-2019-FINAL-LR-copy2-WEB.pdf"/>
    <hyperlink ref="C4" r:id="rId6" display="https://www.ukbiobank.ac.uk/"/>
  </hyperlinks>
  <printOptions/>
  <pageMargins left="0.7" right="0.7" top="0.75" bottom="0.75" header="0.3" footer="0.3"/>
  <pageSetup orientation="portrait" paperSize="9"/>
  <tableParts>
    <tablePart r:id="rId13"/>
    <tablePart r:id="rId7"/>
    <tablePart r:id="rId12"/>
    <tablePart r:id="rId14"/>
    <tablePart r:id="rId11"/>
    <tablePart r:id="rId10"/>
    <tablePart r:id="rId9"/>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47E03A-DCA9-4E10-9C77-DE944B0353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2019-06-18T16:11:05Z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