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<sst xmlns="http://schemas.openxmlformats.org/spreadsheetml/2006/main" count="3556" uniqueCount="868">
  <si>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</si>
  <si>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</si>
  <si>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</si>
  <si>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</si>
  <si>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</si>
  <si>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</si>
  <si>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</si>
  <si>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</si>
  <si>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</si>
  <si>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</si>
  <si>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</si>
  <si>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</si>
  <si>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</si>
  <si>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</si>
  <si>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</si>
  <si>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</si>
  <si>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</si>
  <si>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</si>
  <si>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</si>
  <si>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</si>
  <si>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</si>
  <si>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</si>
  <si>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</si>
  <si>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</si>
  <si>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</si>
  <si>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</si>
  <si>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</si>
  <si>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</si>
  <si>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</si>
  <si>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</si>
  <si>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</si>
  <si>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</si>
  <si>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</si>
  <si>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</si>
  <si>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</si>
  <si>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</si>
  <si>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</si>
  <si>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</si>
  <si>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</si>
  <si>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</si>
  <si>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</si>
  <si>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</si>
  <si>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</si>
  <si>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</si>
  <si>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</si>
  <si>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</si>
  <si>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</si>
  <si>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</si>
  <si>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</si>
  <si>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</si>
  <si>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</si>
  <si>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</si>
  <si>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</si>
  <si>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</si>
  <si>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</si>
  <si>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</si>
  <si>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</si>
  <si>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</si>
  <si>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</si>
  <si>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</si>
  <si>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</si>
  <si>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</si>
  <si>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</si>
  <si>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</si>
  <si>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</si>
  <si>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</si>
  <si>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</si>
  <si>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</si>
  <si>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</si>
  <si>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</si>
  <si>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</si>
  <si>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</si>
  <si>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</si>
  <si>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</si>
  <si>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</si>
  <si>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</si>
  <si>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</si>
  <si>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</si>
  <si>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</si>
  <si>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</si>
  <si>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</si>
  <si>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</si>
  <si>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</si>
  <si>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</si>
  <si>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</si>
  <si>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</si>
  <si>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</si>
  <si>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</si>
  <si>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</si>
  <si>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</si>
  <si>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</si>
  <si>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</si>
  <si>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</si>
  <si>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</si>
  <si>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</si>
  <si>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</si>
  <si>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</si>
  <si>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</si>
  <si>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</si>
  <si>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</si>
  <si>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</si>
  <si>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</si>
  <si>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</si>
  <si>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</si>
  <si>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</si>
  <si>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</si>
  <si>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</si>
  <si>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</si>
  <si>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</si>
  <si>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</si>
  <si>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</si>
  <si>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</si>
  <si>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</si>
  <si>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</si>
  <si>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</si>
  <si>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</si>
  <si>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</si>
  <si>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</si>
  <si>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</si>
  <si>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</si>
  <si>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</si>
  <si>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</si>
  <si>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</si>
  <si>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</si>
  <si>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</si>
  <si>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</si>
  <si>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</si>
  <si>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</si>
  <si>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</si>
  <si>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</si>
  <si>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</si>
  <si>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</si>
  <si>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</si>
  <si>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</si>
  <si>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</si>
  <si>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</si>
  <si>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</si>
  <si>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</si>
  <si>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</si>
  <si>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</si>
  <si>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</si>
  <si>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</si>
  <si>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</si>
  <si>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</si>
  <si>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</si>
  <si>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</si>
  <si>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</si>
  <si>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</si>
  <si>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</si>
  <si>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</si>
  <si>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</si>
  <si>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</si>
  <si>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</si>
  <si>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</si>
  <si>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</si>
  <si>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</si>
  <si>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</si>
  <si>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</si>
  <si>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</si>
  <si>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</si>
  <si>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</si>
  <si>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</si>
  <si>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</si>
  <si>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</si>
  <si>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</si>
  <si>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</si>
  <si>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</si>
  <si>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</si>
  <si>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</si>
  <si>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</si>
  <si>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</si>
  <si>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</si>
  <si>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</si>
  <si>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</si>
  <si>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</si>
  <si>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</si>
  <si>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</si>
  <si>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</si>
  <si>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</si>
  <si>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</si>
  <si>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</si>
  <si>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</si>
  <si>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</si>
  <si>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</si>
  <si>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</si>
  <si>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</si>
  <si>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</si>
  <si>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</si>
  <si>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</si>
  <si>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</si>
  <si>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</si>
  <si>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</si>
  <si>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</si>
  <si>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</si>
  <si>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</si>
  <si>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</si>
  <si>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</si>
  <si>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</si>
  <si>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</si>
  <si>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</si>
  <si>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</si>
  <si>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</si>
  <si>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</si>
  <si>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</si>
  <si>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</si>
  <si>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</si>
  <si>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</si>
  <si>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</si>
  <si>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</si>
  <si>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</si>
  <si>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</si>
  <si>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</si>
  <si>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chcfnews</t>
  </si>
  <si>
    <t>unnecesarean</t>
  </si>
  <si>
    <t>beccah_health</t>
  </si>
  <si>
    <t>bornk</t>
  </si>
  <si>
    <t>neel_shah</t>
  </si>
  <si>
    <t>doml_health</t>
  </si>
  <si>
    <t>cesareanrates</t>
  </si>
  <si>
    <t>obgynquality</t>
  </si>
  <si>
    <t>shaziatariqkhan</t>
  </si>
  <si>
    <t>eakester</t>
  </si>
  <si>
    <t>suegullo</t>
  </si>
  <si>
    <t>rjwarrior</t>
  </si>
  <si>
    <t>danihasaduck</t>
  </si>
  <si>
    <t>aunpalmquist</t>
  </si>
  <si>
    <t>sandalljane</t>
  </si>
  <si>
    <t>robyncnm</t>
  </si>
  <si>
    <t>perinatalqi</t>
  </si>
  <si>
    <t>rrhdr</t>
  </si>
  <si>
    <t>thehealthymommy</t>
  </si>
  <si>
    <t>chantallauryn</t>
  </si>
  <si>
    <t>thefpqc</t>
  </si>
  <si>
    <t>acnmmidwives</t>
  </si>
  <si>
    <t>amykaleka</t>
  </si>
  <si>
    <t>cmqcc</t>
  </si>
  <si>
    <t>_sararothstein</t>
  </si>
  <si>
    <t>consumerreports</t>
  </si>
  <si>
    <t>bidmchealth</t>
  </si>
  <si>
    <t>blkmamasmatter</t>
  </si>
  <si>
    <t>drbdchambers</t>
  </si>
  <si>
    <t>anthembcbs</t>
  </si>
  <si>
    <t>Mentions</t>
  </si>
  <si>
    <t>#MyBirthMatters campaign has resources for parents-to-be to learn about the choices they can make for childbirth. C-sections can be lifesaving in some circumstances, but the surgery also brings serious risks for moms + babies. https://t.co/PAW1sDqZzx @Unnecesarean @Beccah_Health</t>
  </si>
  <si>
    <t>RT @CHCFNews: #MyBirthMatters campaign has resources for parents-to-be to learn about the choices they can make for childbirth. C-sectionsâ€¦</t>
  </si>
  <si>
    <t>Congrats to @BIDMChealth on reducing unnecessary C-sections!
https://t.co/dMDIxPIY1u
And moms-to-be: Check out this #MyBirthMatters video on how you can work with your medical team to talk about your birth choices. 
@CHCFNews @ConsumerReports @cmqcc https://t.co/8lVFLiFeOz</t>
  </si>
  <si>
    <t>RT @Beccah_Health: Congrats to @BIDMChealth on reducing unnecessary C-sections!
https://t.co/dMDIxPIY1u
And moms-to-be: Check out this #MyBâ€¦</t>
  </si>
  <si>
    <t>RT @Beccah_Health: Congrats to @BIDMChealth on reducing unnecessary C-sections!
https://t.co/dMDIxPIY1u
And moms-to-be: Check out this #MyB…</t>
  </si>
  <si>
    <t>RT @cmqcc: We are pleased to announce a series of six papers on Translating Maternal Mortality Review into Quality Improvement Opportunitie…</t>
  </si>
  <si>
    <t>#CiteBlackWomenSunday Congratulations to @RRHDr and  Dr Attanasio! I just shared your article with @cmqcc @CHCFNews @drbdchambers #DánaainDavis #SusanPerez #Northshore @BlkMamasMatter #NiaMitchell #CABirthEquityCollaborative #PREM #IPE #DisruptingNarratives #AdvancingBirthEquity https://t.co/eFXQcM5DMU</t>
  </si>
  <si>
    <t>RT @RJWarrior: #CiteBlackWomenSunday Congratulations to @RRHDr and  Dr Attanasio! I just shared your article with @cmqcc @CHCFNews @drbdcha…</t>
  </si>
  <si>
    <t>RT @ACNMmidwives: Be sure to join this @CMQCC and Blue Cross AIM related webinar, "Improving Birth Care, Experiences and Outcomes for and w…</t>
  </si>
  <si>
    <t>Be sure to join this @CMQCC and Blue Cross AIM related webinar, "Improving Birth Care, Experiences and Outcomes for and with Black Mothers - a QI Approach", happening tomorrow, June 11th, at 12pm PST. Registration is required!
#MidwivesMakeADifference 
https://t.co/unuVRriHcc</t>
  </si>
  <si>
    <t>We are pleased to announce a series of six papers on Translating Maternal Mortality Review into Quality Improvement Opportunities in Response to Pregnancy-Related Deaths in California is now available online, with free access until June 26, 2019 https://t.co/ztun4P0x48 https://t.co/OyWHfx2vNl</t>
  </si>
  <si>
    <t>Stay up to date with our latest -- CMQCC's 2019 Summer Newsletter just released -- https://t.co/g2zUQamiRP</t>
  </si>
  <si>
    <t>Kudos to @AnthemBCBS  and @cmqcc for the great webinar today on improving birth care, experiences and outcomes for and with Black mothers</t>
  </si>
  <si>
    <t>https://www.cmqcc.org/my-birth-matters</t>
  </si>
  <si>
    <t>https://www.nytimes.com/2019/06/05/opinion/hospital-cesarean-section.html</t>
  </si>
  <si>
    <t>https://twitter.com/publichealthumn/status/1137082513837449216</t>
  </si>
  <si>
    <t>https://www.cmqcc.org/news/upcoming-webinar-improving-birth-care-experiences-and-outcomes-and-black-mothers-qi-approach</t>
  </si>
  <si>
    <t>http://www.sciencedirect.com/science/authShare/S0884217519300449/20190507T220300Z/1?md5=5be580187ed1e0f021a008f6c8ba1297&amp;dgcid=author</t>
  </si>
  <si>
    <t>https://mailchi.mp/a03a4cdeae8d/y0ay1xa7r6-2875445</t>
  </si>
  <si>
    <t>cmqcc.org</t>
  </si>
  <si>
    <t>nytimes.com</t>
  </si>
  <si>
    <t>twitter.com</t>
  </si>
  <si>
    <t>sciencedirect.com</t>
  </si>
  <si>
    <t>mailchi.mp</t>
  </si>
  <si>
    <t>mybirthmatters</t>
  </si>
  <si>
    <t>citeblackwomensunday dánaaindavis susanperez northshore niamitchell cabirthequitycollaborative prem ipe disruptingnarratives advancingbirthequity</t>
  </si>
  <si>
    <t>citeblackwomensunday</t>
  </si>
  <si>
    <t>midwivesmakeadifference</t>
  </si>
  <si>
    <t>https://pbs.twimg.com/ext_tw_video_thumb/1136409486984278018/pu/img/tSEjs--RREjIKKCN.jpg</t>
  </si>
  <si>
    <t>https://pbs.twimg.com/media/D6uhtBXUYAAVrhs.jpg</t>
  </si>
  <si>
    <t>http://pbs.twimg.com/profile_images/691751412036808705/40DpcbP9_normal.jpg</t>
  </si>
  <si>
    <t>http://pbs.twimg.com/profile_images/1013397531206848512/Ekf9nVK4_normal.jpg</t>
  </si>
  <si>
    <t>http://pbs.twimg.com/profile_images/910163469386862593/hHvADbba_normal.jpg</t>
  </si>
  <si>
    <t>http://pbs.twimg.com/profile_images/1017592184034521088/5SB1rijr_normal.jpg</t>
  </si>
  <si>
    <t>http://pbs.twimg.com/profile_images/625663745063190528/DLPj6sJD_normal.png</t>
  </si>
  <si>
    <t>http://pbs.twimg.com/profile_images/1039928716665806849/cKZNMB2g_normal.jpg</t>
  </si>
  <si>
    <t>http://pbs.twimg.com/profile_images/1098319047366754304/o94EeFoE_normal.png</t>
  </si>
  <si>
    <t>http://pbs.twimg.com/profile_images/1050727644013232128/E0gZkE85_normal.jpg</t>
  </si>
  <si>
    <t>http://pbs.twimg.com/profile_images/950771103827484673/MeGvOrh1_normal.jpg</t>
  </si>
  <si>
    <t>http://pbs.twimg.com/profile_images/1050074275888189441/8We7kbvk_normal.jpg</t>
  </si>
  <si>
    <t>http://pbs.twimg.com/profile_images/1131683640021331969/eAXr26dn_normal.jpg</t>
  </si>
  <si>
    <t>http://pbs.twimg.com/profile_images/872287940709408772/YNV7xSA-_normal.jpg</t>
  </si>
  <si>
    <t>http://pbs.twimg.com/profile_images/1078654114450542592/Ywa0pyka_normal.jpg</t>
  </si>
  <si>
    <t>http://pbs.twimg.com/profile_images/1044969411432583168/FpmDabw7_normal.jpg</t>
  </si>
  <si>
    <t>http://pbs.twimg.com/profile_images/378800000506759140/f0f7c3d4dfd710de8df48f54c297554c_normal.jpeg</t>
  </si>
  <si>
    <t>http://pbs.twimg.com/profile_images/1093949311153451009/k8Xqmo6d_normal.jpg</t>
  </si>
  <si>
    <t>http://pbs.twimg.com/profile_images/756134778676580352/sbdo2lA1_normal.jpg</t>
  </si>
  <si>
    <t>http://pbs.twimg.com/profile_images/765753347244630016/1MxZu0OX_normal.jpg</t>
  </si>
  <si>
    <t>http://pbs.twimg.com/profile_images/1042167452694601728/v7_QVBBq_normal.jpg</t>
  </si>
  <si>
    <t>http://pbs.twimg.com/profile_images/725703417558126592/SocNzlxV_normal.jpg</t>
  </si>
  <si>
    <t>http://pbs.twimg.com/profile_images/799643448357830656/FTrErgEN_normal.jpg</t>
  </si>
  <si>
    <t>http://pbs.twimg.com/profile_images/1066792354034708482/tw1SjvEE_normal.jpg</t>
  </si>
  <si>
    <t>http://pbs.twimg.com/profile_images/654521427551367168/AkjRumyP_normal.png</t>
  </si>
  <si>
    <t>http://pbs.twimg.com/profile_images/1053341124566437888/TqqPhvx8_normal.jpg</t>
  </si>
  <si>
    <t>https://twitter.com/#!/chcfnews/status/1136311167142334465</t>
  </si>
  <si>
    <t>https://twitter.com/#!/unnecesarean/status/1136317118402703361</t>
  </si>
  <si>
    <t>https://twitter.com/#!/beccah_health/status/1136412233947213824</t>
  </si>
  <si>
    <t>https://twitter.com/#!/bornk/status/1136429270010609665</t>
  </si>
  <si>
    <t>https://twitter.com/#!/neel_shah/status/1136441371982671877</t>
  </si>
  <si>
    <t>https://twitter.com/#!/doml_health/status/1136598679182331904</t>
  </si>
  <si>
    <t>https://twitter.com/#!/cesareanrates/status/1136622013085339648</t>
  </si>
  <si>
    <t>https://twitter.com/#!/obgynquality/status/1136731011117531136</t>
  </si>
  <si>
    <t>https://twitter.com/#!/shaziatariqkhan/status/1136750594885070848</t>
  </si>
  <si>
    <t>https://twitter.com/#!/eakester/status/1137671589426843648</t>
  </si>
  <si>
    <t>https://twitter.com/#!/suegullo/status/1137727522962124801</t>
  </si>
  <si>
    <t>https://twitter.com/#!/rjwarrior/status/1137763803792175105</t>
  </si>
  <si>
    <t>https://twitter.com/#!/danihasaduck/status/1137778802145153024</t>
  </si>
  <si>
    <t>https://twitter.com/#!/aunpalmquist/status/1137780100865413120</t>
  </si>
  <si>
    <t>https://twitter.com/#!/sandalljane/status/1138186381577076737</t>
  </si>
  <si>
    <t>https://twitter.com/#!/robyncnm/status/1138186915520360449</t>
  </si>
  <si>
    <t>https://twitter.com/#!/perinatalqi/status/1138188506143088640</t>
  </si>
  <si>
    <t>https://twitter.com/#!/rrhdr/status/1137858564330942464</t>
  </si>
  <si>
    <t>https://twitter.com/#!/thehealthymommy/status/1138208563074146304</t>
  </si>
  <si>
    <t>https://twitter.com/#!/chantallauryn/status/1138210357703397377</t>
  </si>
  <si>
    <t>https://twitter.com/#!/thefpqc/status/1138259033440305152</t>
  </si>
  <si>
    <t>https://twitter.com/#!/acnmmidwives/status/1138181577035460610</t>
  </si>
  <si>
    <t>https://twitter.com/#!/amykaleka/status/1138291119400345602</t>
  </si>
  <si>
    <t>https://twitter.com/#!/cmqcc/status/1129174068995928064</t>
  </si>
  <si>
    <t>https://twitter.com/#!/cmqcc/status/1136302076370268160</t>
  </si>
  <si>
    <t>https://twitter.com/#!/_sararothstein/status/1138537328740360192</t>
  </si>
  <si>
    <t>1136311167142334465</t>
  </si>
  <si>
    <t>1136317118402703361</t>
  </si>
  <si>
    <t>1136412233947213824</t>
  </si>
  <si>
    <t>1136429270010609665</t>
  </si>
  <si>
    <t>1136441371982671877</t>
  </si>
  <si>
    <t>1136598679182331904</t>
  </si>
  <si>
    <t>1136622013085339648</t>
  </si>
  <si>
    <t>1136731011117531136</t>
  </si>
  <si>
    <t>1136750594885070848</t>
  </si>
  <si>
    <t>1137671589426843648</t>
  </si>
  <si>
    <t>1137727522962124801</t>
  </si>
  <si>
    <t>1137763803792175105</t>
  </si>
  <si>
    <t>1137778802145153024</t>
  </si>
  <si>
    <t>1137780100865413120</t>
  </si>
  <si>
    <t>1138186381577076737</t>
  </si>
  <si>
    <t>1138186915520360449</t>
  </si>
  <si>
    <t>1138188506143088640</t>
  </si>
  <si>
    <t>1137858564330942464</t>
  </si>
  <si>
    <t>1138208563074146304</t>
  </si>
  <si>
    <t>1138210357703397377</t>
  </si>
  <si>
    <t>1138259033440305152</t>
  </si>
  <si>
    <t>1138181577035460610</t>
  </si>
  <si>
    <t>1138291119400345602</t>
  </si>
  <si>
    <t>1129174068995928064</t>
  </si>
  <si>
    <t>1136302076370268160</t>
  </si>
  <si>
    <t>1138537328740360192</t>
  </si>
  <si>
    <t>1136311166223781888</t>
  </si>
  <si>
    <t>37008978</t>
  </si>
  <si>
    <t/>
  </si>
  <si>
    <t>en</t>
  </si>
  <si>
    <t>1137082513837449216</t>
  </si>
  <si>
    <t>Twitter Web Client</t>
  </si>
  <si>
    <t>Twitter for iPhone</t>
  </si>
  <si>
    <t>Hootsuite Inc.</t>
  </si>
  <si>
    <t>MailChimp</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</si>
  <si>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</si>
  <si>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</si>
  <si>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</si>
  <si>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</si>
  <si>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</si>
  <si>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</si>
  <si>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</si>
  <si>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</si>
  <si>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</si>
  <si>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</si>
  <si>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</si>
  <si>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</si>
  <si>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</si>
  <si>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</si>
  <si>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</si>
  <si>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</si>
  <si>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</si>
  <si>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</si>
  <si>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</si>
  <si>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</si>
  <si>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</si>
  <si>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</si>
  <si>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</si>
  <si>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CHCF</t>
  </si>
  <si>
    <t>Jill Arnold</t>
  </si>
  <si>
    <t>Beccah Rothschild</t>
  </si>
  <si>
    <t>Consumer Reports</t>
  </si>
  <si>
    <t>Karen Born</t>
  </si>
  <si>
    <t>BIDMC</t>
  </si>
  <si>
    <t>Neel Shah, MD</t>
  </si>
  <si>
    <t>Dom Lorusso</t>
  </si>
  <si>
    <t>CesareanRates.org</t>
  </si>
  <si>
    <t>ObGyn Quality BIDMC</t>
  </si>
  <si>
    <t>Dr Shazia Maqsood</t>
  </si>
  <si>
    <t>Elizabeth Kester</t>
  </si>
  <si>
    <t>CMQCC</t>
  </si>
  <si>
    <t>Sue Gullo</t>
  </si>
  <si>
    <t>Karen A Scott MD, MPH</t>
  </si>
  <si>
    <t>Black Mamas Matter Alliance</t>
  </si>
  <si>
    <t>Brittany D Chambers, PhD, MPH</t>
  </si>
  <si>
    <t>Daniela Vargas, MSN, MPH, MA-Bioethics, RN, PHN</t>
  </si>
  <si>
    <t>Rachel Hardeman, PhD</t>
  </si>
  <si>
    <t>Dr. Aunchalee Palmquist</t>
  </si>
  <si>
    <t>Prof Jane Sandall</t>
  </si>
  <si>
    <t>ACNM Midwives</t>
  </si>
  <si>
    <t>Robyn Churchill, CNM, FACNM</t>
  </si>
  <si>
    <t>PerinatalQI</t>
  </si>
  <si>
    <t>Dr. Didi</t>
  </si>
  <si>
    <t>Chantal.Lauryn</t>
  </si>
  <si>
    <t>FL Perinatal Quality</t>
  </si>
  <si>
    <t>Amy Kaleka</t>
  </si>
  <si>
    <t>Sara Rothstein</t>
  </si>
  <si>
    <t>Anthem Blue Cross Blue Shield</t>
  </si>
  <si>
    <t>The California Health Care Foundation — dedicated to health care that works for all Californians. https://t.co/azqmjylKTO</t>
  </si>
  <si>
    <t>Maternal health advocate. Non-profit director + data enthusiast. @cesareanrates, #cesareanrates, #VBAC, #maternalsafety, #Arkansas + goats. _xD83D__xDC10_ Views= my own.</t>
  </si>
  <si>
    <t>Principal of Health Engagement Strategies, consulting on patient engagement, health literacy, &amp; healthcare culture change. Swimmer. Yogi. @ConsumerReports alum.</t>
  </si>
  <si>
    <t>Consumer Reports is an independent, nonprofit organization that works side by side with consumers to create a fairer, safer, and healthier world.</t>
  </si>
  <si>
    <t>Knowledge Translation Lead @choosewiselyCA, Assistant Professor @ihpmeuoft , Mama @home</t>
  </si>
  <si>
    <t>The official Twitter account for Beth Israel Deaconess Medical Center. Sharing health tips, medical news &amp; keeping you connected. RTs ≠ endorsements.</t>
  </si>
  <si>
    <t>husband, father, scientist, humanist _xD83E__xDDD0_ // instigator @MarchforMoms @CostsofCare / companion @porgdownunder</t>
  </si>
  <si>
    <t>Director, Partner Engagement at FAIR Health .. follow us @FH_Consumer  Tweets are my own.</t>
  </si>
  <si>
    <t>Safe, accessible, risk-appropriate maternity care for all. https://t.co/x24P8NoXPf is a Maternal Safety Foundation program #cesareanrates #maternalsafety #VBAC</t>
  </si>
  <si>
    <t>Official feed of the Department of Obstetrics and Gynecology at Beth Israel Deaconess Medical Center. 
RTs ≠ endorsements</t>
  </si>
  <si>
    <t>Consultant ObeGyne &amp; Administrator at DSHMG. RCOG Trainer. Senior Lecturer. SCFHS residency training program board member.Founder Well Women Web® &amp; MyMRCOG®</t>
  </si>
  <si>
    <t>Mom, Wife, Nurse, Birth Advocate, Perinatal Nursing Director, AWHONN Leader, Women’s Heath Advocate.</t>
  </si>
  <si>
    <t>Advancing California Maternity Care Through Data Driven Quality Improvement. Check out our Toolkits!  (Tweeting by @christinemorton / RTs ≠ endorsements)</t>
  </si>
  <si>
    <t>Thoughts are my own.</t>
  </si>
  <si>
    <t>Healthcrit, Crunk Public Health Scholar, RJ informed Obstetric Epidemiologist and Educator, Dissident Physician, Foodie, Yoda Follower, Lover of Hugs</t>
  </si>
  <si>
    <t>We envision a world where Black mamas have the rights, respect, and resources to thrive before, during, and after pregnancy. 
RTs _xD83D__xDEAB_ endorsements!</t>
  </si>
  <si>
    <t>Assistant Professor at UCSF focused on incorporating community voice to understand and dismantle racism</t>
  </si>
  <si>
    <t>Dra. in the making. DNP-FNP/PMHNP Student at the University of San Francisco #JesuitEducated _xD83D__xDC92_ at @USFCAhealth _xD83D__xDC9A__xD83D__xDC9B_&amp; @LoyolaBioethics ❤️_xD83D__xDC3A__xD83D__xDC9B_ #NoHumanIsIllegal</t>
  </si>
  <si>
    <t>Assistant Professor, University of Minnesota School of Public Health, Wife, Mom and CrossFitter  fighting for Racial Justice and Health Equity!</t>
  </si>
  <si>
    <t>Medical Anthropologist &amp; IBCLC. Mama. Triathlete. Scholar of #breastfeeding #lactation #IYCFE #DonorMilk #humanitarian #MCH #equity #RJ she/her. Tweets mine _xD83C__xDDF9__xD83C__xDDED__xD83C__xDF08_</t>
  </si>
  <si>
    <t>Maternal Health Services and Systems, Safety, quality and implementation. Social Science researcher and midwife. Tweeting in personal capacity.</t>
  </si>
  <si>
    <t>We tweet about the care midwives provide individuals of all ages. We're passionate about improving health+maternity care. Everyone deserves a midwife!</t>
  </si>
  <si>
    <t>CHAI Clinical Director, SRH &amp; Maternal Newborn Health. ACNM Division of Global Health Chair. Systems Solutions (my views are my own)</t>
  </si>
  <si>
    <t>Expanding and enhancing perinatal QI to eliminate preventable perinatal morbidity and mortality, and end racial/ethnic disparities. #QIsaveslives #perinatalQI</t>
  </si>
  <si>
    <t>OBGyn &amp; mom of two. Media expert: #womenshealth #breastfeeding #pregnancy #motherhood #family. #Foodie at ❤ passionate about #excercise #babies. #DrDidichats</t>
  </si>
  <si>
    <t>Florida Perinatal Quality Collaborative: Partnering to Improve Health Care Quality for Mothers and Babies</t>
  </si>
  <si>
    <t>daughter. sister. cheesehead by birth, Chicago raised. Family Med+OB (#FMOB) realist. believe in happiness #maternalchildhealth #FMRevolution #resist, views=me</t>
  </si>
  <si>
    <t>Health insurance technocrat and Director of the 32BJ Health Fund.   Opinions my own.</t>
  </si>
  <si>
    <t>Anthem Blue Cross Blue Shield, an independent licensee of @BCBSAssociation</t>
  </si>
  <si>
    <t>Oakland, California</t>
  </si>
  <si>
    <t>Bentonville, AR</t>
  </si>
  <si>
    <t>Oakland, CA</t>
  </si>
  <si>
    <t>New York</t>
  </si>
  <si>
    <t>Toronto, ON</t>
  </si>
  <si>
    <t>Boston, MA</t>
  </si>
  <si>
    <t>New York, USA</t>
  </si>
  <si>
    <t>United States</t>
  </si>
  <si>
    <t>Boston</t>
  </si>
  <si>
    <t>Riyadh</t>
  </si>
  <si>
    <t>Palo Alto, California</t>
  </si>
  <si>
    <t>San Francisco, CA</t>
  </si>
  <si>
    <t>Minneapolis, MN</t>
  </si>
  <si>
    <t>NC</t>
  </si>
  <si>
    <t>London</t>
  </si>
  <si>
    <t>Silver Spring, MD</t>
  </si>
  <si>
    <t>Washington, DC Metro Area</t>
  </si>
  <si>
    <t>Atlanta, GA</t>
  </si>
  <si>
    <t>Florida, USA</t>
  </si>
  <si>
    <t>madison, wi</t>
  </si>
  <si>
    <t>New York, NY</t>
  </si>
  <si>
    <t>https://t.co/x6BtwAlayw</t>
  </si>
  <si>
    <t>https://t.co/6Zx1Thay8x</t>
  </si>
  <si>
    <t>https://t.co/4L3JhuQTdh</t>
  </si>
  <si>
    <t>https://t.co/sKRj7OGoO1</t>
  </si>
  <si>
    <t>https://t.co/TBwgS97yUK</t>
  </si>
  <si>
    <t>http://t.co/XaJqeItHHx</t>
  </si>
  <si>
    <t>https://t.co/UMxiKL5R8S</t>
  </si>
  <si>
    <t>https://t.co/H4MinPHEzb</t>
  </si>
  <si>
    <t>https://t.co/GOS2JqdUb6</t>
  </si>
  <si>
    <t>https://t.co/gGGyNublLf</t>
  </si>
  <si>
    <t>https://t.co/gSKNRkyb9W</t>
  </si>
  <si>
    <t>http://t.co/wn8mVFF03r</t>
  </si>
  <si>
    <t>https://t.co/fNsda2tXQL</t>
  </si>
  <si>
    <t>https://t.co/LcqkuCn0Nm</t>
  </si>
  <si>
    <t>https://t.co/3T00lhUXUq</t>
  </si>
  <si>
    <t>https://t.co/bFmr5nyC80</t>
  </si>
  <si>
    <t>https://t.co/kmnqiUPnHH</t>
  </si>
  <si>
    <t>https://t.co/9BLnlq9J76</t>
  </si>
  <si>
    <t>http://t.co/OokDYY2uKg</t>
  </si>
  <si>
    <t>https://t.co/ikBdbuOu4X</t>
  </si>
  <si>
    <t>http://t.co/0IPJSWvlo3</t>
  </si>
  <si>
    <t>https://pbs.twimg.com/profile_banners/37008978/1558634353</t>
  </si>
  <si>
    <t>https://pbs.twimg.com/profile_banners/19695231/1537707635</t>
  </si>
  <si>
    <t>https://pbs.twimg.com/profile_banners/1372827320/1546963113</t>
  </si>
  <si>
    <t>https://pbs.twimg.com/profile_banners/16193528/1527087662</t>
  </si>
  <si>
    <t>https://pbs.twimg.com/profile_banners/22056406/1455914499</t>
  </si>
  <si>
    <t>https://pbs.twimg.com/profile_banners/19185441/1553265247</t>
  </si>
  <si>
    <t>https://pbs.twimg.com/profile_banners/19866236/1534557835</t>
  </si>
  <si>
    <t>https://pbs.twimg.com/profile_banners/407719030/1545155282</t>
  </si>
  <si>
    <t>https://pbs.twimg.com/profile_banners/3151827430/1428626107</t>
  </si>
  <si>
    <t>https://pbs.twimg.com/profile_banners/169214280/1558895826</t>
  </si>
  <si>
    <t>https://pbs.twimg.com/profile_banners/1329921834/1560200511</t>
  </si>
  <si>
    <t>https://pbs.twimg.com/profile_banners/422893220/1521497845</t>
  </si>
  <si>
    <t>https://pbs.twimg.com/profile_banners/2613485677/1558649381</t>
  </si>
  <si>
    <t>https://pbs.twimg.com/profile_banners/781982295863484456/1557841834</t>
  </si>
  <si>
    <t>https://pbs.twimg.com/profile_banners/872286864291516416/1496806865</t>
  </si>
  <si>
    <t>https://pbs.twimg.com/profile_banners/2683931742/1469111844</t>
  </si>
  <si>
    <t>https://pbs.twimg.com/profile_banners/2466123505/1546440753</t>
  </si>
  <si>
    <t>https://pbs.twimg.com/profile_banners/411994804/1534806159</t>
  </si>
  <si>
    <t>https://pbs.twimg.com/profile_banners/50074068/1552504264</t>
  </si>
  <si>
    <t>https://pbs.twimg.com/profile_banners/401393432/1474065077</t>
  </si>
  <si>
    <t>https://pbs.twimg.com/profile_banners/751173499826409474/1545066789</t>
  </si>
  <si>
    <t>https://pbs.twimg.com/profile_banners/970415876/1415246956</t>
  </si>
  <si>
    <t>https://pbs.twimg.com/profile_banners/485393744/1537307058</t>
  </si>
  <si>
    <t>https://pbs.twimg.com/profile_banners/725702374556327937/1524680632</t>
  </si>
  <si>
    <t>https://pbs.twimg.com/profile_banners/3167643935/1521015741</t>
  </si>
  <si>
    <t>https://pbs.twimg.com/profile_banners/139858167/1541516879</t>
  </si>
  <si>
    <t>http://abs.twimg.com/images/themes/theme1/bg.png</t>
  </si>
  <si>
    <t>http://abs.twimg.com/images/themes/theme10/bg.gif</t>
  </si>
  <si>
    <t>http://abs.twimg.com/images/themes/theme14/bg.gif</t>
  </si>
  <si>
    <t>http://abs.twimg.com/images/themes/theme8/bg.gif</t>
  </si>
  <si>
    <t>http://abs.twimg.com/images/themes/theme12/bg.gif</t>
  </si>
  <si>
    <t>http://pbs.twimg.com/profile_images/378800000661949505/acf9c3e18b7634360c9c8820e4f7376a_normal.jpeg</t>
  </si>
  <si>
    <t>http://pbs.twimg.com/profile_images/1013289364770775040/YMfPT0wS_normal.jpg</t>
  </si>
  <si>
    <t>http://pbs.twimg.com/profile_images/1109100899362836481/HshCts_e_normal.png</t>
  </si>
  <si>
    <t>http://pbs.twimg.com/profile_images/1034061111878926338/F6noKVPX_normal.jpg</t>
  </si>
  <si>
    <t>http://pbs.twimg.com/profile_images/1129555970776944640/b44CRE-m_normal.jpg</t>
  </si>
  <si>
    <t>http://pbs.twimg.com/profile_images/1026505875161145345/ft5LpBph_normal.jpg</t>
  </si>
  <si>
    <t>Open Twitter Page for This Person</t>
  </si>
  <si>
    <t>https://twitter.com/chcfnews</t>
  </si>
  <si>
    <t>https://twitter.com/unnecesarean</t>
  </si>
  <si>
    <t>https://twitter.com/beccah_health</t>
  </si>
  <si>
    <t>https://twitter.com/consumerreports</t>
  </si>
  <si>
    <t>https://twitter.com/bornk</t>
  </si>
  <si>
    <t>https://twitter.com/bidmchealth</t>
  </si>
  <si>
    <t>https://twitter.com/neel_shah</t>
  </si>
  <si>
    <t>https://twitter.com/doml_health</t>
  </si>
  <si>
    <t>https://twitter.com/cesareanrates</t>
  </si>
  <si>
    <t>https://twitter.com/obgynquality</t>
  </si>
  <si>
    <t>https://twitter.com/shaziatariqkhan</t>
  </si>
  <si>
    <t>https://twitter.com/eakester</t>
  </si>
  <si>
    <t>https://twitter.com/cmqcc</t>
  </si>
  <si>
    <t>https://twitter.com/suegullo</t>
  </si>
  <si>
    <t>https://twitter.com/rjwarrior</t>
  </si>
  <si>
    <t>https://twitter.com/blkmamasmatter</t>
  </si>
  <si>
    <t>https://twitter.com/drbdchambers</t>
  </si>
  <si>
    <t>https://twitter.com/danihasaduck</t>
  </si>
  <si>
    <t>https://twitter.com/rrhdr</t>
  </si>
  <si>
    <t>https://twitter.com/aunpalmquist</t>
  </si>
  <si>
    <t>https://twitter.com/sandalljane</t>
  </si>
  <si>
    <t>https://twitter.com/acnmmidwives</t>
  </si>
  <si>
    <t>https://twitter.com/robyncnm</t>
  </si>
  <si>
    <t>https://twitter.com/perinatalqi</t>
  </si>
  <si>
    <t>https://twitter.com/thehealthymommy</t>
  </si>
  <si>
    <t>https://twitter.com/chantallauryn</t>
  </si>
  <si>
    <t>https://twitter.com/thefpqc</t>
  </si>
  <si>
    <t>https://twitter.com/amykaleka</t>
  </si>
  <si>
    <t>https://twitter.com/_sararothstein</t>
  </si>
  <si>
    <t>https://twitter.com/anthembcbs</t>
  </si>
  <si>
    <t>chcfnews
#MyBirthMatters campaign has resources
for parents-to-be to learn about
the choices they can make for childbirth.
C-sections can be lifesaving in
some circumstances, but the surgery
also brings serious risks for moms
+ babies. https://t.co/PAW1sDqZzx
@Unnecesarean @Beccah_Health</t>
  </si>
  <si>
    <t>unnecesarean
RT @CHCFNews: #MyBirthMatters campaign
has resources for parents-to-be
to learn about the choices they
can make for childbirth. C-sectionsâ€¦</t>
  </si>
  <si>
    <t>beccah_health
Congrats to @BIDMChealth on reducing
unnecessary C-sections! https://t.co/dMDIxPIY1u
And moms-to-be: Check out this
#MyBirthMatters video on how you
can work with your medical team
to talk about your birth choices.
@CHCFNews @ConsumerReports @cmqcc
https://t.co/8lVFLiFeOz</t>
  </si>
  <si>
    <t xml:space="preserve">consumerreports
</t>
  </si>
  <si>
    <t>bornk
RT @Beccah_Health: Congrats to
@BIDMChealth on reducing unnecessary
C-sections! https://t.co/dMDIxPIY1u
And moms-to-be: Check out this
#MyBâ€¦</t>
  </si>
  <si>
    <t xml:space="preserve">bidmchealth
</t>
  </si>
  <si>
    <t>neel_shah
RT @Beccah_Health: Congrats to
@BIDMChealth on reducing unnecessary
C-sections! https://t.co/dMDIxPIY1u
And moms-to-be: Check out this
#MyBâ€¦</t>
  </si>
  <si>
    <t>doml_health
RT @Beccah_Health: Congrats to
@BIDMChealth on reducing unnecessary
C-sections! https://t.co/dMDIxPIY1u
And moms-to-be: Check out this
#MyB…</t>
  </si>
  <si>
    <t>cesareanrates
RT @Beccah_Health: Congrats to
@BIDMChealth on reducing unnecessary
C-sections! https://t.co/dMDIxPIY1u
And moms-to-be: Check out this
#MyB…</t>
  </si>
  <si>
    <t>obgynquality
RT @Beccah_Health: Congrats to
@BIDMChealth on reducing unnecessary
C-sections! https://t.co/dMDIxPIY1u
And moms-to-be: Check out this
#MyB…</t>
  </si>
  <si>
    <t>shaziatariqkhan
RT @Beccah_Health: Congrats to
@BIDMChealth on reducing unnecessary
C-sections! https://t.co/dMDIxPIY1u
And moms-to-be: Check out this
#MyB…</t>
  </si>
  <si>
    <t>eakester
RT @Beccah_Health: Congrats to
@BIDMChealth on reducing unnecessary
C-sections! https://t.co/dMDIxPIY1u
And moms-to-be: Check out this
#MyB…</t>
  </si>
  <si>
    <t>cmqcc
Stay up to date with our latest
-- CMQCC's 2019 Summer Newsletter
just released -- https://t.co/g2zUQamiRP</t>
  </si>
  <si>
    <t>suegullo
RT @cmqcc: We are pleased to announce
a series of six papers on Translating
Maternal Mortality Review into
Quality Improvement Opportunitie…</t>
  </si>
  <si>
    <t>rjwarrior
#CiteBlackWomenSunday Congratulations
to @RRHDr and Dr Attanasio! I just
shared your article with @cmqcc
@CHCFNews @drbdchambers #DánaainDavis
#SusanPerez #Northshore @BlkMamasMatter
#NiaMitchell #CABirthEquityCollaborative
#PREM #IPE #DisruptingNarratives
#AdvancingBirthEquity https://t.co/eFXQcM5DMU</t>
  </si>
  <si>
    <t xml:space="preserve">blkmamasmatter
</t>
  </si>
  <si>
    <t xml:space="preserve">drbdchambers
</t>
  </si>
  <si>
    <t>danihasaduck
RT @RJWarrior: #CiteBlackWomenSunday
Congratulations to @RRHDr and Dr
Attanasio! I just shared your article
with @cmqcc @CHCFNews @drbdcha…</t>
  </si>
  <si>
    <t>rrhdr
RT @RJWarrior: #CiteBlackWomenSunday
Congratulations to @RRHDr and Dr
Attanasio! I just shared your article
with @cmqcc @CHCFNews @drbdcha…</t>
  </si>
  <si>
    <t>aunpalmquist
RT @RJWarrior: #CiteBlackWomenSunday
Congratulations to @RRHDr and Dr
Attanasio! I just shared your article
with @cmqcc @CHCFNews @drbdcha…</t>
  </si>
  <si>
    <t>sandalljane
RT @ACNMmidwives: Be sure to join
this @CMQCC and Blue Cross AIM
related webinar, "Improving Birth
Care, Experiences and Outcomes
for and w…</t>
  </si>
  <si>
    <t>acnmmidwives
Be sure to join this @CMQCC and
Blue Cross AIM related webinar,
"Improving Birth Care, Experiences
and Outcomes for and with Black
Mothers - a QI Approach", happening
tomorrow, June 11th, at 12pm PST.
Registration is required! #MidwivesMakeADifference
https://t.co/unuVRriHcc</t>
  </si>
  <si>
    <t>robyncnm
RT @ACNMmidwives: Be sure to join
this @CMQCC and Blue Cross AIM
related webinar, "Improving Birth
Care, Experiences and Outcomes
for and w…</t>
  </si>
  <si>
    <t>perinatalqi
RT @ACNMmidwives: Be sure to join
this @CMQCC and Blue Cross AIM
related webinar, "Improving Birth
Care, Experiences and Outcomes
for and w…</t>
  </si>
  <si>
    <t>thehealthymommy
RT @RJWarrior: #CiteBlackWomenSunday
Congratulations to @RRHDr and Dr
Attanasio! I just shared your article
with @cmqcc @CHCFNews @drbdcha…</t>
  </si>
  <si>
    <t>chantallauryn
RT @ACNMmidwives: Be sure to join
this @CMQCC and Blue Cross AIM
related webinar, "Improving Birth
Care, Experiences and Outcomes
for and w…</t>
  </si>
  <si>
    <t>thefpqc
RT @ACNMmidwives: Be sure to join
this @CMQCC and Blue Cross AIM
related webinar, "Improving Birth
Care, Experiences and Outcomes
for and w…</t>
  </si>
  <si>
    <t>amykaleka
RT @ACNMmidwives: Be sure to join
this @CMQCC and Blue Cross AIM
related webinar, "Improving Birth
Care, Experiences and Outcomes
for and w…</t>
  </si>
  <si>
    <t>_sararothstein
Kudos to @AnthemBCBS and @cmqcc
for the great webinar today on
improving birth care, experiences
and outcomes for and with Black
mothers</t>
  </si>
  <si>
    <t xml:space="preserve">anthembcbs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</si>
  <si>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</si>
  <si>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</si>
  <si>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</si>
  <si>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</si>
  <si>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</si>
  <si>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</si>
  <si>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</si>
  <si>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</si>
  <si>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</si>
  <si>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</si>
  <si>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</si>
  <si>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</si>
  <si>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</si>
  <si>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</si>
  <si>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</si>
  <si>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</si>
  <si>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</si>
  <si>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</si>
  <si>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</si>
  <si>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</si>
  <si>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</si>
  <si>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</si>
  <si>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</si>
  <si>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</si>
  <si>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</si>
  <si>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</si>
  <si>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</si>
  <si>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</si>
  <si>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</si>
  <si>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</si>
  <si>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</si>
  <si>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</si>
  <si>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</si>
  <si>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</si>
  <si>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</si>
  <si>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</si>
  <si>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</si>
  <si>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</si>
  <si>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</si>
  <si>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</si>
  <si>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</si>
  <si>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</si>
  <si>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</si>
  <si>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</si>
  <si>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</si>
  <si>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</si>
  <si>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</si>
  <si>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</si>
  <si>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</si>
  <si>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</si>
  <si>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</si>
  <si>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</si>
  <si>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</si>
  <si>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</si>
  <si>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</si>
  <si>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</si>
  <si>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</si>
  <si>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</si>
  <si>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</si>
  <si>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</si>
  <si>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</si>
  <si>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</si>
  <si>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</si>
  <si>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G3 Count</t>
  </si>
  <si>
    <t>Top URLs in Tweet</t>
  </si>
  <si>
    <t>https://mailchi.mp/a03a4cdeae8d/y0ay1xa7r6-2875445 http://www.sciencedirect.com/science/authShare/S0884217519300449/20190507T220300Z/1?md5=5be580187ed1e0f021a008f6c8ba1297&amp;dgcid=author https://www.cmqcc.org/news/upcoming-webinar-improving-birth-care-experiences-and-outcomes-and-black-mothers-qi-approach</t>
  </si>
  <si>
    <t>https://twitter.com/publichealthumn/status/1137082513837449216 https://www.cmqcc.org/my-birth-matters</t>
  </si>
  <si>
    <t>Top Domains in Tweet in Entire Graph</t>
  </si>
  <si>
    <t>Top Domains in Tweet in G1</t>
  </si>
  <si>
    <t>Top Domains in Tweet in G2</t>
  </si>
  <si>
    <t>Top Domains in Tweet in G3</t>
  </si>
  <si>
    <t>Top Domains in Tweet</t>
  </si>
  <si>
    <t>mailchi.mp sciencedirect.com cmqcc.org</t>
  </si>
  <si>
    <t>twitter.com cmqcc.org</t>
  </si>
  <si>
    <t>Top Hashtags in Tweet in Entire Graph</t>
  </si>
  <si>
    <t>dánaaindavis</t>
  </si>
  <si>
    <t>susanperez</t>
  </si>
  <si>
    <t>northshore</t>
  </si>
  <si>
    <t>niamitchell</t>
  </si>
  <si>
    <t>cabirthequitycollaborative</t>
  </si>
  <si>
    <t>prem</t>
  </si>
  <si>
    <t>ipe</t>
  </si>
  <si>
    <t>Top Hashtags in Tweet in G1</t>
  </si>
  <si>
    <t>Top Hashtags in Tweet in G2</t>
  </si>
  <si>
    <t>Top Hashtags in Tweet in G3</t>
  </si>
  <si>
    <t>disruptingnarratives</t>
  </si>
  <si>
    <t>Top Hashtags in Tweet</t>
  </si>
  <si>
    <t>citeblackwomensunday mybirthmatters dánaaindavis susanperez northshore niamitchell cabirthequitycollaborative prem ipe disruptingnarratives</t>
  </si>
  <si>
    <t>Top Words in Tweet in Entire Graph</t>
  </si>
  <si>
    <t>Words in Sentiment List#1: Positive</t>
  </si>
  <si>
    <t>Words in Sentiment List#2: Negative</t>
  </si>
  <si>
    <t>Words in Sentiment List#3: Angry/Violent</t>
  </si>
  <si>
    <t>Non-categorized Words</t>
  </si>
  <si>
    <t>Total Words</t>
  </si>
  <si>
    <t>c</t>
  </si>
  <si>
    <t>birth</t>
  </si>
  <si>
    <t>sections</t>
  </si>
  <si>
    <t>moms</t>
  </si>
  <si>
    <t>Top Words in Tweet in G1</t>
  </si>
  <si>
    <t>webinar</t>
  </si>
  <si>
    <t>improving</t>
  </si>
  <si>
    <t>care</t>
  </si>
  <si>
    <t>experiences</t>
  </si>
  <si>
    <t>outcomes</t>
  </si>
  <si>
    <t>related</t>
  </si>
  <si>
    <t>sure</t>
  </si>
  <si>
    <t>join</t>
  </si>
  <si>
    <t>Top Words in Tweet in G2</t>
  </si>
  <si>
    <t>congrats</t>
  </si>
  <si>
    <t>reducing</t>
  </si>
  <si>
    <t>unnecessary</t>
  </si>
  <si>
    <t>check</t>
  </si>
  <si>
    <t>out</t>
  </si>
  <si>
    <t>Top Words in Tweet in G3</t>
  </si>
  <si>
    <t>#citeblackwomensunday</t>
  </si>
  <si>
    <t>congratulations</t>
  </si>
  <si>
    <t>dr</t>
  </si>
  <si>
    <t>attanasio</t>
  </si>
  <si>
    <t>shared</t>
  </si>
  <si>
    <t>article</t>
  </si>
  <si>
    <t>Top Words in Tweet</t>
  </si>
  <si>
    <t>cmqcc webinar improving birth care experiences outcomes related sure join</t>
  </si>
  <si>
    <t>congrats bidmchealth reducing unnecessary c sections moms check out beccah_health</t>
  </si>
  <si>
    <t>chcfnews #citeblackwomensunday congratulations rrhdr dr attanasio shared article cmqcc rjwarrior</t>
  </si>
  <si>
    <t>Top Word Pairs in Tweet in Entire Graph</t>
  </si>
  <si>
    <t>c,sections</t>
  </si>
  <si>
    <t>improving,birth</t>
  </si>
  <si>
    <t>birth,care</t>
  </si>
  <si>
    <t>care,experiences</t>
  </si>
  <si>
    <t>experiences,outcomes</t>
  </si>
  <si>
    <t>congrats,bidmchealth</t>
  </si>
  <si>
    <t>bidmchealth,reducing</t>
  </si>
  <si>
    <t>reducing,unnecessary</t>
  </si>
  <si>
    <t>unnecessary,c</t>
  </si>
  <si>
    <t>sections,moms</t>
  </si>
  <si>
    <t>Top Word Pairs in Tweet in G1</t>
  </si>
  <si>
    <t>sure,join</t>
  </si>
  <si>
    <t>join,cmqcc</t>
  </si>
  <si>
    <t>cmqcc,blue</t>
  </si>
  <si>
    <t>blue,cross</t>
  </si>
  <si>
    <t>cross,aim</t>
  </si>
  <si>
    <t>aim,related</t>
  </si>
  <si>
    <t>Top Word Pairs in Tweet in G2</t>
  </si>
  <si>
    <t>moms,check</t>
  </si>
  <si>
    <t>check,out</t>
  </si>
  <si>
    <t>beccah_health,congrats</t>
  </si>
  <si>
    <t>out,#myb</t>
  </si>
  <si>
    <t>Top Word Pairs in Tweet in G3</t>
  </si>
  <si>
    <t>#citeblackwomensunday,congratulations</t>
  </si>
  <si>
    <t>congratulations,rrhdr</t>
  </si>
  <si>
    <t>rrhdr,dr</t>
  </si>
  <si>
    <t>dr,attanasio</t>
  </si>
  <si>
    <t>attanasio,shared</t>
  </si>
  <si>
    <t>shared,article</t>
  </si>
  <si>
    <t>article,cmqcc</t>
  </si>
  <si>
    <t>cmqcc,chcfnews</t>
  </si>
  <si>
    <t>rjwarrior,#citeblackwomensunday</t>
  </si>
  <si>
    <t>chcfnews,drbdcha</t>
  </si>
  <si>
    <t>Top Word Pairs in Tweet</t>
  </si>
  <si>
    <t>improving,birth  birth,care  care,experiences  experiences,outcomes  sure,join  join,cmqcc  cmqcc,blue  blue,cross  cross,aim  aim,related</t>
  </si>
  <si>
    <t>congrats,bidmchealth  bidmchealth,reducing  reducing,unnecessary  unnecessary,c  c,sections  sections,moms  moms,check  check,out  beccah_health,congrats  out,#myb</t>
  </si>
  <si>
    <t>#citeblackwomensunday,congratulations  congratulations,rrhdr  rrhdr,dr  dr,attanasio  attanasio,shared  shared,article  article,cmqcc  cmqcc,chcfnews  rjwarrior,#citeblackwomensunday  chcfnews,drbdcha</t>
  </si>
  <si>
    <t>Top Replied-To in Entire Graph</t>
  </si>
  <si>
    <t>Top Mentioned in Entire Graph</t>
  </si>
  <si>
    <t>drbdcha</t>
  </si>
  <si>
    <t>Top Replied-To in G1</t>
  </si>
  <si>
    <t>Top Replied-To in G2</t>
  </si>
  <si>
    <t>Top Mentioned in G1</t>
  </si>
  <si>
    <t>Top Mentioned in G2</t>
  </si>
  <si>
    <t>Top Replied-To in G3</t>
  </si>
  <si>
    <t>Top Mentioned in G3</t>
  </si>
  <si>
    <t>Top Replied-To in Tweet</t>
  </si>
  <si>
    <t>Top Mentioned in Tweet</t>
  </si>
  <si>
    <t>cmqcc acnmmidwives anthembcbs</t>
  </si>
  <si>
    <t>bidmchealth beccah_health chcfnews consumerreports cmqcc</t>
  </si>
  <si>
    <t>chcfnews rrhdr cmqcc rjwarrior drbdcha drbdchambers blkmamasmatter unnecesarean beccah_health</t>
  </si>
  <si>
    <t>Top Tweeters in Entire Graph</t>
  </si>
  <si>
    <t>Top Tweeters in G1</t>
  </si>
  <si>
    <t>Top Tweeters in G2</t>
  </si>
  <si>
    <t>Top Tweeters in G3</t>
  </si>
  <si>
    <t>Top Tweeters</t>
  </si>
  <si>
    <t>anthembcbs acnmmidwives amykaleka cmqcc sandalljane robyncnm thefpqc perinatalqi suegullo chantallauryn</t>
  </si>
  <si>
    <t>consumerreports neel_shah bornk bidmchealth doml_health obgynquality beccah_health eakester cesareanrates shaziatariqkhan</t>
  </si>
  <si>
    <t>aunpalmquist thehealthymommy chcfnews unnecesarean blkmamasmatter rjwarrior rrhdr danihasaduck drbdchambers</t>
  </si>
  <si>
    <t>Top URLs in Tweet by Count</t>
  </si>
  <si>
    <t>https://mailchi.mp/a03a4cdeae8d/y0ay1xa7r6-2875445 http://www.sciencedirect.com/science/authShare/S0884217519300449/20190507T220300Z/1?md5=5be580187ed1e0f021a008f6c8ba1297&amp;dgcid=author</t>
  </si>
  <si>
    <t>Top URLs in Tweet by Salience</t>
  </si>
  <si>
    <t>Top Domains in Tweet by Count</t>
  </si>
  <si>
    <t>mailchi.mp sciencedirect.com</t>
  </si>
  <si>
    <t>Top Domains in Tweet by Salience</t>
  </si>
  <si>
    <t>Top Hashtags in Tweet by Count</t>
  </si>
  <si>
    <t>Top Hashtags in Tweet by Salience</t>
  </si>
  <si>
    <t>Top Words in Tweet by Count</t>
  </si>
  <si>
    <t>#mybirthmatters campaign resources parents learn choices make childbirth c sections</t>
  </si>
  <si>
    <t>chcfnews #mybirthmatters campaign resources parents learn choices make childbirth c</t>
  </si>
  <si>
    <t>congrats bidmchealth reducing unnecessary c sections moms check out #mybirthmatters</t>
  </si>
  <si>
    <t>beccah_health congrats bidmchealth reducing unnecessary c sections moms check out</t>
  </si>
  <si>
    <t>2019 stay up date latest cmqcc's summer newsletter released pleased</t>
  </si>
  <si>
    <t>pleased announce series six papers translating maternal mortality review quality</t>
  </si>
  <si>
    <t>#citeblackwomensunday congratulations rrhdr dr attanasio shared article chcfnews drbdchambers #dánaaindavis</t>
  </si>
  <si>
    <t>rjwarrior #citeblackwomensunday congratulations rrhdr dr attanasio shared article chcfnews drbdcha</t>
  </si>
  <si>
    <t>acnmmidwives sure join blue cross aim related webinar improving birth</t>
  </si>
  <si>
    <t>sure join blue cross aim related webinar improving birth care</t>
  </si>
  <si>
    <t>kudos anthembcbs great webinar today improving birth care experiences outcomes</t>
  </si>
  <si>
    <t>Top Words in Tweet by Salience</t>
  </si>
  <si>
    <t>stay up date latest cmqcc's summer newsletter released pleased announce</t>
  </si>
  <si>
    <t>Top Word Pairs in Tweet by Count</t>
  </si>
  <si>
    <t>#mybirthmatters,campaign  campaign,resources  resources,parents  parents,learn  learn,choices  choices,make  make,childbirth  childbirth,c  c,sections  sections,lifesaving</t>
  </si>
  <si>
    <t>chcfnews,#mybirthmatters  #mybirthmatters,campaign  campaign,resources  resources,parents  parents,learn  learn,choices  choices,make  make,childbirth  childbirth,c  c,sectionsâ</t>
  </si>
  <si>
    <t>congrats,bidmchealth  bidmchealth,reducing  reducing,unnecessary  unnecessary,c  c,sections  sections,moms  moms,check  check,out  out,#mybirthmatters  #mybirthmatters,video</t>
  </si>
  <si>
    <t>beccah_health,congrats  congrats,bidmchealth  bidmchealth,reducing  reducing,unnecessary  unnecessary,c  c,sections  sections,moms  moms,check  check,out  out,#mybâ</t>
  </si>
  <si>
    <t>beccah_health,congrats  congrats,bidmchealth  bidmchealth,reducing  reducing,unnecessary  unnecessary,c  c,sections  sections,moms  moms,check  check,out  out,#myb</t>
  </si>
  <si>
    <t>stay,up  up,date  date,latest  latest,cmqcc's  cmqcc's,2019  2019,summer  summer,newsletter  newsletter,released  pleased,announce  announce,series</t>
  </si>
  <si>
    <t>cmqcc,pleased  pleased,announce  announce,series  series,six  six,papers  papers,translating  translating,maternal  maternal,mortality  mortality,review  review,quality</t>
  </si>
  <si>
    <t>#citeblackwomensunday,congratulations  congratulations,rrhdr  rrhdr,dr  dr,attanasio  attanasio,shared  shared,article  article,cmqcc  cmqcc,chcfnews  chcfnews,drbdchambers  drbdchambers,#dánaaindavis</t>
  </si>
  <si>
    <t>rjwarrior,#citeblackwomensunday  #citeblackwomensunday,congratulations  congratulations,rrhdr  rrhdr,dr  dr,attanasio  attanasio,shared  shared,article  article,cmqcc  cmqcc,chcfnews  chcfnews,drbdcha</t>
  </si>
  <si>
    <t>acnmmidwives,sure  sure,join  join,cmqcc  cmqcc,blue  blue,cross  cross,aim  aim,related  related,webinar  webinar,improving  improving,birth</t>
  </si>
  <si>
    <t>sure,join  join,cmqcc  cmqcc,blue  blue,cross  cross,aim  aim,related  related,webinar  webinar,improving  improving,birth  birth,care</t>
  </si>
  <si>
    <t>kudos,anthembcbs  anthembcbs,cmqcc  cmqcc,great  great,webinar  webinar,today  today,improving  improving,birth  birth,care  care,experiences  experiences,outcomes</t>
  </si>
  <si>
    <t>Top Word Pairs in Tweet by Salience</t>
  </si>
  <si>
    <t>Word</t>
  </si>
  <si>
    <t>blue</t>
  </si>
  <si>
    <t>cross</t>
  </si>
  <si>
    <t>aim</t>
  </si>
  <si>
    <t>w</t>
  </si>
  <si>
    <t>#myb</t>
  </si>
  <si>
    <t>#mybirthmatters</t>
  </si>
  <si>
    <t>choices</t>
  </si>
  <si>
    <t>black</t>
  </si>
  <si>
    <t>mothers</t>
  </si>
  <si>
    <t>june</t>
  </si>
  <si>
    <t>pleased</t>
  </si>
  <si>
    <t>announce</t>
  </si>
  <si>
    <t>series</t>
  </si>
  <si>
    <t>six</t>
  </si>
  <si>
    <t>papers</t>
  </si>
  <si>
    <t>translating</t>
  </si>
  <si>
    <t>maternal</t>
  </si>
  <si>
    <t>mortality</t>
  </si>
  <si>
    <t>review</t>
  </si>
  <si>
    <t>quality</t>
  </si>
  <si>
    <t>improvement</t>
  </si>
  <si>
    <t>2019</t>
  </si>
  <si>
    <t>#mybâ</t>
  </si>
  <si>
    <t>campaign</t>
  </si>
  <si>
    <t>resources</t>
  </si>
  <si>
    <t>parents</t>
  </si>
  <si>
    <t>learn</t>
  </si>
  <si>
    <t>make</t>
  </si>
  <si>
    <t>childbirth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</si>
  <si>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</si>
  <si>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</si>
  <si>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</si>
  <si>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</si>
  <si>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</si>
  <si>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</si>
  <si>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</si>
  <si>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</si>
  <si>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</si>
  <si>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</si>
  <si>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</si>
  <si>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</si>
  <si>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</si>
  <si>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</si>
  <si>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</si>
  <si>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</si>
  <si>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</si>
  <si>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</si>
  <si>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</si>
  <si>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</si>
  <si>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</si>
  <si>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</si>
  <si>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</si>
  <si>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</si>
  <si>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</si>
  <si>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</si>
  <si>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</si>
  <si>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</si>
  <si>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</si>
  <si>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</si>
  <si>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</si>
  <si>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</si>
  <si>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cmqcc webinar improving birth care experiences outcomes related sure join</t>
  </si>
  <si>
    <t>G2: congrats bidmchealth reducing unnecessary c sections moms check out beccah_health</t>
  </si>
  <si>
    <t>G3: chcfnews #citeblackwomensunday congratulations rrhdr dr attanasio shared article cmqcc rjwarrior</t>
  </si>
  <si>
    <t>Autofill Workbook Results</t>
  </si>
  <si>
    <t>Edge Weight▓1▓1▓0▓True▓Gray▓Red▓▓Edge Weight▓1▓1▓0▓3▓10▓False▓Edge Weight▓1▓1▓0▓35▓12▓False▓▓0▓0▓0▓True▓Black▓Black▓▓Followers▓35▓15686▓0▓162▓1000▓False▓▓0▓0▓0▓0▓0▓False▓▓0▓0▓0▓0▓0▓False▓▓0▓0▓0▓0▓0▓False</t>
  </si>
  <si>
    <t>GraphSource░GraphServerTwitterSearch▓GraphTerm░cmqcc▓ImportDescription░The graph represents a network of 30 Twitter users whose tweets in the requested range contained "cmqcc", or who were replied to or mentioned in those tweets.  The network was obtained from the NodeXL Graph Server on Sunday, 16 June 2019 at 18:15 UTC.
The requested start date was Sunday, 16 June 2019 at 00:01 UTC and the maximum number of days (going backward) was 14.
The maximum number of tweets collected was 5,000.
The tweets in the network were tweeted over the 6-day, 4-hour, 2-minute period from Wednesday, 05 June 2019 at 16:01 UTC to Tuesday, 11 June 2019 at 20:03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</si>
</sst>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666958"/>
        <c:axId val="61567167"/>
      </c:barChart>
      <c:catAx>
        <c:axId val="36666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67167"/>
        <c:crosses val="autoZero"/>
        <c:auto val="1"/>
        <c:lblOffset val="100"/>
        <c:noMultiLvlLbl val="0"/>
      </c:catAx>
      <c:valAx>
        <c:axId val="61567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66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5/16/2019 23:57</c:v>
                </c:pt>
                <c:pt idx="1">
                  <c:v>6/5/2019 16:01</c:v>
                </c:pt>
                <c:pt idx="2">
                  <c:v>6/5/2019 16:37</c:v>
                </c:pt>
                <c:pt idx="3">
                  <c:v>6/5/2019 17:01</c:v>
                </c:pt>
                <c:pt idx="4">
                  <c:v>6/5/2019 23:19</c:v>
                </c:pt>
                <c:pt idx="5">
                  <c:v>6/6/2019 0:27</c:v>
                </c:pt>
                <c:pt idx="6">
                  <c:v>6/6/2019 1:15</c:v>
                </c:pt>
                <c:pt idx="7">
                  <c:v>6/6/2019 11:40</c:v>
                </c:pt>
                <c:pt idx="8">
                  <c:v>6/6/2019 13:12</c:v>
                </c:pt>
                <c:pt idx="9">
                  <c:v>6/6/2019 20:26</c:v>
                </c:pt>
                <c:pt idx="10">
                  <c:v>6/6/2019 21:43</c:v>
                </c:pt>
                <c:pt idx="11">
                  <c:v>6/9/2019 10:43</c:v>
                </c:pt>
                <c:pt idx="12">
                  <c:v>6/9/2019 14:25</c:v>
                </c:pt>
                <c:pt idx="13">
                  <c:v>6/9/2019 16:50</c:v>
                </c:pt>
                <c:pt idx="14">
                  <c:v>6/9/2019 17:49</c:v>
                </c:pt>
                <c:pt idx="15">
                  <c:v>6/9/2019 17:54</c:v>
                </c:pt>
                <c:pt idx="16">
                  <c:v>6/9/2019 23:06</c:v>
                </c:pt>
                <c:pt idx="17">
                  <c:v>6/10/2019 20:30</c:v>
                </c:pt>
                <c:pt idx="18">
                  <c:v>6/10/2019 20:49</c:v>
                </c:pt>
                <c:pt idx="19">
                  <c:v>6/10/2019 20:51</c:v>
                </c:pt>
                <c:pt idx="20">
                  <c:v>6/10/2019 20:57</c:v>
                </c:pt>
                <c:pt idx="21">
                  <c:v>6/10/2019 22:17</c:v>
                </c:pt>
                <c:pt idx="22">
                  <c:v>6/10/2019 22:24</c:v>
                </c:pt>
                <c:pt idx="23">
                  <c:v>6/11/2019 1:37</c:v>
                </c:pt>
                <c:pt idx="24">
                  <c:v>6/11/2019 3:45</c:v>
                </c:pt>
                <c:pt idx="25">
                  <c:v>6/11/2019 20:03</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35039880"/>
        <c:axId val="46923465"/>
      </c:barChart>
      <c:catAx>
        <c:axId val="35039880"/>
        <c:scaling>
          <c:orientation val="minMax"/>
        </c:scaling>
        <c:axPos val="b"/>
        <c:delete val="0"/>
        <c:numFmt formatCode="General" sourceLinked="1"/>
        <c:majorTickMark val="out"/>
        <c:minorTickMark val="none"/>
        <c:tickLblPos val="nextTo"/>
        <c:crossAx val="46923465"/>
        <c:crosses val="autoZero"/>
        <c:auto val="1"/>
        <c:lblOffset val="100"/>
        <c:noMultiLvlLbl val="0"/>
      </c:catAx>
      <c:valAx>
        <c:axId val="46923465"/>
        <c:scaling>
          <c:orientation val="minMax"/>
        </c:scaling>
        <c:axPos val="l"/>
        <c:majorGridlines/>
        <c:delete val="0"/>
        <c:numFmt formatCode="General" sourceLinked="1"/>
        <c:majorTickMark val="out"/>
        <c:minorTickMark val="none"/>
        <c:tickLblPos val="nextTo"/>
        <c:crossAx val="350398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233592"/>
        <c:axId val="20884601"/>
      </c:barChart>
      <c:catAx>
        <c:axId val="172335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84601"/>
        <c:crosses val="autoZero"/>
        <c:auto val="1"/>
        <c:lblOffset val="100"/>
        <c:noMultiLvlLbl val="0"/>
      </c:catAx>
      <c:valAx>
        <c:axId val="20884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33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743682"/>
        <c:axId val="13931091"/>
      </c:barChart>
      <c:catAx>
        <c:axId val="537436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931091"/>
        <c:crosses val="autoZero"/>
        <c:auto val="1"/>
        <c:lblOffset val="100"/>
        <c:noMultiLvlLbl val="0"/>
      </c:catAx>
      <c:valAx>
        <c:axId val="13931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43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270956"/>
        <c:axId val="54676557"/>
      </c:barChart>
      <c:catAx>
        <c:axId val="582709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676557"/>
        <c:crosses val="autoZero"/>
        <c:auto val="1"/>
        <c:lblOffset val="100"/>
        <c:noMultiLvlLbl val="0"/>
      </c:catAx>
      <c:valAx>
        <c:axId val="54676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0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326966"/>
        <c:axId val="66724967"/>
      </c:barChart>
      <c:catAx>
        <c:axId val="223269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24967"/>
        <c:crosses val="autoZero"/>
        <c:auto val="1"/>
        <c:lblOffset val="100"/>
        <c:noMultiLvlLbl val="0"/>
      </c:catAx>
      <c:valAx>
        <c:axId val="6672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653792"/>
        <c:axId val="36013217"/>
      </c:barChart>
      <c:catAx>
        <c:axId val="636537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013217"/>
        <c:crosses val="autoZero"/>
        <c:auto val="1"/>
        <c:lblOffset val="100"/>
        <c:noMultiLvlLbl val="0"/>
      </c:catAx>
      <c:valAx>
        <c:axId val="3601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53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683498"/>
        <c:axId val="31389435"/>
      </c:barChart>
      <c:catAx>
        <c:axId val="556834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389435"/>
        <c:crosses val="autoZero"/>
        <c:auto val="1"/>
        <c:lblOffset val="100"/>
        <c:noMultiLvlLbl val="0"/>
      </c:catAx>
      <c:valAx>
        <c:axId val="31389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83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069460"/>
        <c:axId val="59516277"/>
      </c:barChart>
      <c:catAx>
        <c:axId val="14069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16277"/>
        <c:crosses val="autoZero"/>
        <c:auto val="1"/>
        <c:lblOffset val="100"/>
        <c:noMultiLvlLbl val="0"/>
      </c:catAx>
      <c:valAx>
        <c:axId val="59516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9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884446"/>
        <c:axId val="56089103"/>
      </c:barChart>
      <c:catAx>
        <c:axId val="65884446"/>
        <c:scaling>
          <c:orientation val="minMax"/>
        </c:scaling>
        <c:axPos val="b"/>
        <c:delete val="1"/>
        <c:majorTickMark val="out"/>
        <c:minorTickMark val="none"/>
        <c:tickLblPos val="none"/>
        <c:crossAx val="56089103"/>
        <c:crosses val="autoZero"/>
        <c:auto val="1"/>
        <c:lblOffset val="100"/>
        <c:noMultiLvlLbl val="0"/>
      </c:catAx>
      <c:valAx>
        <c:axId val="56089103"/>
        <c:scaling>
          <c:orientation val="minMax"/>
        </c:scaling>
        <c:axPos val="l"/>
        <c:delete val="1"/>
        <c:majorTickMark val="out"/>
        <c:minorTickMark val="none"/>
        <c:tickLblPos val="none"/>
        <c:crossAx val="658844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Smith" refreshedVersion="5">
  <cacheSource type="worksheet">
    <worksheetSource ref="A2:BL2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mybirthmatters"/>
        <m/>
        <s v="citeblackwomensunday dánaaindavis susanperez northshore niamitchell cabirthequitycollaborative prem ipe disruptingnarratives advancingbirthequity"/>
        <s v="citeblackwomensunday"/>
        <s v="midwivesmakeadiffer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19-06-05T16:37:48.000"/>
        <d v="2019-06-05T17:01:27.000"/>
        <d v="2019-06-05T23:19:24.000"/>
        <d v="2019-06-06T00:27:06.000"/>
        <d v="2019-06-06T01:15:11.000"/>
        <d v="2019-06-06T11:40:16.000"/>
        <d v="2019-06-06T13:12:59.000"/>
        <d v="2019-06-06T20:26:07.000"/>
        <d v="2019-06-06T21:43:56.000"/>
        <d v="2019-06-09T10:43:38.000"/>
        <d v="2019-06-09T14:25:54.000"/>
        <d v="2019-06-09T16:50:04.000"/>
        <d v="2019-06-09T17:49:39.000"/>
        <d v="2019-06-09T17:54:49.000"/>
        <d v="2019-06-10T20:49:14.000"/>
        <d v="2019-06-10T20:51:21.000"/>
        <d v="2019-06-10T20:57:41.000"/>
        <d v="2019-06-09T23:06:36.000"/>
        <d v="2019-06-10T22:17:22.000"/>
        <d v="2019-06-10T22:24:30.000"/>
        <d v="2019-06-11T01:37:56.000"/>
        <d v="2019-06-10T20:30:09.000"/>
        <d v="2019-06-11T03:45:25.000"/>
        <d v="2019-05-16T23:57:31.000"/>
        <d v="2019-06-05T16:01:41.000"/>
        <d v="2019-06-11T20:03:4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chcfnews"/>
    <s v="unnecesarean"/>
    <m/>
    <m/>
    <m/>
    <m/>
    <m/>
    <m/>
    <m/>
    <m/>
    <s v="Yes"/>
    <n v="3"/>
    <m/>
    <m/>
    <x v="0"/>
    <d v="2019-06-05T16:37:48.000"/>
    <s v="#MyBirthMatters campaign has resources for parents-to-be to learn about the choices they can make for childbirth. C-sections can be lifesaving in some circumstances, but the surgery also brings serious risks for moms + babies. https://t.co/PAW1sDqZzx @Unnecesarean @Beccah_Health"/>
    <s v="https://www.cmqcc.org/my-birth-matters"/>
    <s v="cmqcc.org"/>
    <x v="0"/>
    <m/>
    <s v="http://pbs.twimg.com/profile_images/691751412036808705/40DpcbP9_normal.jpg"/>
    <x v="0"/>
    <s v="https://twitter.com/#!/chcfnews/status/1136311167142334465"/>
    <m/>
    <m/>
    <s v="1136311167142334465"/>
    <s v="1136311166223781888"/>
    <b v="0"/>
    <n v="3"/>
    <s v="37008978"/>
    <b v="0"/>
    <s v="en"/>
    <m/>
    <s v=""/>
    <b v="0"/>
    <n v="1"/>
    <s v=""/>
    <s v="Twitter Web Client"/>
    <b v="0"/>
    <s v="1136311166223781888"/>
    <s v="Tweet"/>
    <n v="0"/>
    <n v="0"/>
    <m/>
    <m/>
    <m/>
    <m/>
    <m/>
    <m/>
    <m/>
    <m/>
    <n v="1"/>
    <s v="3"/>
    <s v="3"/>
    <m/>
    <m/>
    <m/>
    <m/>
    <m/>
    <m/>
    <m/>
    <m/>
    <m/>
  </r>
  <r>
    <s v="unnecesarean"/>
    <s v="chcfnews"/>
    <m/>
    <m/>
    <m/>
    <m/>
    <m/>
    <m/>
    <m/>
    <m/>
    <s v="Yes"/>
    <n v="4"/>
    <m/>
    <m/>
    <x v="0"/>
    <d v="2019-06-05T17:01:27.000"/>
    <s v="RT @CHCFNews: #MyBirthMatters campaign has resources for parents-to-be to learn about the choices they can make for childbirth. C-sectionsâ€¦"/>
    <m/>
    <m/>
    <x v="0"/>
    <m/>
    <s v="http://pbs.twimg.com/profile_images/1013397531206848512/Ekf9nVK4_normal.jpg"/>
    <x v="1"/>
    <s v="https://twitter.com/#!/unnecesarean/status/1136317118402703361"/>
    <m/>
    <m/>
    <s v="1136317118402703361"/>
    <m/>
    <b v="0"/>
    <n v="0"/>
    <s v=""/>
    <b v="0"/>
    <s v="en"/>
    <m/>
    <s v=""/>
    <b v="0"/>
    <n v="1"/>
    <s v="1136311167142334465"/>
    <s v="Twitter for iPhone"/>
    <b v="0"/>
    <s v="1136311167142334465"/>
    <s v="Tweet"/>
    <n v="0"/>
    <n v="0"/>
    <m/>
    <m/>
    <m/>
    <m/>
    <m/>
    <m/>
    <m/>
    <m/>
    <n v="1"/>
    <s v="3"/>
    <s v="3"/>
    <n v="0"/>
    <n v="0"/>
    <n v="0"/>
    <n v="0"/>
    <n v="0"/>
    <n v="0"/>
    <n v="22"/>
    <n v="100"/>
    <n v="22"/>
  </r>
  <r>
    <s v="beccah_health"/>
    <s v="consumerreports"/>
    <m/>
    <m/>
    <m/>
    <m/>
    <m/>
    <m/>
    <m/>
    <m/>
    <s v="No"/>
    <n v="5"/>
    <m/>
    <m/>
    <x v="0"/>
    <d v="2019-06-05T23:19:24.000"/>
    <s v="Congrats to @BIDMChealth on reducing unnecessary C-sections!_x000a_https://t.co/dMDIxPIY1u_x000a_And moms-to-be: Check out this #MyBirthMatters video on how you can work with your medical team to talk about your birth choices. _x000a_@CHCFNews @ConsumerReports @cmqcc https://t.co/8lVFLiFeOz"/>
    <s v="https://www.nytimes.com/2019/06/05/opinion/hospital-cesarean-section.html"/>
    <s v="nytimes.com"/>
    <x v="0"/>
    <s v="https://pbs.twimg.com/ext_tw_video_thumb/1136409486984278018/pu/img/tSEjs--RREjIKKCN.jpg"/>
    <s v="https://pbs.twimg.com/ext_tw_video_thumb/1136409486984278018/pu/img/tSEjs--RREjIKKCN.jpg"/>
    <x v="2"/>
    <s v="https://twitter.com/#!/beccah_health/status/1136412233947213824"/>
    <m/>
    <m/>
    <s v="1136412233947213824"/>
    <m/>
    <b v="0"/>
    <n v="8"/>
    <s v=""/>
    <b v="0"/>
    <s v="en"/>
    <m/>
    <s v=""/>
    <b v="0"/>
    <n v="2"/>
    <s v=""/>
    <s v="Twitter Web Client"/>
    <b v="0"/>
    <s v="1136412233947213824"/>
    <s v="Tweet"/>
    <n v="0"/>
    <n v="0"/>
    <m/>
    <m/>
    <m/>
    <m/>
    <m/>
    <m/>
    <m/>
    <m/>
    <n v="1"/>
    <s v="2"/>
    <s v="2"/>
    <m/>
    <m/>
    <m/>
    <m/>
    <m/>
    <m/>
    <m/>
    <m/>
    <m/>
  </r>
  <r>
    <s v="bornk"/>
    <s v="bidmchealth"/>
    <m/>
    <m/>
    <m/>
    <m/>
    <m/>
    <m/>
    <m/>
    <m/>
    <s v="No"/>
    <n v="6"/>
    <m/>
    <m/>
    <x v="0"/>
    <d v="2019-06-06T00:27:06.000"/>
    <s v="RT @Beccah_Health: Congrats to @BIDMChealth on reducing unnecessary C-sections!_x000a_https://t.co/dMDIxPIY1u_x000a_And moms-to-be: Check out this #MyBâ€¦"/>
    <s v="https://www.nytimes.com/2019/06/05/opinion/hospital-cesarean-section.html"/>
    <s v="nytimes.com"/>
    <x v="1"/>
    <m/>
    <s v="http://pbs.twimg.com/profile_images/910163469386862593/hHvADbba_normal.jpg"/>
    <x v="3"/>
    <s v="https://twitter.com/#!/bornk/status/1136429270010609665"/>
    <m/>
    <m/>
    <s v="1136429270010609665"/>
    <m/>
    <b v="0"/>
    <n v="0"/>
    <s v=""/>
    <b v="0"/>
    <s v="en"/>
    <m/>
    <s v=""/>
    <b v="0"/>
    <n v="2"/>
    <s v="1136412233947213824"/>
    <s v="Twitter for iPhone"/>
    <b v="0"/>
    <s v="1136412233947213824"/>
    <s v="Tweet"/>
    <n v="0"/>
    <n v="0"/>
    <m/>
    <m/>
    <m/>
    <m/>
    <m/>
    <m/>
    <m/>
    <m/>
    <n v="1"/>
    <s v="2"/>
    <s v="2"/>
    <n v="0"/>
    <n v="0"/>
    <n v="1"/>
    <n v="5.555555555555555"/>
    <n v="0"/>
    <n v="0"/>
    <n v="17"/>
    <n v="94.44444444444444"/>
    <n v="18"/>
  </r>
  <r>
    <s v="neel_shah"/>
    <s v="bidmchealth"/>
    <m/>
    <m/>
    <m/>
    <m/>
    <m/>
    <m/>
    <m/>
    <m/>
    <s v="No"/>
    <n v="8"/>
    <m/>
    <m/>
    <x v="0"/>
    <d v="2019-06-06T01:15:11.000"/>
    <s v="RT @Beccah_Health: Congrats to @BIDMChealth on reducing unnecessary C-sections!_x000a_https://t.co/dMDIxPIY1u_x000a_And moms-to-be: Check out this #MyBâ€¦"/>
    <s v="https://www.nytimes.com/2019/06/05/opinion/hospital-cesarean-section.html"/>
    <s v="nytimes.com"/>
    <x v="1"/>
    <m/>
    <s v="http://pbs.twimg.com/profile_images/1017592184034521088/5SB1rijr_normal.jpg"/>
    <x v="4"/>
    <s v="https://twitter.com/#!/neel_shah/status/1136441371982671877"/>
    <m/>
    <m/>
    <s v="1136441371982671877"/>
    <m/>
    <b v="0"/>
    <n v="0"/>
    <s v=""/>
    <b v="0"/>
    <s v="en"/>
    <m/>
    <s v=""/>
    <b v="0"/>
    <n v="2"/>
    <s v="1136412233947213824"/>
    <s v="Twitter for iPhone"/>
    <b v="0"/>
    <s v="1136412233947213824"/>
    <s v="Tweet"/>
    <n v="0"/>
    <n v="0"/>
    <m/>
    <m/>
    <m/>
    <m/>
    <m/>
    <m/>
    <m/>
    <m/>
    <n v="1"/>
    <s v="2"/>
    <s v="2"/>
    <m/>
    <m/>
    <m/>
    <m/>
    <m/>
    <m/>
    <m/>
    <m/>
    <m/>
  </r>
  <r>
    <s v="doml_health"/>
    <s v="bidmchealth"/>
    <m/>
    <m/>
    <m/>
    <m/>
    <m/>
    <m/>
    <m/>
    <m/>
    <s v="No"/>
    <n v="10"/>
    <m/>
    <m/>
    <x v="0"/>
    <d v="2019-06-06T11:40:16.000"/>
    <s v="RT @Beccah_Health: Congrats to @BIDMChealth on reducing unnecessary C-sections!_x000a_https://t.co/dMDIxPIY1u_x000a_And moms-to-be: Check out this #MyB…"/>
    <s v="https://www.nytimes.com/2019/06/05/opinion/hospital-cesarean-section.html"/>
    <s v="nytimes.com"/>
    <x v="1"/>
    <m/>
    <s v="http://pbs.twimg.com/profile_images/625663745063190528/DLPj6sJD_normal.png"/>
    <x v="5"/>
    <s v="https://twitter.com/#!/doml_health/status/1136598679182331904"/>
    <m/>
    <m/>
    <s v="1136598679182331904"/>
    <m/>
    <b v="0"/>
    <n v="0"/>
    <s v=""/>
    <b v="0"/>
    <s v="en"/>
    <m/>
    <s v=""/>
    <b v="0"/>
    <n v="6"/>
    <s v="1136412233947213824"/>
    <s v="Twitter for iPhone"/>
    <b v="0"/>
    <s v="1136412233947213824"/>
    <s v="Tweet"/>
    <n v="0"/>
    <n v="0"/>
    <m/>
    <m/>
    <m/>
    <m/>
    <m/>
    <m/>
    <m/>
    <m/>
    <n v="1"/>
    <s v="2"/>
    <s v="2"/>
    <m/>
    <m/>
    <m/>
    <m/>
    <m/>
    <m/>
    <m/>
    <m/>
    <m/>
  </r>
  <r>
    <s v="cesareanrates"/>
    <s v="bidmchealth"/>
    <m/>
    <m/>
    <m/>
    <m/>
    <m/>
    <m/>
    <m/>
    <m/>
    <s v="No"/>
    <n v="12"/>
    <m/>
    <m/>
    <x v="0"/>
    <d v="2019-06-06T13:12:59.000"/>
    <s v="RT @Beccah_Health: Congrats to @BIDMChealth on reducing unnecessary C-sections!_x000a_https://t.co/dMDIxPIY1u_x000a_And moms-to-be: Check out this #MyB…"/>
    <s v="https://www.nytimes.com/2019/06/05/opinion/hospital-cesarean-section.html"/>
    <s v="nytimes.com"/>
    <x v="1"/>
    <m/>
    <s v="http://pbs.twimg.com/profile_images/1039928716665806849/cKZNMB2g_normal.jpg"/>
    <x v="6"/>
    <s v="https://twitter.com/#!/cesareanrates/status/1136622013085339648"/>
    <m/>
    <m/>
    <s v="1136622013085339648"/>
    <m/>
    <b v="0"/>
    <n v="0"/>
    <s v=""/>
    <b v="0"/>
    <s v="en"/>
    <m/>
    <s v=""/>
    <b v="0"/>
    <n v="6"/>
    <s v="1136412233947213824"/>
    <s v="Twitter for iPhone"/>
    <b v="0"/>
    <s v="1136412233947213824"/>
    <s v="Tweet"/>
    <n v="0"/>
    <n v="0"/>
    <m/>
    <m/>
    <m/>
    <m/>
    <m/>
    <m/>
    <m/>
    <m/>
    <n v="1"/>
    <s v="2"/>
    <s v="2"/>
    <m/>
    <m/>
    <m/>
    <m/>
    <m/>
    <m/>
    <m/>
    <m/>
    <m/>
  </r>
  <r>
    <s v="obgynquality"/>
    <s v="bidmchealth"/>
    <m/>
    <m/>
    <m/>
    <m/>
    <m/>
    <m/>
    <m/>
    <m/>
    <s v="No"/>
    <n v="14"/>
    <m/>
    <m/>
    <x v="0"/>
    <d v="2019-06-06T20:26:07.000"/>
    <s v="RT @Beccah_Health: Congrats to @BIDMChealth on reducing unnecessary C-sections!_x000a_https://t.co/dMDIxPIY1u_x000a_And moms-to-be: Check out this #MyB…"/>
    <s v="https://www.nytimes.com/2019/06/05/opinion/hospital-cesarean-section.html"/>
    <s v="nytimes.com"/>
    <x v="1"/>
    <m/>
    <s v="http://pbs.twimg.com/profile_images/1098319047366754304/o94EeFoE_normal.png"/>
    <x v="7"/>
    <s v="https://twitter.com/#!/obgynquality/status/1136731011117531136"/>
    <m/>
    <m/>
    <s v="1136731011117531136"/>
    <m/>
    <b v="0"/>
    <n v="0"/>
    <s v=""/>
    <b v="0"/>
    <s v="en"/>
    <m/>
    <s v=""/>
    <b v="0"/>
    <n v="6"/>
    <s v="1136412233947213824"/>
    <s v="Twitter for iPhone"/>
    <b v="0"/>
    <s v="1136412233947213824"/>
    <s v="Tweet"/>
    <n v="0"/>
    <n v="0"/>
    <m/>
    <m/>
    <m/>
    <m/>
    <m/>
    <m/>
    <m/>
    <m/>
    <n v="1"/>
    <s v="2"/>
    <s v="2"/>
    <m/>
    <m/>
    <m/>
    <m/>
    <m/>
    <m/>
    <m/>
    <m/>
    <m/>
  </r>
  <r>
    <s v="shaziatariqkhan"/>
    <s v="bidmchealth"/>
    <m/>
    <m/>
    <m/>
    <m/>
    <m/>
    <m/>
    <m/>
    <m/>
    <s v="No"/>
    <n v="16"/>
    <m/>
    <m/>
    <x v="0"/>
    <d v="2019-06-06T21:43:56.000"/>
    <s v="RT @Beccah_Health: Congrats to @BIDMChealth on reducing unnecessary C-sections!_x000a_https://t.co/dMDIxPIY1u_x000a_And moms-to-be: Check out this #MyB…"/>
    <s v="https://www.nytimes.com/2019/06/05/opinion/hospital-cesarean-section.html"/>
    <s v="nytimes.com"/>
    <x v="1"/>
    <m/>
    <s v="http://pbs.twimg.com/profile_images/1050727644013232128/E0gZkE85_normal.jpg"/>
    <x v="8"/>
    <s v="https://twitter.com/#!/shaziatariqkhan/status/1136750594885070848"/>
    <m/>
    <m/>
    <s v="1136750594885070848"/>
    <m/>
    <b v="0"/>
    <n v="0"/>
    <s v=""/>
    <b v="0"/>
    <s v="en"/>
    <m/>
    <s v=""/>
    <b v="0"/>
    <n v="6"/>
    <s v="1136412233947213824"/>
    <s v="Twitter for iPhone"/>
    <b v="0"/>
    <s v="1136412233947213824"/>
    <s v="Tweet"/>
    <n v="0"/>
    <n v="0"/>
    <m/>
    <m/>
    <m/>
    <m/>
    <m/>
    <m/>
    <m/>
    <m/>
    <n v="1"/>
    <s v="2"/>
    <s v="2"/>
    <m/>
    <m/>
    <m/>
    <m/>
    <m/>
    <m/>
    <m/>
    <m/>
    <m/>
  </r>
  <r>
    <s v="eakester"/>
    <s v="bidmchealth"/>
    <m/>
    <m/>
    <m/>
    <m/>
    <m/>
    <m/>
    <m/>
    <m/>
    <s v="No"/>
    <n v="19"/>
    <m/>
    <m/>
    <x v="0"/>
    <d v="2019-06-09T10:43:38.000"/>
    <s v="RT @Beccah_Health: Congrats to @BIDMChealth on reducing unnecessary C-sections!_x000a_https://t.co/dMDIxPIY1u_x000a_And moms-to-be: Check out this #MyB…"/>
    <s v="https://www.nytimes.com/2019/06/05/opinion/hospital-cesarean-section.html"/>
    <s v="nytimes.com"/>
    <x v="1"/>
    <m/>
    <s v="http://pbs.twimg.com/profile_images/950771103827484673/MeGvOrh1_normal.jpg"/>
    <x v="9"/>
    <s v="https://twitter.com/#!/eakester/status/1137671589426843648"/>
    <m/>
    <m/>
    <s v="1137671589426843648"/>
    <m/>
    <b v="0"/>
    <n v="0"/>
    <s v=""/>
    <b v="0"/>
    <s v="en"/>
    <m/>
    <s v=""/>
    <b v="0"/>
    <n v="7"/>
    <s v="1136412233947213824"/>
    <s v="Twitter for iPhone"/>
    <b v="0"/>
    <s v="1136412233947213824"/>
    <s v="Tweet"/>
    <n v="0"/>
    <n v="0"/>
    <m/>
    <m/>
    <m/>
    <m/>
    <m/>
    <m/>
    <m/>
    <m/>
    <n v="1"/>
    <s v="2"/>
    <s v="2"/>
    <m/>
    <m/>
    <m/>
    <m/>
    <m/>
    <m/>
    <m/>
    <m/>
    <m/>
  </r>
  <r>
    <s v="suegullo"/>
    <s v="cmqcc"/>
    <m/>
    <m/>
    <m/>
    <m/>
    <m/>
    <m/>
    <m/>
    <m/>
    <s v="No"/>
    <n v="24"/>
    <m/>
    <m/>
    <x v="0"/>
    <d v="2019-06-09T14:25:54.000"/>
    <s v="RT @cmqcc: We are pleased to announce a series of six papers on Translating Maternal Mortality Review into Quality Improvement Opportunitie…"/>
    <m/>
    <m/>
    <x v="1"/>
    <m/>
    <s v="http://pbs.twimg.com/profile_images/1050074275888189441/8We7kbvk_normal.jpg"/>
    <x v="10"/>
    <s v="https://twitter.com/#!/suegullo/status/1137727522962124801"/>
    <m/>
    <m/>
    <s v="1137727522962124801"/>
    <m/>
    <b v="0"/>
    <n v="0"/>
    <s v=""/>
    <b v="0"/>
    <s v="en"/>
    <m/>
    <s v=""/>
    <b v="0"/>
    <n v="9"/>
    <s v="1129174068995928064"/>
    <s v="Twitter for iPhone"/>
    <b v="0"/>
    <s v="1129174068995928064"/>
    <s v="Tweet"/>
    <n v="0"/>
    <n v="0"/>
    <m/>
    <m/>
    <m/>
    <m/>
    <m/>
    <m/>
    <m/>
    <m/>
    <n v="1"/>
    <s v="1"/>
    <s v="1"/>
    <n v="2"/>
    <n v="9.523809523809524"/>
    <n v="0"/>
    <n v="0"/>
    <n v="0"/>
    <n v="0"/>
    <n v="19"/>
    <n v="90.47619047619048"/>
    <n v="21"/>
  </r>
  <r>
    <s v="rjwarrior"/>
    <s v="blkmamasmatter"/>
    <m/>
    <m/>
    <m/>
    <m/>
    <m/>
    <m/>
    <m/>
    <m/>
    <s v="No"/>
    <n v="25"/>
    <m/>
    <m/>
    <x v="0"/>
    <d v="2019-06-09T16:50:04.000"/>
    <s v="#CiteBlackWomenSunday Congratulations to @RRHDr and  Dr Attanasio! I just shared your article with @cmqcc @CHCFNews @drbdchambers #DánaainDavis #SusanPerez #Northshore @BlkMamasMatter #NiaMitchell #CABirthEquityCollaborative #PREM #IPE #DisruptingNarratives #AdvancingBirthEquity https://t.co/eFXQcM5DMU"/>
    <s v="https://twitter.com/publichealthumn/status/1137082513837449216"/>
    <s v="twitter.com"/>
    <x v="2"/>
    <m/>
    <s v="http://pbs.twimg.com/profile_images/1131683640021331969/eAXr26dn_normal.jpg"/>
    <x v="11"/>
    <s v="https://twitter.com/#!/rjwarrior/status/1137763803792175105"/>
    <m/>
    <m/>
    <s v="1137763803792175105"/>
    <m/>
    <b v="0"/>
    <n v="11"/>
    <s v=""/>
    <b v="1"/>
    <s v="en"/>
    <m/>
    <s v="1137082513837449216"/>
    <b v="0"/>
    <n v="4"/>
    <s v=""/>
    <s v="Twitter for iPhone"/>
    <b v="0"/>
    <s v="1137763803792175105"/>
    <s v="Tweet"/>
    <n v="0"/>
    <n v="0"/>
    <m/>
    <m/>
    <m/>
    <m/>
    <m/>
    <m/>
    <m/>
    <m/>
    <n v="1"/>
    <s v="3"/>
    <s v="3"/>
    <m/>
    <m/>
    <m/>
    <m/>
    <m/>
    <m/>
    <m/>
    <m/>
    <m/>
  </r>
  <r>
    <s v="danihasaduck"/>
    <s v="chcfnews"/>
    <m/>
    <m/>
    <m/>
    <m/>
    <m/>
    <m/>
    <m/>
    <m/>
    <s v="No"/>
    <n v="27"/>
    <m/>
    <m/>
    <x v="0"/>
    <d v="2019-06-09T17:49:39.000"/>
    <s v="RT @RJWarrior: #CiteBlackWomenSunday Congratulations to @RRHDr and  Dr Attanasio! I just shared your article with @cmqcc @CHCFNews @drbdcha…"/>
    <m/>
    <m/>
    <x v="3"/>
    <m/>
    <s v="http://pbs.twimg.com/profile_images/872287940709408772/YNV7xSA-_normal.jpg"/>
    <x v="12"/>
    <s v="https://twitter.com/#!/danihasaduck/status/1137778802145153024"/>
    <m/>
    <m/>
    <s v="1137778802145153024"/>
    <m/>
    <b v="0"/>
    <n v="0"/>
    <s v=""/>
    <b v="1"/>
    <s v="en"/>
    <m/>
    <s v="1137082513837449216"/>
    <b v="0"/>
    <n v="4"/>
    <s v="1137763803792175105"/>
    <s v="Twitter for iPhone"/>
    <b v="0"/>
    <s v="1137763803792175105"/>
    <s v="Tweet"/>
    <n v="0"/>
    <n v="0"/>
    <m/>
    <m/>
    <m/>
    <m/>
    <m/>
    <m/>
    <m/>
    <m/>
    <n v="1"/>
    <s v="3"/>
    <s v="3"/>
    <m/>
    <m/>
    <m/>
    <m/>
    <m/>
    <m/>
    <m/>
    <m/>
    <m/>
  </r>
  <r>
    <s v="aunpalmquist"/>
    <s v="chcfnews"/>
    <m/>
    <m/>
    <m/>
    <m/>
    <m/>
    <m/>
    <m/>
    <m/>
    <s v="No"/>
    <n v="31"/>
    <m/>
    <m/>
    <x v="0"/>
    <d v="2019-06-09T17:54:49.000"/>
    <s v="RT @RJWarrior: #CiteBlackWomenSunday Congratulations to @RRHDr and  Dr Attanasio! I just shared your article with @cmqcc @CHCFNews @drbdcha…"/>
    <m/>
    <m/>
    <x v="3"/>
    <m/>
    <s v="http://pbs.twimg.com/profile_images/1078654114450542592/Ywa0pyka_normal.jpg"/>
    <x v="13"/>
    <s v="https://twitter.com/#!/aunpalmquist/status/1137780100865413120"/>
    <m/>
    <m/>
    <s v="1137780100865413120"/>
    <m/>
    <b v="0"/>
    <n v="0"/>
    <s v=""/>
    <b v="1"/>
    <s v="en"/>
    <m/>
    <s v="1137082513837449216"/>
    <b v="0"/>
    <n v="4"/>
    <s v="1137763803792175105"/>
    <s v="Twitter for iPhone"/>
    <b v="0"/>
    <s v="1137763803792175105"/>
    <s v="Tweet"/>
    <n v="0"/>
    <n v="0"/>
    <m/>
    <m/>
    <m/>
    <m/>
    <m/>
    <m/>
    <m/>
    <m/>
    <n v="1"/>
    <s v="3"/>
    <s v="3"/>
    <m/>
    <m/>
    <m/>
    <m/>
    <m/>
    <m/>
    <m/>
    <m/>
    <m/>
  </r>
  <r>
    <s v="sandalljane"/>
    <s v="cmqcc"/>
    <m/>
    <m/>
    <m/>
    <m/>
    <m/>
    <m/>
    <m/>
    <m/>
    <s v="No"/>
    <n v="35"/>
    <m/>
    <m/>
    <x v="0"/>
    <d v="2019-06-10T20:49:14.000"/>
    <s v="RT @ACNMmidwives: Be sure to join this @CMQCC and Blue Cross AIM related webinar, &quot;Improving Birth Care, Experiences and Outcomes for and w…"/>
    <m/>
    <m/>
    <x v="1"/>
    <m/>
    <s v="http://pbs.twimg.com/profile_images/1044969411432583168/FpmDabw7_normal.jpg"/>
    <x v="14"/>
    <s v="https://twitter.com/#!/sandalljane/status/1138186381577076737"/>
    <m/>
    <m/>
    <s v="1138186381577076737"/>
    <m/>
    <b v="0"/>
    <n v="0"/>
    <s v=""/>
    <b v="0"/>
    <s v="en"/>
    <m/>
    <s v=""/>
    <b v="0"/>
    <n v="7"/>
    <s v="1138181577035460610"/>
    <s v="Twitter for iPhone"/>
    <b v="0"/>
    <s v="1138181577035460610"/>
    <s v="Tweet"/>
    <n v="0"/>
    <n v="0"/>
    <m/>
    <m/>
    <m/>
    <m/>
    <m/>
    <m/>
    <m/>
    <m/>
    <n v="1"/>
    <s v="1"/>
    <s v="1"/>
    <m/>
    <m/>
    <m/>
    <m/>
    <m/>
    <m/>
    <m/>
    <m/>
    <m/>
  </r>
  <r>
    <s v="robyncnm"/>
    <s v="cmqcc"/>
    <m/>
    <m/>
    <m/>
    <m/>
    <m/>
    <m/>
    <m/>
    <m/>
    <s v="No"/>
    <n v="37"/>
    <m/>
    <m/>
    <x v="0"/>
    <d v="2019-06-10T20:51:21.000"/>
    <s v="RT @ACNMmidwives: Be sure to join this @CMQCC and Blue Cross AIM related webinar, &quot;Improving Birth Care, Experiences and Outcomes for and w…"/>
    <m/>
    <m/>
    <x v="1"/>
    <m/>
    <s v="http://pbs.twimg.com/profile_images/378800000506759140/f0f7c3d4dfd710de8df48f54c297554c_normal.jpeg"/>
    <x v="15"/>
    <s v="https://twitter.com/#!/robyncnm/status/1138186915520360449"/>
    <m/>
    <m/>
    <s v="1138186915520360449"/>
    <m/>
    <b v="0"/>
    <n v="0"/>
    <s v=""/>
    <b v="0"/>
    <s v="en"/>
    <m/>
    <s v=""/>
    <b v="0"/>
    <n v="7"/>
    <s v="1138181577035460610"/>
    <s v="Twitter for iPhone"/>
    <b v="0"/>
    <s v="1138181577035460610"/>
    <s v="Tweet"/>
    <n v="0"/>
    <n v="0"/>
    <m/>
    <m/>
    <m/>
    <m/>
    <m/>
    <m/>
    <m/>
    <m/>
    <n v="1"/>
    <s v="1"/>
    <s v="1"/>
    <m/>
    <m/>
    <m/>
    <m/>
    <m/>
    <m/>
    <m/>
    <m/>
    <m/>
  </r>
  <r>
    <s v="perinatalqi"/>
    <s v="cmqcc"/>
    <m/>
    <m/>
    <m/>
    <m/>
    <m/>
    <m/>
    <m/>
    <m/>
    <s v="No"/>
    <n v="39"/>
    <m/>
    <m/>
    <x v="0"/>
    <d v="2019-06-10T20:57:41.000"/>
    <s v="RT @ACNMmidwives: Be sure to join this @CMQCC and Blue Cross AIM related webinar, &quot;Improving Birth Care, Experiences and Outcomes for and w…"/>
    <m/>
    <m/>
    <x v="1"/>
    <m/>
    <s v="http://pbs.twimg.com/profile_images/1093949311153451009/k8Xqmo6d_normal.jpg"/>
    <x v="16"/>
    <s v="https://twitter.com/#!/perinatalqi/status/1138188506143088640"/>
    <m/>
    <m/>
    <s v="1138188506143088640"/>
    <m/>
    <b v="0"/>
    <n v="0"/>
    <s v=""/>
    <b v="0"/>
    <s v="en"/>
    <m/>
    <s v=""/>
    <b v="0"/>
    <n v="7"/>
    <s v="1138181577035460610"/>
    <s v="Twitter for iPhone"/>
    <b v="0"/>
    <s v="1138181577035460610"/>
    <s v="Tweet"/>
    <n v="0"/>
    <n v="0"/>
    <m/>
    <m/>
    <m/>
    <m/>
    <m/>
    <m/>
    <m/>
    <m/>
    <n v="1"/>
    <s v="1"/>
    <s v="1"/>
    <m/>
    <m/>
    <m/>
    <m/>
    <m/>
    <m/>
    <m/>
    <m/>
    <m/>
  </r>
  <r>
    <s v="rrhdr"/>
    <s v="chcfnews"/>
    <m/>
    <m/>
    <m/>
    <m/>
    <m/>
    <m/>
    <m/>
    <m/>
    <s v="No"/>
    <n v="42"/>
    <m/>
    <m/>
    <x v="0"/>
    <d v="2019-06-09T23:06:36.000"/>
    <s v="RT @RJWarrior: #CiteBlackWomenSunday Congratulations to @RRHDr and  Dr Attanasio! I just shared your article with @cmqcc @CHCFNews @drbdcha…"/>
    <m/>
    <m/>
    <x v="3"/>
    <m/>
    <s v="http://pbs.twimg.com/profile_images/756134778676580352/sbdo2lA1_normal.jpg"/>
    <x v="17"/>
    <s v="https://twitter.com/#!/rrhdr/status/1137858564330942464"/>
    <m/>
    <m/>
    <s v="1137858564330942464"/>
    <m/>
    <b v="0"/>
    <n v="0"/>
    <s v=""/>
    <b v="1"/>
    <s v="en"/>
    <m/>
    <s v="1137082513837449216"/>
    <b v="0"/>
    <n v="4"/>
    <s v="1137763803792175105"/>
    <s v="Twitter for iPhone"/>
    <b v="0"/>
    <s v="1137763803792175105"/>
    <s v="Tweet"/>
    <n v="0"/>
    <n v="0"/>
    <m/>
    <m/>
    <m/>
    <m/>
    <m/>
    <m/>
    <m/>
    <m/>
    <n v="1"/>
    <s v="3"/>
    <s v="3"/>
    <m/>
    <m/>
    <m/>
    <m/>
    <m/>
    <m/>
    <m/>
    <m/>
    <m/>
  </r>
  <r>
    <s v="thehealthymommy"/>
    <s v="chcfnews"/>
    <m/>
    <m/>
    <m/>
    <m/>
    <m/>
    <m/>
    <m/>
    <m/>
    <s v="No"/>
    <n v="43"/>
    <m/>
    <m/>
    <x v="0"/>
    <d v="2019-06-10T22:17:22.000"/>
    <s v="RT @RJWarrior: #CiteBlackWomenSunday Congratulations to @RRHDr and  Dr Attanasio! I just shared your article with @cmqcc @CHCFNews @drbdcha…"/>
    <m/>
    <m/>
    <x v="3"/>
    <m/>
    <s v="http://pbs.twimg.com/profile_images/765753347244630016/1MxZu0OX_normal.jpg"/>
    <x v="18"/>
    <s v="https://twitter.com/#!/thehealthymommy/status/1138208563074146304"/>
    <m/>
    <m/>
    <s v="1138208563074146304"/>
    <m/>
    <b v="0"/>
    <n v="0"/>
    <s v=""/>
    <b v="1"/>
    <s v="en"/>
    <m/>
    <s v="1137082513837449216"/>
    <b v="0"/>
    <n v="5"/>
    <s v="1137763803792175105"/>
    <s v="Twitter for iPhone"/>
    <b v="0"/>
    <s v="1137763803792175105"/>
    <s v="Tweet"/>
    <n v="0"/>
    <n v="0"/>
    <m/>
    <m/>
    <m/>
    <m/>
    <m/>
    <m/>
    <m/>
    <m/>
    <n v="1"/>
    <s v="3"/>
    <s v="3"/>
    <m/>
    <m/>
    <m/>
    <m/>
    <m/>
    <m/>
    <m/>
    <m/>
    <m/>
  </r>
  <r>
    <s v="chantallauryn"/>
    <s v="cmqcc"/>
    <m/>
    <m/>
    <m/>
    <m/>
    <m/>
    <m/>
    <m/>
    <m/>
    <s v="No"/>
    <n v="51"/>
    <m/>
    <m/>
    <x v="0"/>
    <d v="2019-06-10T22:24:30.000"/>
    <s v="RT @ACNMmidwives: Be sure to join this @CMQCC and Blue Cross AIM related webinar, &quot;Improving Birth Care, Experiences and Outcomes for and w…"/>
    <m/>
    <m/>
    <x v="1"/>
    <m/>
    <s v="http://pbs.twimg.com/profile_images/1042167452694601728/v7_QVBBq_normal.jpg"/>
    <x v="19"/>
    <s v="https://twitter.com/#!/chantallauryn/status/1138210357703397377"/>
    <m/>
    <m/>
    <s v="1138210357703397377"/>
    <m/>
    <b v="0"/>
    <n v="0"/>
    <s v=""/>
    <b v="0"/>
    <s v="en"/>
    <m/>
    <s v=""/>
    <b v="0"/>
    <n v="7"/>
    <s v="1138181577035460610"/>
    <s v="Twitter for iPhone"/>
    <b v="0"/>
    <s v="1138181577035460610"/>
    <s v="Tweet"/>
    <n v="0"/>
    <n v="0"/>
    <m/>
    <m/>
    <m/>
    <m/>
    <m/>
    <m/>
    <m/>
    <m/>
    <n v="1"/>
    <s v="1"/>
    <s v="1"/>
    <m/>
    <m/>
    <m/>
    <m/>
    <m/>
    <m/>
    <m/>
    <m/>
    <m/>
  </r>
  <r>
    <s v="thefpqc"/>
    <s v="cmqcc"/>
    <m/>
    <m/>
    <m/>
    <m/>
    <m/>
    <m/>
    <m/>
    <m/>
    <s v="No"/>
    <n v="53"/>
    <m/>
    <m/>
    <x v="0"/>
    <d v="2019-06-11T01:37:56.000"/>
    <s v="RT @ACNMmidwives: Be sure to join this @CMQCC and Blue Cross AIM related webinar, &quot;Improving Birth Care, Experiences and Outcomes for and w…"/>
    <m/>
    <m/>
    <x v="1"/>
    <m/>
    <s v="http://pbs.twimg.com/profile_images/725703417558126592/SocNzlxV_normal.jpg"/>
    <x v="20"/>
    <s v="https://twitter.com/#!/thefpqc/status/1138259033440305152"/>
    <m/>
    <m/>
    <s v="1138259033440305152"/>
    <m/>
    <b v="0"/>
    <n v="0"/>
    <s v=""/>
    <b v="0"/>
    <s v="en"/>
    <m/>
    <s v=""/>
    <b v="0"/>
    <n v="7"/>
    <s v="1138181577035460610"/>
    <s v="Twitter for iPhone"/>
    <b v="0"/>
    <s v="1138181577035460610"/>
    <s v="Tweet"/>
    <n v="0"/>
    <n v="0"/>
    <m/>
    <m/>
    <m/>
    <m/>
    <m/>
    <m/>
    <m/>
    <m/>
    <n v="1"/>
    <s v="1"/>
    <s v="1"/>
    <m/>
    <m/>
    <m/>
    <m/>
    <m/>
    <m/>
    <m/>
    <m/>
    <m/>
  </r>
  <r>
    <s v="acnmmidwives"/>
    <s v="cmqcc"/>
    <m/>
    <m/>
    <m/>
    <m/>
    <m/>
    <m/>
    <m/>
    <m/>
    <s v="No"/>
    <n v="55"/>
    <m/>
    <m/>
    <x v="0"/>
    <d v="2019-06-10T20:30:09.000"/>
    <s v="Be sure to join this @CMQCC and Blue Cross AIM related webinar, &quot;Improving Birth Care, Experiences and Outcomes for and with Black Mothers - a QI Approach&quot;, happening tomorrow, June 11th, at 12pm PST. Registration is required!_x000a__x000a_#MidwivesMakeADifference _x000a__x000a_https://t.co/unuVRriHcc"/>
    <s v="https://www.cmqcc.org/news/upcoming-webinar-improving-birth-care-experiences-and-outcomes-and-black-mothers-qi-approach"/>
    <s v="cmqcc.org"/>
    <x v="4"/>
    <m/>
    <s v="http://pbs.twimg.com/profile_images/799643448357830656/FTrErgEN_normal.jpg"/>
    <x v="21"/>
    <s v="https://twitter.com/#!/acnmmidwives/status/1138181577035460610"/>
    <m/>
    <m/>
    <s v="1138181577035460610"/>
    <m/>
    <b v="0"/>
    <n v="12"/>
    <s v=""/>
    <b v="0"/>
    <s v="en"/>
    <m/>
    <s v=""/>
    <b v="0"/>
    <n v="7"/>
    <s v=""/>
    <s v="Hootsuite Inc."/>
    <b v="0"/>
    <s v="1138181577035460610"/>
    <s v="Tweet"/>
    <n v="0"/>
    <n v="0"/>
    <m/>
    <m/>
    <m/>
    <m/>
    <m/>
    <m/>
    <m/>
    <m/>
    <n v="1"/>
    <s v="1"/>
    <s v="1"/>
    <n v="1"/>
    <n v="2.7027027027027026"/>
    <n v="0"/>
    <n v="0"/>
    <n v="0"/>
    <n v="0"/>
    <n v="36"/>
    <n v="97.29729729729729"/>
    <n v="37"/>
  </r>
  <r>
    <s v="amykaleka"/>
    <s v="acnmmidwives"/>
    <m/>
    <m/>
    <m/>
    <m/>
    <m/>
    <m/>
    <m/>
    <m/>
    <s v="No"/>
    <n v="56"/>
    <m/>
    <m/>
    <x v="0"/>
    <d v="2019-06-11T03:45:25.000"/>
    <s v="RT @ACNMmidwives: Be sure to join this @CMQCC and Blue Cross AIM related webinar, &quot;Improving Birth Care, Experiences and Outcomes for and w…"/>
    <m/>
    <m/>
    <x v="1"/>
    <m/>
    <s v="http://pbs.twimg.com/profile_images/1066792354034708482/tw1SjvEE_normal.jpg"/>
    <x v="22"/>
    <s v="https://twitter.com/#!/amykaleka/status/1138291119400345602"/>
    <m/>
    <m/>
    <s v="1138291119400345602"/>
    <m/>
    <b v="0"/>
    <n v="0"/>
    <s v=""/>
    <b v="0"/>
    <s v="en"/>
    <m/>
    <s v=""/>
    <b v="0"/>
    <n v="7"/>
    <s v="1138181577035460610"/>
    <s v="Twitter for iPhone"/>
    <b v="0"/>
    <s v="1138181577035460610"/>
    <s v="Tweet"/>
    <n v="0"/>
    <n v="0"/>
    <m/>
    <m/>
    <m/>
    <m/>
    <m/>
    <m/>
    <m/>
    <m/>
    <n v="1"/>
    <s v="1"/>
    <s v="1"/>
    <m/>
    <m/>
    <m/>
    <m/>
    <m/>
    <m/>
    <m/>
    <m/>
    <m/>
  </r>
  <r>
    <s v="cmqcc"/>
    <s v="cmqcc"/>
    <m/>
    <m/>
    <m/>
    <m/>
    <m/>
    <m/>
    <m/>
    <m/>
    <s v="No"/>
    <n v="58"/>
    <m/>
    <m/>
    <x v="1"/>
    <d v="2019-05-16T23:57:31.000"/>
    <s v="We are pleased to announce a series of six papers on Translating Maternal Mortality Review into Quality Improvement Opportunities in Response to Pregnancy-Related Deaths in California is now available online, with free access until June 26, 2019 https://t.co/ztun4P0x48 https://t.co/OyWHfx2vNl"/>
    <s v="http://www.sciencedirect.com/science/authShare/S0884217519300449/20190507T220300Z/1?md5=5be580187ed1e0f021a008f6c8ba1297&amp;dgcid=author"/>
    <s v="sciencedirect.com"/>
    <x v="1"/>
    <s v="https://pbs.twimg.com/media/D6uhtBXUYAAVrhs.jpg"/>
    <s v="https://pbs.twimg.com/media/D6uhtBXUYAAVrhs.jpg"/>
    <x v="23"/>
    <s v="https://twitter.com/#!/cmqcc/status/1129174068995928064"/>
    <m/>
    <m/>
    <s v="1129174068995928064"/>
    <m/>
    <b v="0"/>
    <n v="16"/>
    <s v=""/>
    <b v="0"/>
    <s v="en"/>
    <m/>
    <s v=""/>
    <b v="0"/>
    <n v="9"/>
    <s v=""/>
    <s v="Twitter Web Client"/>
    <b v="0"/>
    <s v="1129174068995928064"/>
    <s v="Retweet"/>
    <n v="0"/>
    <n v="0"/>
    <m/>
    <m/>
    <m/>
    <m/>
    <m/>
    <m/>
    <m/>
    <m/>
    <n v="2"/>
    <s v="1"/>
    <s v="1"/>
    <n v="4"/>
    <n v="10.526315789473685"/>
    <n v="0"/>
    <n v="0"/>
    <n v="0"/>
    <n v="0"/>
    <n v="34"/>
    <n v="89.47368421052632"/>
    <n v="38"/>
  </r>
  <r>
    <s v="cmqcc"/>
    <s v="cmqcc"/>
    <m/>
    <m/>
    <m/>
    <m/>
    <m/>
    <m/>
    <m/>
    <m/>
    <s v="No"/>
    <n v="59"/>
    <m/>
    <m/>
    <x v="1"/>
    <d v="2019-06-05T16:01:41.000"/>
    <s v="Stay up to date with our latest -- CMQCC's 2019 Summer Newsletter just released -- https://t.co/g2zUQamiRP"/>
    <s v="https://mailchi.mp/a03a4cdeae8d/y0ay1xa7r6-2875445"/>
    <s v="mailchi.mp"/>
    <x v="1"/>
    <m/>
    <s v="http://pbs.twimg.com/profile_images/654521427551367168/AkjRumyP_normal.png"/>
    <x v="24"/>
    <s v="https://twitter.com/#!/cmqcc/status/1136302076370268160"/>
    <m/>
    <m/>
    <s v="1136302076370268160"/>
    <m/>
    <b v="0"/>
    <n v="1"/>
    <s v=""/>
    <b v="0"/>
    <s v="en"/>
    <m/>
    <s v=""/>
    <b v="0"/>
    <n v="0"/>
    <s v=""/>
    <s v="MailChimp"/>
    <b v="0"/>
    <s v="1136302076370268160"/>
    <s v="Tweet"/>
    <n v="0"/>
    <n v="0"/>
    <m/>
    <m/>
    <m/>
    <m/>
    <m/>
    <m/>
    <m/>
    <m/>
    <n v="2"/>
    <s v="1"/>
    <s v="1"/>
    <n v="0"/>
    <n v="0"/>
    <n v="0"/>
    <n v="0"/>
    <n v="0"/>
    <n v="0"/>
    <n v="13"/>
    <n v="100"/>
    <n v="13"/>
  </r>
  <r>
    <s v="_sararothstein"/>
    <s v="cmqcc"/>
    <m/>
    <m/>
    <m/>
    <m/>
    <m/>
    <m/>
    <m/>
    <m/>
    <s v="No"/>
    <n v="60"/>
    <m/>
    <m/>
    <x v="0"/>
    <d v="2019-06-11T20:03:46.000"/>
    <s v="Kudos to @AnthemBCBS  and @cmqcc for the great webinar today on improving birth care, experiences and outcomes for and with Black mothers"/>
    <m/>
    <m/>
    <x v="1"/>
    <m/>
    <s v="http://pbs.twimg.com/profile_images/1053341124566437888/TqqPhvx8_normal.jpg"/>
    <x v="25"/>
    <s v="https://twitter.com/#!/_sararothstein/status/1138537328740360192"/>
    <m/>
    <m/>
    <s v="1138537328740360192"/>
    <m/>
    <b v="0"/>
    <n v="0"/>
    <s v=""/>
    <b v="0"/>
    <s v="en"/>
    <m/>
    <s v=""/>
    <b v="0"/>
    <n v="0"/>
    <s v=""/>
    <s v="TweetDeck"/>
    <b v="0"/>
    <s v="113853732874036019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23"/>
        <item x="24"/>
        <item x="0"/>
        <item x="1"/>
        <item x="2"/>
        <item x="3"/>
        <item x="4"/>
        <item x="5"/>
        <item x="6"/>
        <item x="7"/>
        <item x="8"/>
        <item x="9"/>
        <item x="10"/>
        <item x="11"/>
        <item x="12"/>
        <item x="13"/>
        <item x="17"/>
        <item x="21"/>
        <item x="14"/>
        <item x="15"/>
        <item x="16"/>
        <item x="18"/>
        <item x="19"/>
        <item x="20"/>
        <item x="22"/>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3" s="1"/>
        <i x="2"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1" totalsRowShown="0" headerRowDxfId="380" dataDxfId="379">
  <autoFilter ref="A2:BL61"/>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50" dataDxfId="249">
  <autoFilter ref="A2:C9"/>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7" totalsRowShown="0" headerRowDxfId="243" dataDxfId="242">
  <autoFilter ref="A1:H7"/>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0:H15" totalsRowShown="0" headerRowDxfId="233" dataDxfId="232">
  <autoFilter ref="A10:H15"/>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8:H28" totalsRowShown="0" headerRowDxfId="223" dataDxfId="222">
  <autoFilter ref="A18:H28"/>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1:H41" totalsRowShown="0" headerRowDxfId="212" dataDxfId="211">
  <autoFilter ref="A31:H41"/>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4:H54" totalsRowShown="0" headerRowDxfId="201" dataDxfId="200">
  <autoFilter ref="A44:H54"/>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7:H58" totalsRowShown="0" headerRowDxfId="190" dataDxfId="189">
  <autoFilter ref="A57:H58"/>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0:H70" totalsRowShown="0" headerRowDxfId="187" dataDxfId="186">
  <autoFilter ref="A60:H70"/>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3:H83" totalsRowShown="0" headerRowDxfId="168" dataDxfId="167">
  <autoFilter ref="A73:H83"/>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2" totalsRowShown="0" headerRowDxfId="327" dataDxfId="326">
  <autoFilter ref="A2:BS32"/>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8" totalsRowShown="0" headerRowDxfId="147" dataDxfId="146">
  <autoFilter ref="A1:G12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1" totalsRowShown="0" headerRowDxfId="138" dataDxfId="137">
  <autoFilter ref="A1:L11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8" totalsRowShown="0" headerRowDxfId="64" dataDxfId="63">
  <autoFilter ref="A2:BL2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281" dataDxfId="280">
  <autoFilter ref="A1:C31"/>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mqcc.org/my-birth-matters" TargetMode="External" /><Relationship Id="rId2" Type="http://schemas.openxmlformats.org/officeDocument/2006/relationships/hyperlink" Target="https://www.nytimes.com/2019/06/05/opinion/hospital-cesarean-section.html" TargetMode="External" /><Relationship Id="rId3" Type="http://schemas.openxmlformats.org/officeDocument/2006/relationships/hyperlink" Target="https://www.nytimes.com/2019/06/05/opinion/hospital-cesarean-section.html" TargetMode="External" /><Relationship Id="rId4" Type="http://schemas.openxmlformats.org/officeDocument/2006/relationships/hyperlink" Target="https://www.nytimes.com/2019/06/05/opinion/hospital-cesarean-section.html" TargetMode="External" /><Relationship Id="rId5" Type="http://schemas.openxmlformats.org/officeDocument/2006/relationships/hyperlink" Target="https://www.nytimes.com/2019/06/05/opinion/hospital-cesarean-section.html" TargetMode="External" /><Relationship Id="rId6" Type="http://schemas.openxmlformats.org/officeDocument/2006/relationships/hyperlink" Target="https://www.nytimes.com/2019/06/05/opinion/hospital-cesarean-section.html" TargetMode="External" /><Relationship Id="rId7" Type="http://schemas.openxmlformats.org/officeDocument/2006/relationships/hyperlink" Target="https://www.nytimes.com/2019/06/05/opinion/hospital-cesarean-section.html" TargetMode="External" /><Relationship Id="rId8" Type="http://schemas.openxmlformats.org/officeDocument/2006/relationships/hyperlink" Target="https://www.nytimes.com/2019/06/05/opinion/hospital-cesarean-section.html" TargetMode="External" /><Relationship Id="rId9" Type="http://schemas.openxmlformats.org/officeDocument/2006/relationships/hyperlink" Target="https://www.nytimes.com/2019/06/05/opinion/hospital-cesarean-section.html" TargetMode="External" /><Relationship Id="rId10" Type="http://schemas.openxmlformats.org/officeDocument/2006/relationships/hyperlink" Target="https://www.nytimes.com/2019/06/05/opinion/hospital-cesarean-section.html" TargetMode="External" /><Relationship Id="rId11" Type="http://schemas.openxmlformats.org/officeDocument/2006/relationships/hyperlink" Target="https://www.nytimes.com/2019/06/05/opinion/hospital-cesarean-section.html" TargetMode="External" /><Relationship Id="rId12" Type="http://schemas.openxmlformats.org/officeDocument/2006/relationships/hyperlink" Target="https://www.nytimes.com/2019/06/05/opinion/hospital-cesarean-section.html" TargetMode="External" /><Relationship Id="rId13" Type="http://schemas.openxmlformats.org/officeDocument/2006/relationships/hyperlink" Target="https://www.nytimes.com/2019/06/05/opinion/hospital-cesarean-section.html" TargetMode="External" /><Relationship Id="rId14" Type="http://schemas.openxmlformats.org/officeDocument/2006/relationships/hyperlink" Target="https://www.nytimes.com/2019/06/05/opinion/hospital-cesarean-section.html" TargetMode="External" /><Relationship Id="rId15" Type="http://schemas.openxmlformats.org/officeDocument/2006/relationships/hyperlink" Target="https://www.nytimes.com/2019/06/05/opinion/hospital-cesarean-section.html" TargetMode="External" /><Relationship Id="rId16" Type="http://schemas.openxmlformats.org/officeDocument/2006/relationships/hyperlink" Target="https://www.nytimes.com/2019/06/05/opinion/hospital-cesarean-section.html" TargetMode="External" /><Relationship Id="rId17" Type="http://schemas.openxmlformats.org/officeDocument/2006/relationships/hyperlink" Target="https://www.cmqcc.org/my-birth-matters" TargetMode="External" /><Relationship Id="rId18" Type="http://schemas.openxmlformats.org/officeDocument/2006/relationships/hyperlink" Target="https://www.nytimes.com/2019/06/05/opinion/hospital-cesarean-section.html" TargetMode="External" /><Relationship Id="rId19" Type="http://schemas.openxmlformats.org/officeDocument/2006/relationships/hyperlink" Target="https://www.nytimes.com/2019/06/05/opinion/hospital-cesarean-section.html" TargetMode="External" /><Relationship Id="rId20" Type="http://schemas.openxmlformats.org/officeDocument/2006/relationships/hyperlink" Target="https://www.nytimes.com/2019/06/05/opinion/hospital-cesarean-section.html" TargetMode="External" /><Relationship Id="rId21" Type="http://schemas.openxmlformats.org/officeDocument/2006/relationships/hyperlink" Target="https://twitter.com/publichealthumn/status/1137082513837449216" TargetMode="External" /><Relationship Id="rId22" Type="http://schemas.openxmlformats.org/officeDocument/2006/relationships/hyperlink" Target="https://twitter.com/publichealthumn/status/1137082513837449216" TargetMode="External" /><Relationship Id="rId23" Type="http://schemas.openxmlformats.org/officeDocument/2006/relationships/hyperlink" Target="https://twitter.com/publichealthumn/status/1137082513837449216" TargetMode="External" /><Relationship Id="rId24" Type="http://schemas.openxmlformats.org/officeDocument/2006/relationships/hyperlink" Target="https://twitter.com/publichealthumn/status/1137082513837449216" TargetMode="External" /><Relationship Id="rId25" Type="http://schemas.openxmlformats.org/officeDocument/2006/relationships/hyperlink" Target="https://twitter.com/publichealthumn/status/1137082513837449216" TargetMode="External" /><Relationship Id="rId26" Type="http://schemas.openxmlformats.org/officeDocument/2006/relationships/hyperlink" Target="https://www.cmqcc.org/news/upcoming-webinar-improving-birth-care-experiences-and-outcomes-and-black-mothers-qi-approach" TargetMode="External" /><Relationship Id="rId27" Type="http://schemas.openxmlformats.org/officeDocument/2006/relationships/hyperlink" Target="http://www.sciencedirect.com/science/authShare/S0884217519300449/20190507T220300Z/1?md5=5be580187ed1e0f021a008f6c8ba1297&amp;dgcid=author" TargetMode="External" /><Relationship Id="rId28" Type="http://schemas.openxmlformats.org/officeDocument/2006/relationships/hyperlink" Target="https://mailchi.mp/a03a4cdeae8d/y0ay1xa7r6-2875445" TargetMode="External" /><Relationship Id="rId29" Type="http://schemas.openxmlformats.org/officeDocument/2006/relationships/hyperlink" Target="https://pbs.twimg.com/ext_tw_video_thumb/1136409486984278018/pu/img/tSEjs--RREjIKKCN.jpg" TargetMode="External" /><Relationship Id="rId30" Type="http://schemas.openxmlformats.org/officeDocument/2006/relationships/hyperlink" Target="https://pbs.twimg.com/ext_tw_video_thumb/1136409486984278018/pu/img/tSEjs--RREjIKKCN.jpg" TargetMode="External" /><Relationship Id="rId31" Type="http://schemas.openxmlformats.org/officeDocument/2006/relationships/hyperlink" Target="https://pbs.twimg.com/ext_tw_video_thumb/1136409486984278018/pu/img/tSEjs--RREjIKKCN.jpg" TargetMode="External" /><Relationship Id="rId32" Type="http://schemas.openxmlformats.org/officeDocument/2006/relationships/hyperlink" Target="https://pbs.twimg.com/ext_tw_video_thumb/1136409486984278018/pu/img/tSEjs--RREjIKKCN.jpg" TargetMode="External" /><Relationship Id="rId33" Type="http://schemas.openxmlformats.org/officeDocument/2006/relationships/hyperlink" Target="https://pbs.twimg.com/media/D6uhtBXUYAAVrhs.jpg" TargetMode="External" /><Relationship Id="rId34" Type="http://schemas.openxmlformats.org/officeDocument/2006/relationships/hyperlink" Target="http://pbs.twimg.com/profile_images/691751412036808705/40DpcbP9_normal.jpg" TargetMode="External" /><Relationship Id="rId35" Type="http://schemas.openxmlformats.org/officeDocument/2006/relationships/hyperlink" Target="http://pbs.twimg.com/profile_images/1013397531206848512/Ekf9nVK4_normal.jpg" TargetMode="External" /><Relationship Id="rId36" Type="http://schemas.openxmlformats.org/officeDocument/2006/relationships/hyperlink" Target="https://pbs.twimg.com/ext_tw_video_thumb/1136409486984278018/pu/img/tSEjs--RREjIKKCN.jpg" TargetMode="External" /><Relationship Id="rId37" Type="http://schemas.openxmlformats.org/officeDocument/2006/relationships/hyperlink" Target="http://pbs.twimg.com/profile_images/910163469386862593/hHvADbba_normal.jpg" TargetMode="External" /><Relationship Id="rId38" Type="http://schemas.openxmlformats.org/officeDocument/2006/relationships/hyperlink" Target="http://pbs.twimg.com/profile_images/910163469386862593/hHvADbba_normal.jpg" TargetMode="External" /><Relationship Id="rId39" Type="http://schemas.openxmlformats.org/officeDocument/2006/relationships/hyperlink" Target="http://pbs.twimg.com/profile_images/1017592184034521088/5SB1rijr_normal.jpg" TargetMode="External" /><Relationship Id="rId40" Type="http://schemas.openxmlformats.org/officeDocument/2006/relationships/hyperlink" Target="http://pbs.twimg.com/profile_images/1017592184034521088/5SB1rijr_normal.jpg" TargetMode="External" /><Relationship Id="rId41" Type="http://schemas.openxmlformats.org/officeDocument/2006/relationships/hyperlink" Target="http://pbs.twimg.com/profile_images/625663745063190528/DLPj6sJD_normal.png" TargetMode="External" /><Relationship Id="rId42" Type="http://schemas.openxmlformats.org/officeDocument/2006/relationships/hyperlink" Target="http://pbs.twimg.com/profile_images/625663745063190528/DLPj6sJD_normal.png" TargetMode="External" /><Relationship Id="rId43" Type="http://schemas.openxmlformats.org/officeDocument/2006/relationships/hyperlink" Target="http://pbs.twimg.com/profile_images/1039928716665806849/cKZNMB2g_normal.jpg" TargetMode="External" /><Relationship Id="rId44" Type="http://schemas.openxmlformats.org/officeDocument/2006/relationships/hyperlink" Target="http://pbs.twimg.com/profile_images/1039928716665806849/cKZNMB2g_normal.jpg" TargetMode="External" /><Relationship Id="rId45" Type="http://schemas.openxmlformats.org/officeDocument/2006/relationships/hyperlink" Target="http://pbs.twimg.com/profile_images/1098319047366754304/o94EeFoE_normal.png" TargetMode="External" /><Relationship Id="rId46" Type="http://schemas.openxmlformats.org/officeDocument/2006/relationships/hyperlink" Target="http://pbs.twimg.com/profile_images/1098319047366754304/o94EeFoE_normal.png" TargetMode="External" /><Relationship Id="rId47" Type="http://schemas.openxmlformats.org/officeDocument/2006/relationships/hyperlink" Target="http://pbs.twimg.com/profile_images/1050727644013232128/E0gZkE85_normal.jpg" TargetMode="External" /><Relationship Id="rId48" Type="http://schemas.openxmlformats.org/officeDocument/2006/relationships/hyperlink" Target="http://pbs.twimg.com/profile_images/1050727644013232128/E0gZkE85_normal.jpg" TargetMode="External" /><Relationship Id="rId49" Type="http://schemas.openxmlformats.org/officeDocument/2006/relationships/hyperlink" Target="https://pbs.twimg.com/ext_tw_video_thumb/1136409486984278018/pu/img/tSEjs--RREjIKKCN.jpg" TargetMode="External" /><Relationship Id="rId50" Type="http://schemas.openxmlformats.org/officeDocument/2006/relationships/hyperlink" Target="http://pbs.twimg.com/profile_images/950771103827484673/MeGvOrh1_normal.jpg" TargetMode="External" /><Relationship Id="rId51" Type="http://schemas.openxmlformats.org/officeDocument/2006/relationships/hyperlink" Target="http://pbs.twimg.com/profile_images/691751412036808705/40DpcbP9_normal.jpg" TargetMode="External" /><Relationship Id="rId52" Type="http://schemas.openxmlformats.org/officeDocument/2006/relationships/hyperlink" Target="https://pbs.twimg.com/ext_tw_video_thumb/1136409486984278018/pu/img/tSEjs--RREjIKKCN.jpg" TargetMode="External" /><Relationship Id="rId53" Type="http://schemas.openxmlformats.org/officeDocument/2006/relationships/hyperlink" Target="https://pbs.twimg.com/ext_tw_video_thumb/1136409486984278018/pu/img/tSEjs--RREjIKKCN.jpg" TargetMode="External" /><Relationship Id="rId54" Type="http://schemas.openxmlformats.org/officeDocument/2006/relationships/hyperlink" Target="http://pbs.twimg.com/profile_images/950771103827484673/MeGvOrh1_normal.jpg" TargetMode="External" /><Relationship Id="rId55" Type="http://schemas.openxmlformats.org/officeDocument/2006/relationships/hyperlink" Target="http://pbs.twimg.com/profile_images/1050074275888189441/8We7kbvk_normal.jpg" TargetMode="External" /><Relationship Id="rId56" Type="http://schemas.openxmlformats.org/officeDocument/2006/relationships/hyperlink" Target="http://pbs.twimg.com/profile_images/1131683640021331969/eAXr26dn_normal.jpg" TargetMode="External" /><Relationship Id="rId57" Type="http://schemas.openxmlformats.org/officeDocument/2006/relationships/hyperlink" Target="http://pbs.twimg.com/profile_images/1131683640021331969/eAXr26dn_normal.jpg" TargetMode="External" /><Relationship Id="rId58" Type="http://schemas.openxmlformats.org/officeDocument/2006/relationships/hyperlink" Target="http://pbs.twimg.com/profile_images/872287940709408772/YNV7xSA-_normal.jpg" TargetMode="External" /><Relationship Id="rId59" Type="http://schemas.openxmlformats.org/officeDocument/2006/relationships/hyperlink" Target="http://pbs.twimg.com/profile_images/872287940709408772/YNV7xSA-_normal.jpg" TargetMode="External" /><Relationship Id="rId60" Type="http://schemas.openxmlformats.org/officeDocument/2006/relationships/hyperlink" Target="http://pbs.twimg.com/profile_images/872287940709408772/YNV7xSA-_normal.jpg" TargetMode="External" /><Relationship Id="rId61" Type="http://schemas.openxmlformats.org/officeDocument/2006/relationships/hyperlink" Target="http://pbs.twimg.com/profile_images/872287940709408772/YNV7xSA-_normal.jpg" TargetMode="External" /><Relationship Id="rId62" Type="http://schemas.openxmlformats.org/officeDocument/2006/relationships/hyperlink" Target="http://pbs.twimg.com/profile_images/1078654114450542592/Ywa0pyka_normal.jpg" TargetMode="External" /><Relationship Id="rId63" Type="http://schemas.openxmlformats.org/officeDocument/2006/relationships/hyperlink" Target="http://pbs.twimg.com/profile_images/1078654114450542592/Ywa0pyka_normal.jpg" TargetMode="External" /><Relationship Id="rId64" Type="http://schemas.openxmlformats.org/officeDocument/2006/relationships/hyperlink" Target="http://pbs.twimg.com/profile_images/1078654114450542592/Ywa0pyka_normal.jpg" TargetMode="External" /><Relationship Id="rId65" Type="http://schemas.openxmlformats.org/officeDocument/2006/relationships/hyperlink" Target="http://pbs.twimg.com/profile_images/1078654114450542592/Ywa0pyka_normal.jpg" TargetMode="External" /><Relationship Id="rId66" Type="http://schemas.openxmlformats.org/officeDocument/2006/relationships/hyperlink" Target="http://pbs.twimg.com/profile_images/1044969411432583168/FpmDabw7_normal.jpg" TargetMode="External" /><Relationship Id="rId67" Type="http://schemas.openxmlformats.org/officeDocument/2006/relationships/hyperlink" Target="http://pbs.twimg.com/profile_images/1044969411432583168/FpmDabw7_normal.jpg" TargetMode="External" /><Relationship Id="rId68" Type="http://schemas.openxmlformats.org/officeDocument/2006/relationships/hyperlink" Target="http://pbs.twimg.com/profile_images/378800000506759140/f0f7c3d4dfd710de8df48f54c297554c_normal.jpeg" TargetMode="External" /><Relationship Id="rId69" Type="http://schemas.openxmlformats.org/officeDocument/2006/relationships/hyperlink" Target="http://pbs.twimg.com/profile_images/378800000506759140/f0f7c3d4dfd710de8df48f54c297554c_normal.jpeg" TargetMode="External" /><Relationship Id="rId70" Type="http://schemas.openxmlformats.org/officeDocument/2006/relationships/hyperlink" Target="http://pbs.twimg.com/profile_images/1093949311153451009/k8Xqmo6d_normal.jpg" TargetMode="External" /><Relationship Id="rId71" Type="http://schemas.openxmlformats.org/officeDocument/2006/relationships/hyperlink" Target="http://pbs.twimg.com/profile_images/1093949311153451009/k8Xqmo6d_normal.jpg" TargetMode="External" /><Relationship Id="rId72" Type="http://schemas.openxmlformats.org/officeDocument/2006/relationships/hyperlink" Target="http://pbs.twimg.com/profile_images/1131683640021331969/eAXr26dn_normal.jpg" TargetMode="External" /><Relationship Id="rId73" Type="http://schemas.openxmlformats.org/officeDocument/2006/relationships/hyperlink" Target="http://pbs.twimg.com/profile_images/756134778676580352/sbdo2lA1_normal.jpg" TargetMode="External" /><Relationship Id="rId74" Type="http://schemas.openxmlformats.org/officeDocument/2006/relationships/hyperlink" Target="http://pbs.twimg.com/profile_images/765753347244630016/1MxZu0OX_normal.jpg" TargetMode="External" /><Relationship Id="rId75" Type="http://schemas.openxmlformats.org/officeDocument/2006/relationships/hyperlink" Target="http://pbs.twimg.com/profile_images/1131683640021331969/eAXr26dn_normal.jpg" TargetMode="External" /><Relationship Id="rId76" Type="http://schemas.openxmlformats.org/officeDocument/2006/relationships/hyperlink" Target="http://pbs.twimg.com/profile_images/756134778676580352/sbdo2lA1_normal.jpg" TargetMode="External" /><Relationship Id="rId77" Type="http://schemas.openxmlformats.org/officeDocument/2006/relationships/hyperlink" Target="http://pbs.twimg.com/profile_images/756134778676580352/sbdo2lA1_normal.jpg" TargetMode="External" /><Relationship Id="rId78" Type="http://schemas.openxmlformats.org/officeDocument/2006/relationships/hyperlink" Target="http://pbs.twimg.com/profile_images/765753347244630016/1MxZu0OX_normal.jpg" TargetMode="External" /><Relationship Id="rId79" Type="http://schemas.openxmlformats.org/officeDocument/2006/relationships/hyperlink" Target="http://pbs.twimg.com/profile_images/1131683640021331969/eAXr26dn_normal.jpg" TargetMode="External" /><Relationship Id="rId80" Type="http://schemas.openxmlformats.org/officeDocument/2006/relationships/hyperlink" Target="http://pbs.twimg.com/profile_images/765753347244630016/1MxZu0OX_normal.jpg" TargetMode="External" /><Relationship Id="rId81" Type="http://schemas.openxmlformats.org/officeDocument/2006/relationships/hyperlink" Target="http://pbs.twimg.com/profile_images/765753347244630016/1MxZu0OX_normal.jpg" TargetMode="External" /><Relationship Id="rId82" Type="http://schemas.openxmlformats.org/officeDocument/2006/relationships/hyperlink" Target="http://pbs.twimg.com/profile_images/1042167452694601728/v7_QVBBq_normal.jpg" TargetMode="External" /><Relationship Id="rId83" Type="http://schemas.openxmlformats.org/officeDocument/2006/relationships/hyperlink" Target="http://pbs.twimg.com/profile_images/1042167452694601728/v7_QVBBq_normal.jpg" TargetMode="External" /><Relationship Id="rId84" Type="http://schemas.openxmlformats.org/officeDocument/2006/relationships/hyperlink" Target="http://pbs.twimg.com/profile_images/725703417558126592/SocNzlxV_normal.jpg" TargetMode="External" /><Relationship Id="rId85" Type="http://schemas.openxmlformats.org/officeDocument/2006/relationships/hyperlink" Target="http://pbs.twimg.com/profile_images/725703417558126592/SocNzlxV_normal.jpg" TargetMode="External" /><Relationship Id="rId86" Type="http://schemas.openxmlformats.org/officeDocument/2006/relationships/hyperlink" Target="http://pbs.twimg.com/profile_images/799643448357830656/FTrErgEN_normal.jpg" TargetMode="External" /><Relationship Id="rId87" Type="http://schemas.openxmlformats.org/officeDocument/2006/relationships/hyperlink" Target="http://pbs.twimg.com/profile_images/1066792354034708482/tw1SjvEE_normal.jpg" TargetMode="External" /><Relationship Id="rId88" Type="http://schemas.openxmlformats.org/officeDocument/2006/relationships/hyperlink" Target="http://pbs.twimg.com/profile_images/1066792354034708482/tw1SjvEE_normal.jpg" TargetMode="External" /><Relationship Id="rId89" Type="http://schemas.openxmlformats.org/officeDocument/2006/relationships/hyperlink" Target="https://pbs.twimg.com/media/D6uhtBXUYAAVrhs.jpg" TargetMode="External" /><Relationship Id="rId90" Type="http://schemas.openxmlformats.org/officeDocument/2006/relationships/hyperlink" Target="http://pbs.twimg.com/profile_images/654521427551367168/AkjRumyP_normal.png" TargetMode="External" /><Relationship Id="rId91" Type="http://schemas.openxmlformats.org/officeDocument/2006/relationships/hyperlink" Target="http://pbs.twimg.com/profile_images/1053341124566437888/TqqPhvx8_normal.jpg" TargetMode="External" /><Relationship Id="rId92" Type="http://schemas.openxmlformats.org/officeDocument/2006/relationships/hyperlink" Target="http://pbs.twimg.com/profile_images/1053341124566437888/TqqPhvx8_normal.jpg" TargetMode="External" /><Relationship Id="rId93" Type="http://schemas.openxmlformats.org/officeDocument/2006/relationships/hyperlink" Target="https://twitter.com/#!/chcfnews/status/1136311167142334465" TargetMode="External" /><Relationship Id="rId94" Type="http://schemas.openxmlformats.org/officeDocument/2006/relationships/hyperlink" Target="https://twitter.com/#!/unnecesarean/status/1136317118402703361" TargetMode="External" /><Relationship Id="rId95" Type="http://schemas.openxmlformats.org/officeDocument/2006/relationships/hyperlink" Target="https://twitter.com/#!/beccah_health/status/1136412233947213824" TargetMode="External" /><Relationship Id="rId96" Type="http://schemas.openxmlformats.org/officeDocument/2006/relationships/hyperlink" Target="https://twitter.com/#!/bornk/status/1136429270010609665" TargetMode="External" /><Relationship Id="rId97" Type="http://schemas.openxmlformats.org/officeDocument/2006/relationships/hyperlink" Target="https://twitter.com/#!/bornk/status/1136429270010609665" TargetMode="External" /><Relationship Id="rId98" Type="http://schemas.openxmlformats.org/officeDocument/2006/relationships/hyperlink" Target="https://twitter.com/#!/neel_shah/status/1136441371982671877" TargetMode="External" /><Relationship Id="rId99" Type="http://schemas.openxmlformats.org/officeDocument/2006/relationships/hyperlink" Target="https://twitter.com/#!/neel_shah/status/1136441371982671877" TargetMode="External" /><Relationship Id="rId100" Type="http://schemas.openxmlformats.org/officeDocument/2006/relationships/hyperlink" Target="https://twitter.com/#!/doml_health/status/1136598679182331904" TargetMode="External" /><Relationship Id="rId101" Type="http://schemas.openxmlformats.org/officeDocument/2006/relationships/hyperlink" Target="https://twitter.com/#!/doml_health/status/1136598679182331904" TargetMode="External" /><Relationship Id="rId102" Type="http://schemas.openxmlformats.org/officeDocument/2006/relationships/hyperlink" Target="https://twitter.com/#!/cesareanrates/status/1136622013085339648" TargetMode="External" /><Relationship Id="rId103" Type="http://schemas.openxmlformats.org/officeDocument/2006/relationships/hyperlink" Target="https://twitter.com/#!/cesareanrates/status/1136622013085339648" TargetMode="External" /><Relationship Id="rId104" Type="http://schemas.openxmlformats.org/officeDocument/2006/relationships/hyperlink" Target="https://twitter.com/#!/obgynquality/status/1136731011117531136" TargetMode="External" /><Relationship Id="rId105" Type="http://schemas.openxmlformats.org/officeDocument/2006/relationships/hyperlink" Target="https://twitter.com/#!/obgynquality/status/1136731011117531136" TargetMode="External" /><Relationship Id="rId106" Type="http://schemas.openxmlformats.org/officeDocument/2006/relationships/hyperlink" Target="https://twitter.com/#!/shaziatariqkhan/status/1136750594885070848" TargetMode="External" /><Relationship Id="rId107" Type="http://schemas.openxmlformats.org/officeDocument/2006/relationships/hyperlink" Target="https://twitter.com/#!/shaziatariqkhan/status/1136750594885070848" TargetMode="External" /><Relationship Id="rId108" Type="http://schemas.openxmlformats.org/officeDocument/2006/relationships/hyperlink" Target="https://twitter.com/#!/beccah_health/status/1136412233947213824" TargetMode="External" /><Relationship Id="rId109" Type="http://schemas.openxmlformats.org/officeDocument/2006/relationships/hyperlink" Target="https://twitter.com/#!/eakester/status/1137671589426843648" TargetMode="External" /><Relationship Id="rId110" Type="http://schemas.openxmlformats.org/officeDocument/2006/relationships/hyperlink" Target="https://twitter.com/#!/chcfnews/status/1136311167142334465" TargetMode="External" /><Relationship Id="rId111" Type="http://schemas.openxmlformats.org/officeDocument/2006/relationships/hyperlink" Target="https://twitter.com/#!/beccah_health/status/1136412233947213824" TargetMode="External" /><Relationship Id="rId112" Type="http://schemas.openxmlformats.org/officeDocument/2006/relationships/hyperlink" Target="https://twitter.com/#!/beccah_health/status/1136412233947213824" TargetMode="External" /><Relationship Id="rId113" Type="http://schemas.openxmlformats.org/officeDocument/2006/relationships/hyperlink" Target="https://twitter.com/#!/eakester/status/1137671589426843648" TargetMode="External" /><Relationship Id="rId114" Type="http://schemas.openxmlformats.org/officeDocument/2006/relationships/hyperlink" Target="https://twitter.com/#!/suegullo/status/1137727522962124801" TargetMode="External" /><Relationship Id="rId115" Type="http://schemas.openxmlformats.org/officeDocument/2006/relationships/hyperlink" Target="https://twitter.com/#!/rjwarrior/status/1137763803792175105" TargetMode="External" /><Relationship Id="rId116" Type="http://schemas.openxmlformats.org/officeDocument/2006/relationships/hyperlink" Target="https://twitter.com/#!/rjwarrior/status/1137763803792175105" TargetMode="External" /><Relationship Id="rId117" Type="http://schemas.openxmlformats.org/officeDocument/2006/relationships/hyperlink" Target="https://twitter.com/#!/danihasaduck/status/1137778802145153024" TargetMode="External" /><Relationship Id="rId118" Type="http://schemas.openxmlformats.org/officeDocument/2006/relationships/hyperlink" Target="https://twitter.com/#!/danihasaduck/status/1137778802145153024" TargetMode="External" /><Relationship Id="rId119" Type="http://schemas.openxmlformats.org/officeDocument/2006/relationships/hyperlink" Target="https://twitter.com/#!/danihasaduck/status/1137778802145153024" TargetMode="External" /><Relationship Id="rId120" Type="http://schemas.openxmlformats.org/officeDocument/2006/relationships/hyperlink" Target="https://twitter.com/#!/danihasaduck/status/1137778802145153024" TargetMode="External" /><Relationship Id="rId121" Type="http://schemas.openxmlformats.org/officeDocument/2006/relationships/hyperlink" Target="https://twitter.com/#!/aunpalmquist/status/1137780100865413120" TargetMode="External" /><Relationship Id="rId122" Type="http://schemas.openxmlformats.org/officeDocument/2006/relationships/hyperlink" Target="https://twitter.com/#!/aunpalmquist/status/1137780100865413120" TargetMode="External" /><Relationship Id="rId123" Type="http://schemas.openxmlformats.org/officeDocument/2006/relationships/hyperlink" Target="https://twitter.com/#!/aunpalmquist/status/1137780100865413120" TargetMode="External" /><Relationship Id="rId124" Type="http://schemas.openxmlformats.org/officeDocument/2006/relationships/hyperlink" Target="https://twitter.com/#!/aunpalmquist/status/1137780100865413120" TargetMode="External" /><Relationship Id="rId125" Type="http://schemas.openxmlformats.org/officeDocument/2006/relationships/hyperlink" Target="https://twitter.com/#!/sandalljane/status/1138186381577076737" TargetMode="External" /><Relationship Id="rId126" Type="http://schemas.openxmlformats.org/officeDocument/2006/relationships/hyperlink" Target="https://twitter.com/#!/sandalljane/status/1138186381577076737" TargetMode="External" /><Relationship Id="rId127" Type="http://schemas.openxmlformats.org/officeDocument/2006/relationships/hyperlink" Target="https://twitter.com/#!/robyncnm/status/1138186915520360449" TargetMode="External" /><Relationship Id="rId128" Type="http://schemas.openxmlformats.org/officeDocument/2006/relationships/hyperlink" Target="https://twitter.com/#!/robyncnm/status/1138186915520360449" TargetMode="External" /><Relationship Id="rId129" Type="http://schemas.openxmlformats.org/officeDocument/2006/relationships/hyperlink" Target="https://twitter.com/#!/perinatalqi/status/1138188506143088640" TargetMode="External" /><Relationship Id="rId130" Type="http://schemas.openxmlformats.org/officeDocument/2006/relationships/hyperlink" Target="https://twitter.com/#!/perinatalqi/status/1138188506143088640" TargetMode="External" /><Relationship Id="rId131" Type="http://schemas.openxmlformats.org/officeDocument/2006/relationships/hyperlink" Target="https://twitter.com/#!/rjwarrior/status/1137763803792175105" TargetMode="External" /><Relationship Id="rId132" Type="http://schemas.openxmlformats.org/officeDocument/2006/relationships/hyperlink" Target="https://twitter.com/#!/rrhdr/status/1137858564330942464" TargetMode="External" /><Relationship Id="rId133" Type="http://schemas.openxmlformats.org/officeDocument/2006/relationships/hyperlink" Target="https://twitter.com/#!/thehealthymommy/status/1138208563074146304" TargetMode="External" /><Relationship Id="rId134" Type="http://schemas.openxmlformats.org/officeDocument/2006/relationships/hyperlink" Target="https://twitter.com/#!/rjwarrior/status/1137763803792175105" TargetMode="External" /><Relationship Id="rId135" Type="http://schemas.openxmlformats.org/officeDocument/2006/relationships/hyperlink" Target="https://twitter.com/#!/rrhdr/status/1137858564330942464" TargetMode="External" /><Relationship Id="rId136" Type="http://schemas.openxmlformats.org/officeDocument/2006/relationships/hyperlink" Target="https://twitter.com/#!/rrhdr/status/1137858564330942464" TargetMode="External" /><Relationship Id="rId137" Type="http://schemas.openxmlformats.org/officeDocument/2006/relationships/hyperlink" Target="https://twitter.com/#!/thehealthymommy/status/1138208563074146304" TargetMode="External" /><Relationship Id="rId138" Type="http://schemas.openxmlformats.org/officeDocument/2006/relationships/hyperlink" Target="https://twitter.com/#!/rjwarrior/status/1137763803792175105" TargetMode="External" /><Relationship Id="rId139" Type="http://schemas.openxmlformats.org/officeDocument/2006/relationships/hyperlink" Target="https://twitter.com/#!/thehealthymommy/status/1138208563074146304" TargetMode="External" /><Relationship Id="rId140" Type="http://schemas.openxmlformats.org/officeDocument/2006/relationships/hyperlink" Target="https://twitter.com/#!/thehealthymommy/status/1138208563074146304" TargetMode="External" /><Relationship Id="rId141" Type="http://schemas.openxmlformats.org/officeDocument/2006/relationships/hyperlink" Target="https://twitter.com/#!/chantallauryn/status/1138210357703397377" TargetMode="External" /><Relationship Id="rId142" Type="http://schemas.openxmlformats.org/officeDocument/2006/relationships/hyperlink" Target="https://twitter.com/#!/chantallauryn/status/1138210357703397377" TargetMode="External" /><Relationship Id="rId143" Type="http://schemas.openxmlformats.org/officeDocument/2006/relationships/hyperlink" Target="https://twitter.com/#!/thefpqc/status/1138259033440305152" TargetMode="External" /><Relationship Id="rId144" Type="http://schemas.openxmlformats.org/officeDocument/2006/relationships/hyperlink" Target="https://twitter.com/#!/thefpqc/status/1138259033440305152" TargetMode="External" /><Relationship Id="rId145" Type="http://schemas.openxmlformats.org/officeDocument/2006/relationships/hyperlink" Target="https://twitter.com/#!/acnmmidwives/status/1138181577035460610" TargetMode="External" /><Relationship Id="rId146" Type="http://schemas.openxmlformats.org/officeDocument/2006/relationships/hyperlink" Target="https://twitter.com/#!/amykaleka/status/1138291119400345602" TargetMode="External" /><Relationship Id="rId147" Type="http://schemas.openxmlformats.org/officeDocument/2006/relationships/hyperlink" Target="https://twitter.com/#!/amykaleka/status/1138291119400345602" TargetMode="External" /><Relationship Id="rId148" Type="http://schemas.openxmlformats.org/officeDocument/2006/relationships/hyperlink" Target="https://twitter.com/#!/cmqcc/status/1129174068995928064" TargetMode="External" /><Relationship Id="rId149" Type="http://schemas.openxmlformats.org/officeDocument/2006/relationships/hyperlink" Target="https://twitter.com/#!/cmqcc/status/1136302076370268160" TargetMode="External" /><Relationship Id="rId150" Type="http://schemas.openxmlformats.org/officeDocument/2006/relationships/hyperlink" Target="https://twitter.com/#!/_sararothstein/status/1138537328740360192" TargetMode="External" /><Relationship Id="rId151" Type="http://schemas.openxmlformats.org/officeDocument/2006/relationships/hyperlink" Target="https://twitter.com/#!/_sararothstein/status/1138537328740360192" TargetMode="External" /><Relationship Id="rId152" Type="http://schemas.openxmlformats.org/officeDocument/2006/relationships/comments" Target="../comments1.xml" /><Relationship Id="rId153" Type="http://schemas.openxmlformats.org/officeDocument/2006/relationships/vmlDrawing" Target="../drawings/vmlDrawing1.vml" /><Relationship Id="rId154" Type="http://schemas.openxmlformats.org/officeDocument/2006/relationships/table" Target="../tables/table1.xml" /><Relationship Id="rId1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cmqcc.org/my-birth-matters" TargetMode="External" /><Relationship Id="rId2" Type="http://schemas.openxmlformats.org/officeDocument/2006/relationships/hyperlink" Target="https://www.nytimes.com/2019/06/05/opinion/hospital-cesarean-section.html" TargetMode="External" /><Relationship Id="rId3" Type="http://schemas.openxmlformats.org/officeDocument/2006/relationships/hyperlink" Target="https://www.nytimes.com/2019/06/05/opinion/hospital-cesarean-section.html" TargetMode="External" /><Relationship Id="rId4" Type="http://schemas.openxmlformats.org/officeDocument/2006/relationships/hyperlink" Target="https://www.nytimes.com/2019/06/05/opinion/hospital-cesarean-section.html" TargetMode="External" /><Relationship Id="rId5" Type="http://schemas.openxmlformats.org/officeDocument/2006/relationships/hyperlink" Target="https://www.nytimes.com/2019/06/05/opinion/hospital-cesarean-section.html" TargetMode="External" /><Relationship Id="rId6" Type="http://schemas.openxmlformats.org/officeDocument/2006/relationships/hyperlink" Target="https://www.nytimes.com/2019/06/05/opinion/hospital-cesarean-section.html" TargetMode="External" /><Relationship Id="rId7" Type="http://schemas.openxmlformats.org/officeDocument/2006/relationships/hyperlink" Target="https://www.nytimes.com/2019/06/05/opinion/hospital-cesarean-section.html" TargetMode="External" /><Relationship Id="rId8" Type="http://schemas.openxmlformats.org/officeDocument/2006/relationships/hyperlink" Target="https://www.nytimes.com/2019/06/05/opinion/hospital-cesarean-section.html" TargetMode="External" /><Relationship Id="rId9" Type="http://schemas.openxmlformats.org/officeDocument/2006/relationships/hyperlink" Target="https://www.nytimes.com/2019/06/05/opinion/hospital-cesarean-section.html" TargetMode="External" /><Relationship Id="rId10" Type="http://schemas.openxmlformats.org/officeDocument/2006/relationships/hyperlink" Target="https://twitter.com/publichealthumn/status/1137082513837449216" TargetMode="External" /><Relationship Id="rId11" Type="http://schemas.openxmlformats.org/officeDocument/2006/relationships/hyperlink" Target="https://www.cmqcc.org/news/upcoming-webinar-improving-birth-care-experiences-and-outcomes-and-black-mothers-qi-approach" TargetMode="External" /><Relationship Id="rId12" Type="http://schemas.openxmlformats.org/officeDocument/2006/relationships/hyperlink" Target="http://www.sciencedirect.com/science/authShare/S0884217519300449/20190507T220300Z/1?md5=5be580187ed1e0f021a008f6c8ba1297&amp;dgcid=author" TargetMode="External" /><Relationship Id="rId13" Type="http://schemas.openxmlformats.org/officeDocument/2006/relationships/hyperlink" Target="https://mailchi.mp/a03a4cdeae8d/y0ay1xa7r6-2875445" TargetMode="External" /><Relationship Id="rId14" Type="http://schemas.openxmlformats.org/officeDocument/2006/relationships/hyperlink" Target="https://pbs.twimg.com/ext_tw_video_thumb/1136409486984278018/pu/img/tSEjs--RREjIKKCN.jpg" TargetMode="External" /><Relationship Id="rId15" Type="http://schemas.openxmlformats.org/officeDocument/2006/relationships/hyperlink" Target="https://pbs.twimg.com/media/D6uhtBXUYAAVrhs.jpg" TargetMode="External" /><Relationship Id="rId16" Type="http://schemas.openxmlformats.org/officeDocument/2006/relationships/hyperlink" Target="http://pbs.twimg.com/profile_images/691751412036808705/40DpcbP9_normal.jpg" TargetMode="External" /><Relationship Id="rId17" Type="http://schemas.openxmlformats.org/officeDocument/2006/relationships/hyperlink" Target="http://pbs.twimg.com/profile_images/1013397531206848512/Ekf9nVK4_normal.jpg" TargetMode="External" /><Relationship Id="rId18" Type="http://schemas.openxmlformats.org/officeDocument/2006/relationships/hyperlink" Target="https://pbs.twimg.com/ext_tw_video_thumb/1136409486984278018/pu/img/tSEjs--RREjIKKCN.jpg" TargetMode="External" /><Relationship Id="rId19" Type="http://schemas.openxmlformats.org/officeDocument/2006/relationships/hyperlink" Target="http://pbs.twimg.com/profile_images/910163469386862593/hHvADbba_normal.jpg" TargetMode="External" /><Relationship Id="rId20" Type="http://schemas.openxmlformats.org/officeDocument/2006/relationships/hyperlink" Target="http://pbs.twimg.com/profile_images/1017592184034521088/5SB1rijr_normal.jpg" TargetMode="External" /><Relationship Id="rId21" Type="http://schemas.openxmlformats.org/officeDocument/2006/relationships/hyperlink" Target="http://pbs.twimg.com/profile_images/625663745063190528/DLPj6sJD_normal.png" TargetMode="External" /><Relationship Id="rId22" Type="http://schemas.openxmlformats.org/officeDocument/2006/relationships/hyperlink" Target="http://pbs.twimg.com/profile_images/1039928716665806849/cKZNMB2g_normal.jpg" TargetMode="External" /><Relationship Id="rId23" Type="http://schemas.openxmlformats.org/officeDocument/2006/relationships/hyperlink" Target="http://pbs.twimg.com/profile_images/1098319047366754304/o94EeFoE_normal.png" TargetMode="External" /><Relationship Id="rId24" Type="http://schemas.openxmlformats.org/officeDocument/2006/relationships/hyperlink" Target="http://pbs.twimg.com/profile_images/1050727644013232128/E0gZkE85_normal.jpg" TargetMode="External" /><Relationship Id="rId25" Type="http://schemas.openxmlformats.org/officeDocument/2006/relationships/hyperlink" Target="http://pbs.twimg.com/profile_images/950771103827484673/MeGvOrh1_normal.jpg" TargetMode="External" /><Relationship Id="rId26" Type="http://schemas.openxmlformats.org/officeDocument/2006/relationships/hyperlink" Target="http://pbs.twimg.com/profile_images/1050074275888189441/8We7kbvk_normal.jpg" TargetMode="External" /><Relationship Id="rId27" Type="http://schemas.openxmlformats.org/officeDocument/2006/relationships/hyperlink" Target="http://pbs.twimg.com/profile_images/1131683640021331969/eAXr26dn_normal.jpg" TargetMode="External" /><Relationship Id="rId28" Type="http://schemas.openxmlformats.org/officeDocument/2006/relationships/hyperlink" Target="http://pbs.twimg.com/profile_images/872287940709408772/YNV7xSA-_normal.jpg" TargetMode="External" /><Relationship Id="rId29" Type="http://schemas.openxmlformats.org/officeDocument/2006/relationships/hyperlink" Target="http://pbs.twimg.com/profile_images/1078654114450542592/Ywa0pyka_normal.jpg" TargetMode="External" /><Relationship Id="rId30" Type="http://schemas.openxmlformats.org/officeDocument/2006/relationships/hyperlink" Target="http://pbs.twimg.com/profile_images/1044969411432583168/FpmDabw7_normal.jpg" TargetMode="External" /><Relationship Id="rId31" Type="http://schemas.openxmlformats.org/officeDocument/2006/relationships/hyperlink" Target="http://pbs.twimg.com/profile_images/378800000506759140/f0f7c3d4dfd710de8df48f54c297554c_normal.jpeg" TargetMode="External" /><Relationship Id="rId32" Type="http://schemas.openxmlformats.org/officeDocument/2006/relationships/hyperlink" Target="http://pbs.twimg.com/profile_images/1093949311153451009/k8Xqmo6d_normal.jpg" TargetMode="External" /><Relationship Id="rId33" Type="http://schemas.openxmlformats.org/officeDocument/2006/relationships/hyperlink" Target="http://pbs.twimg.com/profile_images/756134778676580352/sbdo2lA1_normal.jpg" TargetMode="External" /><Relationship Id="rId34" Type="http://schemas.openxmlformats.org/officeDocument/2006/relationships/hyperlink" Target="http://pbs.twimg.com/profile_images/765753347244630016/1MxZu0OX_normal.jpg" TargetMode="External" /><Relationship Id="rId35" Type="http://schemas.openxmlformats.org/officeDocument/2006/relationships/hyperlink" Target="http://pbs.twimg.com/profile_images/1042167452694601728/v7_QVBBq_normal.jpg" TargetMode="External" /><Relationship Id="rId36" Type="http://schemas.openxmlformats.org/officeDocument/2006/relationships/hyperlink" Target="http://pbs.twimg.com/profile_images/725703417558126592/SocNzlxV_normal.jpg" TargetMode="External" /><Relationship Id="rId37" Type="http://schemas.openxmlformats.org/officeDocument/2006/relationships/hyperlink" Target="http://pbs.twimg.com/profile_images/799643448357830656/FTrErgEN_normal.jpg" TargetMode="External" /><Relationship Id="rId38" Type="http://schemas.openxmlformats.org/officeDocument/2006/relationships/hyperlink" Target="http://pbs.twimg.com/profile_images/1066792354034708482/tw1SjvEE_normal.jpg" TargetMode="External" /><Relationship Id="rId39" Type="http://schemas.openxmlformats.org/officeDocument/2006/relationships/hyperlink" Target="https://pbs.twimg.com/media/D6uhtBXUYAAVrhs.jpg" TargetMode="External" /><Relationship Id="rId40" Type="http://schemas.openxmlformats.org/officeDocument/2006/relationships/hyperlink" Target="http://pbs.twimg.com/profile_images/654521427551367168/AkjRumyP_normal.png" TargetMode="External" /><Relationship Id="rId41" Type="http://schemas.openxmlformats.org/officeDocument/2006/relationships/hyperlink" Target="http://pbs.twimg.com/profile_images/1053341124566437888/TqqPhvx8_normal.jpg" TargetMode="External" /><Relationship Id="rId42" Type="http://schemas.openxmlformats.org/officeDocument/2006/relationships/hyperlink" Target="https://twitter.com/#!/chcfnews/status/1136311167142334465" TargetMode="External" /><Relationship Id="rId43" Type="http://schemas.openxmlformats.org/officeDocument/2006/relationships/hyperlink" Target="https://twitter.com/#!/unnecesarean/status/1136317118402703361" TargetMode="External" /><Relationship Id="rId44" Type="http://schemas.openxmlformats.org/officeDocument/2006/relationships/hyperlink" Target="https://twitter.com/#!/beccah_health/status/1136412233947213824" TargetMode="External" /><Relationship Id="rId45" Type="http://schemas.openxmlformats.org/officeDocument/2006/relationships/hyperlink" Target="https://twitter.com/#!/bornk/status/1136429270010609665" TargetMode="External" /><Relationship Id="rId46" Type="http://schemas.openxmlformats.org/officeDocument/2006/relationships/hyperlink" Target="https://twitter.com/#!/neel_shah/status/1136441371982671877" TargetMode="External" /><Relationship Id="rId47" Type="http://schemas.openxmlformats.org/officeDocument/2006/relationships/hyperlink" Target="https://twitter.com/#!/doml_health/status/1136598679182331904" TargetMode="External" /><Relationship Id="rId48" Type="http://schemas.openxmlformats.org/officeDocument/2006/relationships/hyperlink" Target="https://twitter.com/#!/cesareanrates/status/1136622013085339648" TargetMode="External" /><Relationship Id="rId49" Type="http://schemas.openxmlformats.org/officeDocument/2006/relationships/hyperlink" Target="https://twitter.com/#!/obgynquality/status/1136731011117531136" TargetMode="External" /><Relationship Id="rId50" Type="http://schemas.openxmlformats.org/officeDocument/2006/relationships/hyperlink" Target="https://twitter.com/#!/shaziatariqkhan/status/1136750594885070848" TargetMode="External" /><Relationship Id="rId51" Type="http://schemas.openxmlformats.org/officeDocument/2006/relationships/hyperlink" Target="https://twitter.com/#!/eakester/status/1137671589426843648" TargetMode="External" /><Relationship Id="rId52" Type="http://schemas.openxmlformats.org/officeDocument/2006/relationships/hyperlink" Target="https://twitter.com/#!/suegullo/status/1137727522962124801" TargetMode="External" /><Relationship Id="rId53" Type="http://schemas.openxmlformats.org/officeDocument/2006/relationships/hyperlink" Target="https://twitter.com/#!/rjwarrior/status/1137763803792175105" TargetMode="External" /><Relationship Id="rId54" Type="http://schemas.openxmlformats.org/officeDocument/2006/relationships/hyperlink" Target="https://twitter.com/#!/danihasaduck/status/1137778802145153024" TargetMode="External" /><Relationship Id="rId55" Type="http://schemas.openxmlformats.org/officeDocument/2006/relationships/hyperlink" Target="https://twitter.com/#!/aunpalmquist/status/1137780100865413120" TargetMode="External" /><Relationship Id="rId56" Type="http://schemas.openxmlformats.org/officeDocument/2006/relationships/hyperlink" Target="https://twitter.com/#!/sandalljane/status/1138186381577076737" TargetMode="External" /><Relationship Id="rId57" Type="http://schemas.openxmlformats.org/officeDocument/2006/relationships/hyperlink" Target="https://twitter.com/#!/robyncnm/status/1138186915520360449" TargetMode="External" /><Relationship Id="rId58" Type="http://schemas.openxmlformats.org/officeDocument/2006/relationships/hyperlink" Target="https://twitter.com/#!/perinatalqi/status/1138188506143088640" TargetMode="External" /><Relationship Id="rId59" Type="http://schemas.openxmlformats.org/officeDocument/2006/relationships/hyperlink" Target="https://twitter.com/#!/rrhdr/status/1137858564330942464" TargetMode="External" /><Relationship Id="rId60" Type="http://schemas.openxmlformats.org/officeDocument/2006/relationships/hyperlink" Target="https://twitter.com/#!/thehealthymommy/status/1138208563074146304" TargetMode="External" /><Relationship Id="rId61" Type="http://schemas.openxmlformats.org/officeDocument/2006/relationships/hyperlink" Target="https://twitter.com/#!/chantallauryn/status/1138210357703397377" TargetMode="External" /><Relationship Id="rId62" Type="http://schemas.openxmlformats.org/officeDocument/2006/relationships/hyperlink" Target="https://twitter.com/#!/thefpqc/status/1138259033440305152" TargetMode="External" /><Relationship Id="rId63" Type="http://schemas.openxmlformats.org/officeDocument/2006/relationships/hyperlink" Target="https://twitter.com/#!/acnmmidwives/status/1138181577035460610" TargetMode="External" /><Relationship Id="rId64" Type="http://schemas.openxmlformats.org/officeDocument/2006/relationships/hyperlink" Target="https://twitter.com/#!/amykaleka/status/1138291119400345602" TargetMode="External" /><Relationship Id="rId65" Type="http://schemas.openxmlformats.org/officeDocument/2006/relationships/hyperlink" Target="https://twitter.com/#!/cmqcc/status/1129174068995928064" TargetMode="External" /><Relationship Id="rId66" Type="http://schemas.openxmlformats.org/officeDocument/2006/relationships/hyperlink" Target="https://twitter.com/#!/cmqcc/status/1136302076370268160" TargetMode="External" /><Relationship Id="rId67" Type="http://schemas.openxmlformats.org/officeDocument/2006/relationships/hyperlink" Target="https://twitter.com/#!/_sararothstein/status/1138537328740360192" TargetMode="External" /><Relationship Id="rId68" Type="http://schemas.openxmlformats.org/officeDocument/2006/relationships/comments" Target="../comments12.xml" /><Relationship Id="rId69" Type="http://schemas.openxmlformats.org/officeDocument/2006/relationships/vmlDrawing" Target="../drawings/vmlDrawing6.vml" /><Relationship Id="rId70" Type="http://schemas.openxmlformats.org/officeDocument/2006/relationships/table" Target="../tables/table22.xml" /><Relationship Id="rId7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6BtwAlayw" TargetMode="External" /><Relationship Id="rId2" Type="http://schemas.openxmlformats.org/officeDocument/2006/relationships/hyperlink" Target="https://t.co/6Zx1Thay8x" TargetMode="External" /><Relationship Id="rId3" Type="http://schemas.openxmlformats.org/officeDocument/2006/relationships/hyperlink" Target="https://t.co/4L3JhuQTdh" TargetMode="External" /><Relationship Id="rId4" Type="http://schemas.openxmlformats.org/officeDocument/2006/relationships/hyperlink" Target="https://t.co/sKRj7OGoO1" TargetMode="External" /><Relationship Id="rId5" Type="http://schemas.openxmlformats.org/officeDocument/2006/relationships/hyperlink" Target="https://t.co/TBwgS97yUK" TargetMode="External" /><Relationship Id="rId6" Type="http://schemas.openxmlformats.org/officeDocument/2006/relationships/hyperlink" Target="http://t.co/XaJqeItHHx" TargetMode="External" /><Relationship Id="rId7" Type="http://schemas.openxmlformats.org/officeDocument/2006/relationships/hyperlink" Target="https://t.co/UMxiKL5R8S" TargetMode="External" /><Relationship Id="rId8" Type="http://schemas.openxmlformats.org/officeDocument/2006/relationships/hyperlink" Target="https://t.co/H4MinPHEzb" TargetMode="External" /><Relationship Id="rId9" Type="http://schemas.openxmlformats.org/officeDocument/2006/relationships/hyperlink" Target="https://t.co/GOS2JqdUb6" TargetMode="External" /><Relationship Id="rId10" Type="http://schemas.openxmlformats.org/officeDocument/2006/relationships/hyperlink" Target="https://t.co/gGGyNublLf" TargetMode="External" /><Relationship Id="rId11" Type="http://schemas.openxmlformats.org/officeDocument/2006/relationships/hyperlink" Target="https://t.co/gSKNRkyb9W" TargetMode="External" /><Relationship Id="rId12" Type="http://schemas.openxmlformats.org/officeDocument/2006/relationships/hyperlink" Target="http://t.co/wn8mVFF03r" TargetMode="External" /><Relationship Id="rId13" Type="http://schemas.openxmlformats.org/officeDocument/2006/relationships/hyperlink" Target="https://t.co/fNsda2tXQL" TargetMode="External" /><Relationship Id="rId14" Type="http://schemas.openxmlformats.org/officeDocument/2006/relationships/hyperlink" Target="https://t.co/LcqkuCn0Nm" TargetMode="External" /><Relationship Id="rId15" Type="http://schemas.openxmlformats.org/officeDocument/2006/relationships/hyperlink" Target="https://t.co/3T00lhUXUq" TargetMode="External" /><Relationship Id="rId16" Type="http://schemas.openxmlformats.org/officeDocument/2006/relationships/hyperlink" Target="https://t.co/bFmr5nyC80" TargetMode="External" /><Relationship Id="rId17" Type="http://schemas.openxmlformats.org/officeDocument/2006/relationships/hyperlink" Target="https://t.co/kmnqiUPnHH" TargetMode="External" /><Relationship Id="rId18" Type="http://schemas.openxmlformats.org/officeDocument/2006/relationships/hyperlink" Target="https://t.co/9BLnlq9J76" TargetMode="External" /><Relationship Id="rId19" Type="http://schemas.openxmlformats.org/officeDocument/2006/relationships/hyperlink" Target="http://t.co/OokDYY2uKg" TargetMode="External" /><Relationship Id="rId20" Type="http://schemas.openxmlformats.org/officeDocument/2006/relationships/hyperlink" Target="https://t.co/ikBdbuOu4X" TargetMode="External" /><Relationship Id="rId21" Type="http://schemas.openxmlformats.org/officeDocument/2006/relationships/hyperlink" Target="http://t.co/0IPJSWvlo3" TargetMode="External" /><Relationship Id="rId22" Type="http://schemas.openxmlformats.org/officeDocument/2006/relationships/hyperlink" Target="https://pbs.twimg.com/profile_banners/37008978/1558634353" TargetMode="External" /><Relationship Id="rId23" Type="http://schemas.openxmlformats.org/officeDocument/2006/relationships/hyperlink" Target="https://pbs.twimg.com/profile_banners/19695231/1537707635" TargetMode="External" /><Relationship Id="rId24" Type="http://schemas.openxmlformats.org/officeDocument/2006/relationships/hyperlink" Target="https://pbs.twimg.com/profile_banners/1372827320/1546963113" TargetMode="External" /><Relationship Id="rId25" Type="http://schemas.openxmlformats.org/officeDocument/2006/relationships/hyperlink" Target="https://pbs.twimg.com/profile_banners/16193528/1527087662" TargetMode="External" /><Relationship Id="rId26" Type="http://schemas.openxmlformats.org/officeDocument/2006/relationships/hyperlink" Target="https://pbs.twimg.com/profile_banners/22056406/1455914499" TargetMode="External" /><Relationship Id="rId27" Type="http://schemas.openxmlformats.org/officeDocument/2006/relationships/hyperlink" Target="https://pbs.twimg.com/profile_banners/19185441/1553265247" TargetMode="External" /><Relationship Id="rId28" Type="http://schemas.openxmlformats.org/officeDocument/2006/relationships/hyperlink" Target="https://pbs.twimg.com/profile_banners/19866236/1534557835" TargetMode="External" /><Relationship Id="rId29" Type="http://schemas.openxmlformats.org/officeDocument/2006/relationships/hyperlink" Target="https://pbs.twimg.com/profile_banners/407719030/1545155282" TargetMode="External" /><Relationship Id="rId30" Type="http://schemas.openxmlformats.org/officeDocument/2006/relationships/hyperlink" Target="https://pbs.twimg.com/profile_banners/3151827430/1428626107" TargetMode="External" /><Relationship Id="rId31" Type="http://schemas.openxmlformats.org/officeDocument/2006/relationships/hyperlink" Target="https://pbs.twimg.com/profile_banners/169214280/1558895826" TargetMode="External" /><Relationship Id="rId32" Type="http://schemas.openxmlformats.org/officeDocument/2006/relationships/hyperlink" Target="https://pbs.twimg.com/profile_banners/1329921834/1560200511" TargetMode="External" /><Relationship Id="rId33" Type="http://schemas.openxmlformats.org/officeDocument/2006/relationships/hyperlink" Target="https://pbs.twimg.com/profile_banners/422893220/1521497845" TargetMode="External" /><Relationship Id="rId34" Type="http://schemas.openxmlformats.org/officeDocument/2006/relationships/hyperlink" Target="https://pbs.twimg.com/profile_banners/2613485677/1558649381" TargetMode="External" /><Relationship Id="rId35" Type="http://schemas.openxmlformats.org/officeDocument/2006/relationships/hyperlink" Target="https://pbs.twimg.com/profile_banners/781982295863484456/1557841834" TargetMode="External" /><Relationship Id="rId36" Type="http://schemas.openxmlformats.org/officeDocument/2006/relationships/hyperlink" Target="https://pbs.twimg.com/profile_banners/872286864291516416/1496806865" TargetMode="External" /><Relationship Id="rId37" Type="http://schemas.openxmlformats.org/officeDocument/2006/relationships/hyperlink" Target="https://pbs.twimg.com/profile_banners/2683931742/1469111844" TargetMode="External" /><Relationship Id="rId38" Type="http://schemas.openxmlformats.org/officeDocument/2006/relationships/hyperlink" Target="https://pbs.twimg.com/profile_banners/2466123505/1546440753" TargetMode="External" /><Relationship Id="rId39" Type="http://schemas.openxmlformats.org/officeDocument/2006/relationships/hyperlink" Target="https://pbs.twimg.com/profile_banners/411994804/1534806159" TargetMode="External" /><Relationship Id="rId40" Type="http://schemas.openxmlformats.org/officeDocument/2006/relationships/hyperlink" Target="https://pbs.twimg.com/profile_banners/50074068/1552504264" TargetMode="External" /><Relationship Id="rId41" Type="http://schemas.openxmlformats.org/officeDocument/2006/relationships/hyperlink" Target="https://pbs.twimg.com/profile_banners/401393432/1474065077" TargetMode="External" /><Relationship Id="rId42" Type="http://schemas.openxmlformats.org/officeDocument/2006/relationships/hyperlink" Target="https://pbs.twimg.com/profile_banners/751173499826409474/1545066789" TargetMode="External" /><Relationship Id="rId43" Type="http://schemas.openxmlformats.org/officeDocument/2006/relationships/hyperlink" Target="https://pbs.twimg.com/profile_banners/970415876/1415246956" TargetMode="External" /><Relationship Id="rId44" Type="http://schemas.openxmlformats.org/officeDocument/2006/relationships/hyperlink" Target="https://pbs.twimg.com/profile_banners/485393744/1537307058" TargetMode="External" /><Relationship Id="rId45" Type="http://schemas.openxmlformats.org/officeDocument/2006/relationships/hyperlink" Target="https://pbs.twimg.com/profile_banners/725702374556327937/1524680632" TargetMode="External" /><Relationship Id="rId46" Type="http://schemas.openxmlformats.org/officeDocument/2006/relationships/hyperlink" Target="https://pbs.twimg.com/profile_banners/3167643935/1521015741" TargetMode="External" /><Relationship Id="rId47" Type="http://schemas.openxmlformats.org/officeDocument/2006/relationships/hyperlink" Target="https://pbs.twimg.com/profile_banners/139858167/1541516879"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0/bg.gif"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8/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2/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pbs.twimg.com/profile_images/691751412036808705/40DpcbP9_normal.jpg" TargetMode="External" /><Relationship Id="rId76" Type="http://schemas.openxmlformats.org/officeDocument/2006/relationships/hyperlink" Target="http://pbs.twimg.com/profile_images/1013397531206848512/Ekf9nVK4_normal.jpg" TargetMode="External" /><Relationship Id="rId77" Type="http://schemas.openxmlformats.org/officeDocument/2006/relationships/hyperlink" Target="http://pbs.twimg.com/profile_images/378800000661949505/acf9c3e18b7634360c9c8820e4f7376a_normal.jpeg" TargetMode="External" /><Relationship Id="rId78" Type="http://schemas.openxmlformats.org/officeDocument/2006/relationships/hyperlink" Target="http://pbs.twimg.com/profile_images/1013289364770775040/YMfPT0wS_normal.jpg" TargetMode="External" /><Relationship Id="rId79" Type="http://schemas.openxmlformats.org/officeDocument/2006/relationships/hyperlink" Target="http://pbs.twimg.com/profile_images/910163469386862593/hHvADbba_normal.jpg" TargetMode="External" /><Relationship Id="rId80" Type="http://schemas.openxmlformats.org/officeDocument/2006/relationships/hyperlink" Target="http://pbs.twimg.com/profile_images/1109100899362836481/HshCts_e_normal.png" TargetMode="External" /><Relationship Id="rId81" Type="http://schemas.openxmlformats.org/officeDocument/2006/relationships/hyperlink" Target="http://pbs.twimg.com/profile_images/1017592184034521088/5SB1rijr_normal.jpg" TargetMode="External" /><Relationship Id="rId82" Type="http://schemas.openxmlformats.org/officeDocument/2006/relationships/hyperlink" Target="http://pbs.twimg.com/profile_images/625663745063190528/DLPj6sJD_normal.png" TargetMode="External" /><Relationship Id="rId83" Type="http://schemas.openxmlformats.org/officeDocument/2006/relationships/hyperlink" Target="http://pbs.twimg.com/profile_images/1039928716665806849/cKZNMB2g_normal.jpg" TargetMode="External" /><Relationship Id="rId84" Type="http://schemas.openxmlformats.org/officeDocument/2006/relationships/hyperlink" Target="http://pbs.twimg.com/profile_images/1098319047366754304/o94EeFoE_normal.png" TargetMode="External" /><Relationship Id="rId85" Type="http://schemas.openxmlformats.org/officeDocument/2006/relationships/hyperlink" Target="http://pbs.twimg.com/profile_images/1050727644013232128/E0gZkE85_normal.jpg" TargetMode="External" /><Relationship Id="rId86" Type="http://schemas.openxmlformats.org/officeDocument/2006/relationships/hyperlink" Target="http://pbs.twimg.com/profile_images/950771103827484673/MeGvOrh1_normal.jpg" TargetMode="External" /><Relationship Id="rId87" Type="http://schemas.openxmlformats.org/officeDocument/2006/relationships/hyperlink" Target="http://pbs.twimg.com/profile_images/654521427551367168/AkjRumyP_normal.png" TargetMode="External" /><Relationship Id="rId88" Type="http://schemas.openxmlformats.org/officeDocument/2006/relationships/hyperlink" Target="http://pbs.twimg.com/profile_images/1050074275888189441/8We7kbvk_normal.jpg" TargetMode="External" /><Relationship Id="rId89" Type="http://schemas.openxmlformats.org/officeDocument/2006/relationships/hyperlink" Target="http://pbs.twimg.com/profile_images/1131683640021331969/eAXr26dn_normal.jpg" TargetMode="External" /><Relationship Id="rId90" Type="http://schemas.openxmlformats.org/officeDocument/2006/relationships/hyperlink" Target="http://pbs.twimg.com/profile_images/1034061111878926338/F6noKVPX_normal.jpg" TargetMode="External" /><Relationship Id="rId91" Type="http://schemas.openxmlformats.org/officeDocument/2006/relationships/hyperlink" Target="http://pbs.twimg.com/profile_images/1129555970776944640/b44CRE-m_normal.jpg" TargetMode="External" /><Relationship Id="rId92" Type="http://schemas.openxmlformats.org/officeDocument/2006/relationships/hyperlink" Target="http://pbs.twimg.com/profile_images/872287940709408772/YNV7xSA-_normal.jpg" TargetMode="External" /><Relationship Id="rId93" Type="http://schemas.openxmlformats.org/officeDocument/2006/relationships/hyperlink" Target="http://pbs.twimg.com/profile_images/756134778676580352/sbdo2lA1_normal.jpg" TargetMode="External" /><Relationship Id="rId94" Type="http://schemas.openxmlformats.org/officeDocument/2006/relationships/hyperlink" Target="http://pbs.twimg.com/profile_images/1078654114450542592/Ywa0pyka_normal.jpg" TargetMode="External" /><Relationship Id="rId95" Type="http://schemas.openxmlformats.org/officeDocument/2006/relationships/hyperlink" Target="http://pbs.twimg.com/profile_images/1044969411432583168/FpmDabw7_normal.jpg" TargetMode="External" /><Relationship Id="rId96" Type="http://schemas.openxmlformats.org/officeDocument/2006/relationships/hyperlink" Target="http://pbs.twimg.com/profile_images/799643448357830656/FTrErgEN_normal.jpg" TargetMode="External" /><Relationship Id="rId97" Type="http://schemas.openxmlformats.org/officeDocument/2006/relationships/hyperlink" Target="http://pbs.twimg.com/profile_images/378800000506759140/f0f7c3d4dfd710de8df48f54c297554c_normal.jpeg" TargetMode="External" /><Relationship Id="rId98" Type="http://schemas.openxmlformats.org/officeDocument/2006/relationships/hyperlink" Target="http://pbs.twimg.com/profile_images/1093949311153451009/k8Xqmo6d_normal.jpg" TargetMode="External" /><Relationship Id="rId99" Type="http://schemas.openxmlformats.org/officeDocument/2006/relationships/hyperlink" Target="http://pbs.twimg.com/profile_images/765753347244630016/1MxZu0OX_normal.jpg" TargetMode="External" /><Relationship Id="rId100" Type="http://schemas.openxmlformats.org/officeDocument/2006/relationships/hyperlink" Target="http://pbs.twimg.com/profile_images/1042167452694601728/v7_QVBBq_normal.jpg" TargetMode="External" /><Relationship Id="rId101" Type="http://schemas.openxmlformats.org/officeDocument/2006/relationships/hyperlink" Target="http://pbs.twimg.com/profile_images/725703417558126592/SocNzlxV_normal.jpg" TargetMode="External" /><Relationship Id="rId102" Type="http://schemas.openxmlformats.org/officeDocument/2006/relationships/hyperlink" Target="http://pbs.twimg.com/profile_images/1066792354034708482/tw1SjvEE_normal.jpg" TargetMode="External" /><Relationship Id="rId103" Type="http://schemas.openxmlformats.org/officeDocument/2006/relationships/hyperlink" Target="http://pbs.twimg.com/profile_images/1053341124566437888/TqqPhvx8_normal.jpg" TargetMode="External" /><Relationship Id="rId104" Type="http://schemas.openxmlformats.org/officeDocument/2006/relationships/hyperlink" Target="http://pbs.twimg.com/profile_images/1026505875161145345/ft5LpBph_normal.jpg" TargetMode="External" /><Relationship Id="rId105" Type="http://schemas.openxmlformats.org/officeDocument/2006/relationships/hyperlink" Target="https://twitter.com/chcfnews" TargetMode="External" /><Relationship Id="rId106" Type="http://schemas.openxmlformats.org/officeDocument/2006/relationships/hyperlink" Target="https://twitter.com/unnecesarean" TargetMode="External" /><Relationship Id="rId107" Type="http://schemas.openxmlformats.org/officeDocument/2006/relationships/hyperlink" Target="https://twitter.com/beccah_health" TargetMode="External" /><Relationship Id="rId108" Type="http://schemas.openxmlformats.org/officeDocument/2006/relationships/hyperlink" Target="https://twitter.com/consumerreports" TargetMode="External" /><Relationship Id="rId109" Type="http://schemas.openxmlformats.org/officeDocument/2006/relationships/hyperlink" Target="https://twitter.com/bornk" TargetMode="External" /><Relationship Id="rId110" Type="http://schemas.openxmlformats.org/officeDocument/2006/relationships/hyperlink" Target="https://twitter.com/bidmchealth" TargetMode="External" /><Relationship Id="rId111" Type="http://schemas.openxmlformats.org/officeDocument/2006/relationships/hyperlink" Target="https://twitter.com/neel_shah" TargetMode="External" /><Relationship Id="rId112" Type="http://schemas.openxmlformats.org/officeDocument/2006/relationships/hyperlink" Target="https://twitter.com/doml_health" TargetMode="External" /><Relationship Id="rId113" Type="http://schemas.openxmlformats.org/officeDocument/2006/relationships/hyperlink" Target="https://twitter.com/cesareanrates" TargetMode="External" /><Relationship Id="rId114" Type="http://schemas.openxmlformats.org/officeDocument/2006/relationships/hyperlink" Target="https://twitter.com/obgynquality" TargetMode="External" /><Relationship Id="rId115" Type="http://schemas.openxmlformats.org/officeDocument/2006/relationships/hyperlink" Target="https://twitter.com/shaziatariqkhan" TargetMode="External" /><Relationship Id="rId116" Type="http://schemas.openxmlformats.org/officeDocument/2006/relationships/hyperlink" Target="https://twitter.com/eakester" TargetMode="External" /><Relationship Id="rId117" Type="http://schemas.openxmlformats.org/officeDocument/2006/relationships/hyperlink" Target="https://twitter.com/cmqcc" TargetMode="External" /><Relationship Id="rId118" Type="http://schemas.openxmlformats.org/officeDocument/2006/relationships/hyperlink" Target="https://twitter.com/suegullo" TargetMode="External" /><Relationship Id="rId119" Type="http://schemas.openxmlformats.org/officeDocument/2006/relationships/hyperlink" Target="https://twitter.com/rjwarrior" TargetMode="External" /><Relationship Id="rId120" Type="http://schemas.openxmlformats.org/officeDocument/2006/relationships/hyperlink" Target="https://twitter.com/blkmamasmatter" TargetMode="External" /><Relationship Id="rId121" Type="http://schemas.openxmlformats.org/officeDocument/2006/relationships/hyperlink" Target="https://twitter.com/drbdchambers" TargetMode="External" /><Relationship Id="rId122" Type="http://schemas.openxmlformats.org/officeDocument/2006/relationships/hyperlink" Target="https://twitter.com/danihasaduck" TargetMode="External" /><Relationship Id="rId123" Type="http://schemas.openxmlformats.org/officeDocument/2006/relationships/hyperlink" Target="https://twitter.com/rrhdr" TargetMode="External" /><Relationship Id="rId124" Type="http://schemas.openxmlformats.org/officeDocument/2006/relationships/hyperlink" Target="https://twitter.com/aunpalmquist" TargetMode="External" /><Relationship Id="rId125" Type="http://schemas.openxmlformats.org/officeDocument/2006/relationships/hyperlink" Target="https://twitter.com/sandalljane" TargetMode="External" /><Relationship Id="rId126" Type="http://schemas.openxmlformats.org/officeDocument/2006/relationships/hyperlink" Target="https://twitter.com/acnmmidwives" TargetMode="External" /><Relationship Id="rId127" Type="http://schemas.openxmlformats.org/officeDocument/2006/relationships/hyperlink" Target="https://twitter.com/robyncnm" TargetMode="External" /><Relationship Id="rId128" Type="http://schemas.openxmlformats.org/officeDocument/2006/relationships/hyperlink" Target="https://twitter.com/perinatalqi" TargetMode="External" /><Relationship Id="rId129" Type="http://schemas.openxmlformats.org/officeDocument/2006/relationships/hyperlink" Target="https://twitter.com/thehealthymommy" TargetMode="External" /><Relationship Id="rId130" Type="http://schemas.openxmlformats.org/officeDocument/2006/relationships/hyperlink" Target="https://twitter.com/chantallauryn" TargetMode="External" /><Relationship Id="rId131" Type="http://schemas.openxmlformats.org/officeDocument/2006/relationships/hyperlink" Target="https://twitter.com/thefpqc" TargetMode="External" /><Relationship Id="rId132" Type="http://schemas.openxmlformats.org/officeDocument/2006/relationships/hyperlink" Target="https://twitter.com/amykaleka" TargetMode="External" /><Relationship Id="rId133" Type="http://schemas.openxmlformats.org/officeDocument/2006/relationships/hyperlink" Target="https://twitter.com/_sararothstein" TargetMode="External" /><Relationship Id="rId134" Type="http://schemas.openxmlformats.org/officeDocument/2006/relationships/hyperlink" Target="https://twitter.com/anthembcbs" TargetMode="External" /><Relationship Id="rId135" Type="http://schemas.openxmlformats.org/officeDocument/2006/relationships/comments" Target="../comments2.xml" /><Relationship Id="rId136" Type="http://schemas.openxmlformats.org/officeDocument/2006/relationships/vmlDrawing" Target="../drawings/vmlDrawing2.vml" /><Relationship Id="rId137" Type="http://schemas.openxmlformats.org/officeDocument/2006/relationships/table" Target="../tables/table2.xml" /><Relationship Id="rId1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nytimes.com/2019/06/05/opinion/hospital-cesarean-section.html" TargetMode="External" /><Relationship Id="rId2" Type="http://schemas.openxmlformats.org/officeDocument/2006/relationships/hyperlink" Target="https://www.cmqcc.org/news/upcoming-webinar-improving-birth-care-experiences-and-outcomes-and-black-mothers-qi-approach" TargetMode="External" /><Relationship Id="rId3" Type="http://schemas.openxmlformats.org/officeDocument/2006/relationships/hyperlink" Target="https://twitter.com/publichealthumn/status/1137082513837449216" TargetMode="External" /><Relationship Id="rId4" Type="http://schemas.openxmlformats.org/officeDocument/2006/relationships/hyperlink" Target="https://mailchi.mp/a03a4cdeae8d/y0ay1xa7r6-2875445" TargetMode="External" /><Relationship Id="rId5" Type="http://schemas.openxmlformats.org/officeDocument/2006/relationships/hyperlink" Target="http://www.sciencedirect.com/science/authShare/S0884217519300449/20190507T220300Z/1?md5=5be580187ed1e0f021a008f6c8ba1297&amp;dgcid=author" TargetMode="External" /><Relationship Id="rId6" Type="http://schemas.openxmlformats.org/officeDocument/2006/relationships/hyperlink" Target="https://www.cmqcc.org/my-birth-matters" TargetMode="External" /><Relationship Id="rId7" Type="http://schemas.openxmlformats.org/officeDocument/2006/relationships/hyperlink" Target="https://mailchi.mp/a03a4cdeae8d/y0ay1xa7r6-2875445" TargetMode="External" /><Relationship Id="rId8" Type="http://schemas.openxmlformats.org/officeDocument/2006/relationships/hyperlink" Target="http://www.sciencedirect.com/science/authShare/S0884217519300449/20190507T220300Z/1?md5=5be580187ed1e0f021a008f6c8ba1297&amp;dgcid=author" TargetMode="External" /><Relationship Id="rId9" Type="http://schemas.openxmlformats.org/officeDocument/2006/relationships/hyperlink" Target="https://www.cmqcc.org/news/upcoming-webinar-improving-birth-care-experiences-and-outcomes-and-black-mothers-qi-approach" TargetMode="External" /><Relationship Id="rId10" Type="http://schemas.openxmlformats.org/officeDocument/2006/relationships/hyperlink" Target="https://www.nytimes.com/2019/06/05/opinion/hospital-cesarean-section.html" TargetMode="External" /><Relationship Id="rId11" Type="http://schemas.openxmlformats.org/officeDocument/2006/relationships/hyperlink" Target="https://twitter.com/publichealthumn/status/1137082513837449216" TargetMode="External" /><Relationship Id="rId12" Type="http://schemas.openxmlformats.org/officeDocument/2006/relationships/hyperlink" Target="https://www.cmqcc.org/my-birth-matters" TargetMode="External" /><Relationship Id="rId13" Type="http://schemas.openxmlformats.org/officeDocument/2006/relationships/table" Target="../tables/table12.xml" /><Relationship Id="rId14" Type="http://schemas.openxmlformats.org/officeDocument/2006/relationships/table" Target="../tables/table13.xml" /><Relationship Id="rId15" Type="http://schemas.openxmlformats.org/officeDocument/2006/relationships/table" Target="../tables/table14.xml" /><Relationship Id="rId16" Type="http://schemas.openxmlformats.org/officeDocument/2006/relationships/table" Target="../tables/table15.xml" /><Relationship Id="rId17" Type="http://schemas.openxmlformats.org/officeDocument/2006/relationships/table" Target="../tables/table16.xml" /><Relationship Id="rId18" Type="http://schemas.openxmlformats.org/officeDocument/2006/relationships/table" Target="../tables/table17.xml" /><Relationship Id="rId19" Type="http://schemas.openxmlformats.org/officeDocument/2006/relationships/table" Target="../tables/table18.xml" /><Relationship Id="rId2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618</v>
      </c>
      <c r="BB2" s="13" t="s">
        <v>626</v>
      </c>
      <c r="BC2" s="13" t="s">
        <v>627</v>
      </c>
      <c r="BD2" s="67" t="s">
        <v>845</v>
      </c>
      <c r="BE2" s="67" t="s">
        <v>846</v>
      </c>
      <c r="BF2" s="67" t="s">
        <v>847</v>
      </c>
      <c r="BG2" s="67" t="s">
        <v>848</v>
      </c>
      <c r="BH2" s="67" t="s">
        <v>849</v>
      </c>
      <c r="BI2" s="67" t="s">
        <v>850</v>
      </c>
      <c r="BJ2" s="67" t="s">
        <v>851</v>
      </c>
      <c r="BK2" s="67" t="s">
        <v>852</v>
      </c>
      <c r="BL2" s="67" t="s">
        <v>853</v>
      </c>
    </row>
    <row r="3" spans="1:64" ht="15" customHeight="1">
      <c r="A3" s="84" t="s">
        <v>212</v>
      </c>
      <c r="B3" s="84" t="s">
        <v>213</v>
      </c>
      <c r="C3" s="53" t="s">
        <v>860</v>
      </c>
      <c r="D3" s="54">
        <v>3</v>
      </c>
      <c r="E3" s="65" t="s">
        <v>132</v>
      </c>
      <c r="F3" s="55">
        <v>35</v>
      </c>
      <c r="G3" s="53"/>
      <c r="H3" s="57"/>
      <c r="I3" s="56"/>
      <c r="J3" s="56"/>
      <c r="K3" s="36" t="s">
        <v>66</v>
      </c>
      <c r="L3" s="62">
        <v>3</v>
      </c>
      <c r="M3" s="62"/>
      <c r="N3" s="63"/>
      <c r="O3" s="85" t="s">
        <v>242</v>
      </c>
      <c r="P3" s="87">
        <v>43621.69291666667</v>
      </c>
      <c r="Q3" s="85" t="s">
        <v>243</v>
      </c>
      <c r="R3" s="89" t="s">
        <v>256</v>
      </c>
      <c r="S3" s="85" t="s">
        <v>262</v>
      </c>
      <c r="T3" s="85" t="s">
        <v>267</v>
      </c>
      <c r="U3" s="85"/>
      <c r="V3" s="89" t="s">
        <v>273</v>
      </c>
      <c r="W3" s="87">
        <v>43621.69291666667</v>
      </c>
      <c r="X3" s="89" t="s">
        <v>297</v>
      </c>
      <c r="Y3" s="85"/>
      <c r="Z3" s="85"/>
      <c r="AA3" s="91" t="s">
        <v>323</v>
      </c>
      <c r="AB3" s="91" t="s">
        <v>349</v>
      </c>
      <c r="AC3" s="85" t="b">
        <v>0</v>
      </c>
      <c r="AD3" s="85">
        <v>3</v>
      </c>
      <c r="AE3" s="91" t="s">
        <v>350</v>
      </c>
      <c r="AF3" s="85" t="b">
        <v>0</v>
      </c>
      <c r="AG3" s="85" t="s">
        <v>352</v>
      </c>
      <c r="AH3" s="85"/>
      <c r="AI3" s="91" t="s">
        <v>351</v>
      </c>
      <c r="AJ3" s="85" t="b">
        <v>0</v>
      </c>
      <c r="AK3" s="85">
        <v>1</v>
      </c>
      <c r="AL3" s="91" t="s">
        <v>351</v>
      </c>
      <c r="AM3" s="85" t="s">
        <v>354</v>
      </c>
      <c r="AN3" s="85" t="b">
        <v>0</v>
      </c>
      <c r="AO3" s="91" t="s">
        <v>349</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213</v>
      </c>
      <c r="B4" s="84" t="s">
        <v>212</v>
      </c>
      <c r="C4" s="53" t="s">
        <v>860</v>
      </c>
      <c r="D4" s="54">
        <v>3</v>
      </c>
      <c r="E4" s="65" t="s">
        <v>132</v>
      </c>
      <c r="F4" s="55">
        <v>35</v>
      </c>
      <c r="G4" s="53"/>
      <c r="H4" s="57"/>
      <c r="I4" s="56"/>
      <c r="J4" s="56"/>
      <c r="K4" s="36" t="s">
        <v>66</v>
      </c>
      <c r="L4" s="83">
        <v>4</v>
      </c>
      <c r="M4" s="83"/>
      <c r="N4" s="63"/>
      <c r="O4" s="86" t="s">
        <v>242</v>
      </c>
      <c r="P4" s="88">
        <v>43621.709340277775</v>
      </c>
      <c r="Q4" s="86" t="s">
        <v>244</v>
      </c>
      <c r="R4" s="86"/>
      <c r="S4" s="86"/>
      <c r="T4" s="86" t="s">
        <v>267</v>
      </c>
      <c r="U4" s="86"/>
      <c r="V4" s="90" t="s">
        <v>274</v>
      </c>
      <c r="W4" s="88">
        <v>43621.709340277775</v>
      </c>
      <c r="X4" s="90" t="s">
        <v>298</v>
      </c>
      <c r="Y4" s="86"/>
      <c r="Z4" s="86"/>
      <c r="AA4" s="92" t="s">
        <v>324</v>
      </c>
      <c r="AB4" s="86"/>
      <c r="AC4" s="86" t="b">
        <v>0</v>
      </c>
      <c r="AD4" s="86">
        <v>0</v>
      </c>
      <c r="AE4" s="92" t="s">
        <v>351</v>
      </c>
      <c r="AF4" s="86" t="b">
        <v>0</v>
      </c>
      <c r="AG4" s="86" t="s">
        <v>352</v>
      </c>
      <c r="AH4" s="86"/>
      <c r="AI4" s="92" t="s">
        <v>351</v>
      </c>
      <c r="AJ4" s="86" t="b">
        <v>0</v>
      </c>
      <c r="AK4" s="86">
        <v>1</v>
      </c>
      <c r="AL4" s="92" t="s">
        <v>323</v>
      </c>
      <c r="AM4" s="86" t="s">
        <v>355</v>
      </c>
      <c r="AN4" s="86" t="b">
        <v>0</v>
      </c>
      <c r="AO4" s="92" t="s">
        <v>323</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22</v>
      </c>
      <c r="BK4" s="52">
        <v>100</v>
      </c>
      <c r="BL4" s="51">
        <v>22</v>
      </c>
    </row>
    <row r="5" spans="1:64" ht="45">
      <c r="A5" s="84" t="s">
        <v>214</v>
      </c>
      <c r="B5" s="84" t="s">
        <v>237</v>
      </c>
      <c r="C5" s="53" t="s">
        <v>860</v>
      </c>
      <c r="D5" s="54">
        <v>3</v>
      </c>
      <c r="E5" s="65" t="s">
        <v>132</v>
      </c>
      <c r="F5" s="55">
        <v>35</v>
      </c>
      <c r="G5" s="53"/>
      <c r="H5" s="57"/>
      <c r="I5" s="56"/>
      <c r="J5" s="56"/>
      <c r="K5" s="36" t="s">
        <v>65</v>
      </c>
      <c r="L5" s="83">
        <v>5</v>
      </c>
      <c r="M5" s="83"/>
      <c r="N5" s="63"/>
      <c r="O5" s="86" t="s">
        <v>242</v>
      </c>
      <c r="P5" s="88">
        <v>43621.97180555556</v>
      </c>
      <c r="Q5" s="86" t="s">
        <v>245</v>
      </c>
      <c r="R5" s="90" t="s">
        <v>257</v>
      </c>
      <c r="S5" s="86" t="s">
        <v>263</v>
      </c>
      <c r="T5" s="86" t="s">
        <v>267</v>
      </c>
      <c r="U5" s="90" t="s">
        <v>271</v>
      </c>
      <c r="V5" s="90" t="s">
        <v>271</v>
      </c>
      <c r="W5" s="88">
        <v>43621.97180555556</v>
      </c>
      <c r="X5" s="90" t="s">
        <v>299</v>
      </c>
      <c r="Y5" s="86"/>
      <c r="Z5" s="86"/>
      <c r="AA5" s="92" t="s">
        <v>325</v>
      </c>
      <c r="AB5" s="86"/>
      <c r="AC5" s="86" t="b">
        <v>0</v>
      </c>
      <c r="AD5" s="86">
        <v>8</v>
      </c>
      <c r="AE5" s="92" t="s">
        <v>351</v>
      </c>
      <c r="AF5" s="86" t="b">
        <v>0</v>
      </c>
      <c r="AG5" s="86" t="s">
        <v>352</v>
      </c>
      <c r="AH5" s="86"/>
      <c r="AI5" s="92" t="s">
        <v>351</v>
      </c>
      <c r="AJ5" s="86" t="b">
        <v>0</v>
      </c>
      <c r="AK5" s="86">
        <v>2</v>
      </c>
      <c r="AL5" s="92" t="s">
        <v>351</v>
      </c>
      <c r="AM5" s="86" t="s">
        <v>354</v>
      </c>
      <c r="AN5" s="86" t="b">
        <v>0</v>
      </c>
      <c r="AO5" s="92" t="s">
        <v>325</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215</v>
      </c>
      <c r="B6" s="84" t="s">
        <v>238</v>
      </c>
      <c r="C6" s="53" t="s">
        <v>860</v>
      </c>
      <c r="D6" s="54">
        <v>3</v>
      </c>
      <c r="E6" s="65" t="s">
        <v>132</v>
      </c>
      <c r="F6" s="55">
        <v>35</v>
      </c>
      <c r="G6" s="53"/>
      <c r="H6" s="57"/>
      <c r="I6" s="56"/>
      <c r="J6" s="56"/>
      <c r="K6" s="36" t="s">
        <v>65</v>
      </c>
      <c r="L6" s="83">
        <v>6</v>
      </c>
      <c r="M6" s="83"/>
      <c r="N6" s="63"/>
      <c r="O6" s="86" t="s">
        <v>242</v>
      </c>
      <c r="P6" s="88">
        <v>43622.01881944444</v>
      </c>
      <c r="Q6" s="86" t="s">
        <v>246</v>
      </c>
      <c r="R6" s="90" t="s">
        <v>257</v>
      </c>
      <c r="S6" s="86" t="s">
        <v>263</v>
      </c>
      <c r="T6" s="86"/>
      <c r="U6" s="86"/>
      <c r="V6" s="90" t="s">
        <v>275</v>
      </c>
      <c r="W6" s="88">
        <v>43622.01881944444</v>
      </c>
      <c r="X6" s="90" t="s">
        <v>300</v>
      </c>
      <c r="Y6" s="86"/>
      <c r="Z6" s="86"/>
      <c r="AA6" s="92" t="s">
        <v>326</v>
      </c>
      <c r="AB6" s="86"/>
      <c r="AC6" s="86" t="b">
        <v>0</v>
      </c>
      <c r="AD6" s="86">
        <v>0</v>
      </c>
      <c r="AE6" s="92" t="s">
        <v>351</v>
      </c>
      <c r="AF6" s="86" t="b">
        <v>0</v>
      </c>
      <c r="AG6" s="86" t="s">
        <v>352</v>
      </c>
      <c r="AH6" s="86"/>
      <c r="AI6" s="92" t="s">
        <v>351</v>
      </c>
      <c r="AJ6" s="86" t="b">
        <v>0</v>
      </c>
      <c r="AK6" s="86">
        <v>2</v>
      </c>
      <c r="AL6" s="92" t="s">
        <v>325</v>
      </c>
      <c r="AM6" s="86" t="s">
        <v>355</v>
      </c>
      <c r="AN6" s="86" t="b">
        <v>0</v>
      </c>
      <c r="AO6" s="92" t="s">
        <v>325</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1</v>
      </c>
      <c r="BG6" s="52">
        <v>5.555555555555555</v>
      </c>
      <c r="BH6" s="51">
        <v>0</v>
      </c>
      <c r="BI6" s="52">
        <v>0</v>
      </c>
      <c r="BJ6" s="51">
        <v>17</v>
      </c>
      <c r="BK6" s="52">
        <v>94.44444444444444</v>
      </c>
      <c r="BL6" s="51">
        <v>18</v>
      </c>
    </row>
    <row r="7" spans="1:64" ht="45">
      <c r="A7" s="84" t="s">
        <v>215</v>
      </c>
      <c r="B7" s="84" t="s">
        <v>214</v>
      </c>
      <c r="C7" s="53" t="s">
        <v>860</v>
      </c>
      <c r="D7" s="54">
        <v>3</v>
      </c>
      <c r="E7" s="65" t="s">
        <v>132</v>
      </c>
      <c r="F7" s="55">
        <v>35</v>
      </c>
      <c r="G7" s="53"/>
      <c r="H7" s="57"/>
      <c r="I7" s="56"/>
      <c r="J7" s="56"/>
      <c r="K7" s="36" t="s">
        <v>65</v>
      </c>
      <c r="L7" s="83">
        <v>7</v>
      </c>
      <c r="M7" s="83"/>
      <c r="N7" s="63"/>
      <c r="O7" s="86" t="s">
        <v>242</v>
      </c>
      <c r="P7" s="88">
        <v>43622.01881944444</v>
      </c>
      <c r="Q7" s="86" t="s">
        <v>246</v>
      </c>
      <c r="R7" s="90" t="s">
        <v>257</v>
      </c>
      <c r="S7" s="86" t="s">
        <v>263</v>
      </c>
      <c r="T7" s="86"/>
      <c r="U7" s="86"/>
      <c r="V7" s="90" t="s">
        <v>275</v>
      </c>
      <c r="W7" s="88">
        <v>43622.01881944444</v>
      </c>
      <c r="X7" s="90" t="s">
        <v>300</v>
      </c>
      <c r="Y7" s="86"/>
      <c r="Z7" s="86"/>
      <c r="AA7" s="92" t="s">
        <v>326</v>
      </c>
      <c r="AB7" s="86"/>
      <c r="AC7" s="86" t="b">
        <v>0</v>
      </c>
      <c r="AD7" s="86">
        <v>0</v>
      </c>
      <c r="AE7" s="92" t="s">
        <v>351</v>
      </c>
      <c r="AF7" s="86" t="b">
        <v>0</v>
      </c>
      <c r="AG7" s="86" t="s">
        <v>352</v>
      </c>
      <c r="AH7" s="86"/>
      <c r="AI7" s="92" t="s">
        <v>351</v>
      </c>
      <c r="AJ7" s="86" t="b">
        <v>0</v>
      </c>
      <c r="AK7" s="86">
        <v>2</v>
      </c>
      <c r="AL7" s="92" t="s">
        <v>325</v>
      </c>
      <c r="AM7" s="86" t="s">
        <v>355</v>
      </c>
      <c r="AN7" s="86" t="b">
        <v>0</v>
      </c>
      <c r="AO7" s="92" t="s">
        <v>325</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216</v>
      </c>
      <c r="B8" s="84" t="s">
        <v>238</v>
      </c>
      <c r="C8" s="53" t="s">
        <v>860</v>
      </c>
      <c r="D8" s="54">
        <v>3</v>
      </c>
      <c r="E8" s="65" t="s">
        <v>132</v>
      </c>
      <c r="F8" s="55">
        <v>35</v>
      </c>
      <c r="G8" s="53"/>
      <c r="H8" s="57"/>
      <c r="I8" s="56"/>
      <c r="J8" s="56"/>
      <c r="K8" s="36" t="s">
        <v>65</v>
      </c>
      <c r="L8" s="83">
        <v>8</v>
      </c>
      <c r="M8" s="83"/>
      <c r="N8" s="63"/>
      <c r="O8" s="86" t="s">
        <v>242</v>
      </c>
      <c r="P8" s="88">
        <v>43622.05221064815</v>
      </c>
      <c r="Q8" s="86" t="s">
        <v>246</v>
      </c>
      <c r="R8" s="90" t="s">
        <v>257</v>
      </c>
      <c r="S8" s="86" t="s">
        <v>263</v>
      </c>
      <c r="T8" s="86"/>
      <c r="U8" s="86"/>
      <c r="V8" s="90" t="s">
        <v>276</v>
      </c>
      <c r="W8" s="88">
        <v>43622.05221064815</v>
      </c>
      <c r="X8" s="90" t="s">
        <v>301</v>
      </c>
      <c r="Y8" s="86"/>
      <c r="Z8" s="86"/>
      <c r="AA8" s="92" t="s">
        <v>327</v>
      </c>
      <c r="AB8" s="86"/>
      <c r="AC8" s="86" t="b">
        <v>0</v>
      </c>
      <c r="AD8" s="86">
        <v>0</v>
      </c>
      <c r="AE8" s="92" t="s">
        <v>351</v>
      </c>
      <c r="AF8" s="86" t="b">
        <v>0</v>
      </c>
      <c r="AG8" s="86" t="s">
        <v>352</v>
      </c>
      <c r="AH8" s="86"/>
      <c r="AI8" s="92" t="s">
        <v>351</v>
      </c>
      <c r="AJ8" s="86" t="b">
        <v>0</v>
      </c>
      <c r="AK8" s="86">
        <v>2</v>
      </c>
      <c r="AL8" s="92" t="s">
        <v>325</v>
      </c>
      <c r="AM8" s="86" t="s">
        <v>355</v>
      </c>
      <c r="AN8" s="86" t="b">
        <v>0</v>
      </c>
      <c r="AO8" s="92" t="s">
        <v>325</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216</v>
      </c>
      <c r="B9" s="84" t="s">
        <v>214</v>
      </c>
      <c r="C9" s="53" t="s">
        <v>860</v>
      </c>
      <c r="D9" s="54">
        <v>3</v>
      </c>
      <c r="E9" s="65" t="s">
        <v>132</v>
      </c>
      <c r="F9" s="55">
        <v>35</v>
      </c>
      <c r="G9" s="53"/>
      <c r="H9" s="57"/>
      <c r="I9" s="56"/>
      <c r="J9" s="56"/>
      <c r="K9" s="36" t="s">
        <v>65</v>
      </c>
      <c r="L9" s="83">
        <v>9</v>
      </c>
      <c r="M9" s="83"/>
      <c r="N9" s="63"/>
      <c r="O9" s="86" t="s">
        <v>242</v>
      </c>
      <c r="P9" s="88">
        <v>43622.05221064815</v>
      </c>
      <c r="Q9" s="86" t="s">
        <v>246</v>
      </c>
      <c r="R9" s="90" t="s">
        <v>257</v>
      </c>
      <c r="S9" s="86" t="s">
        <v>263</v>
      </c>
      <c r="T9" s="86"/>
      <c r="U9" s="86"/>
      <c r="V9" s="90" t="s">
        <v>276</v>
      </c>
      <c r="W9" s="88">
        <v>43622.05221064815</v>
      </c>
      <c r="X9" s="90" t="s">
        <v>301</v>
      </c>
      <c r="Y9" s="86"/>
      <c r="Z9" s="86"/>
      <c r="AA9" s="92" t="s">
        <v>327</v>
      </c>
      <c r="AB9" s="86"/>
      <c r="AC9" s="86" t="b">
        <v>0</v>
      </c>
      <c r="AD9" s="86">
        <v>0</v>
      </c>
      <c r="AE9" s="92" t="s">
        <v>351</v>
      </c>
      <c r="AF9" s="86" t="b">
        <v>0</v>
      </c>
      <c r="AG9" s="86" t="s">
        <v>352</v>
      </c>
      <c r="AH9" s="86"/>
      <c r="AI9" s="92" t="s">
        <v>351</v>
      </c>
      <c r="AJ9" s="86" t="b">
        <v>0</v>
      </c>
      <c r="AK9" s="86">
        <v>2</v>
      </c>
      <c r="AL9" s="92" t="s">
        <v>325</v>
      </c>
      <c r="AM9" s="86" t="s">
        <v>355</v>
      </c>
      <c r="AN9" s="86" t="b">
        <v>0</v>
      </c>
      <c r="AO9" s="92" t="s">
        <v>325</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1</v>
      </c>
      <c r="BG9" s="52">
        <v>5.555555555555555</v>
      </c>
      <c r="BH9" s="51">
        <v>0</v>
      </c>
      <c r="BI9" s="52">
        <v>0</v>
      </c>
      <c r="BJ9" s="51">
        <v>17</v>
      </c>
      <c r="BK9" s="52">
        <v>94.44444444444444</v>
      </c>
      <c r="BL9" s="51">
        <v>18</v>
      </c>
    </row>
    <row r="10" spans="1:64" ht="45">
      <c r="A10" s="84" t="s">
        <v>217</v>
      </c>
      <c r="B10" s="84" t="s">
        <v>238</v>
      </c>
      <c r="C10" s="53" t="s">
        <v>860</v>
      </c>
      <c r="D10" s="54">
        <v>3</v>
      </c>
      <c r="E10" s="65" t="s">
        <v>132</v>
      </c>
      <c r="F10" s="55">
        <v>35</v>
      </c>
      <c r="G10" s="53"/>
      <c r="H10" s="57"/>
      <c r="I10" s="56"/>
      <c r="J10" s="56"/>
      <c r="K10" s="36" t="s">
        <v>65</v>
      </c>
      <c r="L10" s="83">
        <v>10</v>
      </c>
      <c r="M10" s="83"/>
      <c r="N10" s="63"/>
      <c r="O10" s="86" t="s">
        <v>242</v>
      </c>
      <c r="P10" s="88">
        <v>43622.486296296294</v>
      </c>
      <c r="Q10" s="86" t="s">
        <v>247</v>
      </c>
      <c r="R10" s="90" t="s">
        <v>257</v>
      </c>
      <c r="S10" s="86" t="s">
        <v>263</v>
      </c>
      <c r="T10" s="86"/>
      <c r="U10" s="86"/>
      <c r="V10" s="90" t="s">
        <v>277</v>
      </c>
      <c r="W10" s="88">
        <v>43622.486296296294</v>
      </c>
      <c r="X10" s="90" t="s">
        <v>302</v>
      </c>
      <c r="Y10" s="86"/>
      <c r="Z10" s="86"/>
      <c r="AA10" s="92" t="s">
        <v>328</v>
      </c>
      <c r="AB10" s="86"/>
      <c r="AC10" s="86" t="b">
        <v>0</v>
      </c>
      <c r="AD10" s="86">
        <v>0</v>
      </c>
      <c r="AE10" s="92" t="s">
        <v>351</v>
      </c>
      <c r="AF10" s="86" t="b">
        <v>0</v>
      </c>
      <c r="AG10" s="86" t="s">
        <v>352</v>
      </c>
      <c r="AH10" s="86"/>
      <c r="AI10" s="92" t="s">
        <v>351</v>
      </c>
      <c r="AJ10" s="86" t="b">
        <v>0</v>
      </c>
      <c r="AK10" s="86">
        <v>6</v>
      </c>
      <c r="AL10" s="92" t="s">
        <v>325</v>
      </c>
      <c r="AM10" s="86" t="s">
        <v>355</v>
      </c>
      <c r="AN10" s="86" t="b">
        <v>0</v>
      </c>
      <c r="AO10" s="92" t="s">
        <v>325</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217</v>
      </c>
      <c r="B11" s="84" t="s">
        <v>214</v>
      </c>
      <c r="C11" s="53" t="s">
        <v>860</v>
      </c>
      <c r="D11" s="54">
        <v>3</v>
      </c>
      <c r="E11" s="65" t="s">
        <v>132</v>
      </c>
      <c r="F11" s="55">
        <v>35</v>
      </c>
      <c r="G11" s="53"/>
      <c r="H11" s="57"/>
      <c r="I11" s="56"/>
      <c r="J11" s="56"/>
      <c r="K11" s="36" t="s">
        <v>65</v>
      </c>
      <c r="L11" s="83">
        <v>11</v>
      </c>
      <c r="M11" s="83"/>
      <c r="N11" s="63"/>
      <c r="O11" s="86" t="s">
        <v>242</v>
      </c>
      <c r="P11" s="88">
        <v>43622.486296296294</v>
      </c>
      <c r="Q11" s="86" t="s">
        <v>247</v>
      </c>
      <c r="R11" s="90" t="s">
        <v>257</v>
      </c>
      <c r="S11" s="86" t="s">
        <v>263</v>
      </c>
      <c r="T11" s="86"/>
      <c r="U11" s="86"/>
      <c r="V11" s="90" t="s">
        <v>277</v>
      </c>
      <c r="W11" s="88">
        <v>43622.486296296294</v>
      </c>
      <c r="X11" s="90" t="s">
        <v>302</v>
      </c>
      <c r="Y11" s="86"/>
      <c r="Z11" s="86"/>
      <c r="AA11" s="92" t="s">
        <v>328</v>
      </c>
      <c r="AB11" s="86"/>
      <c r="AC11" s="86" t="b">
        <v>0</v>
      </c>
      <c r="AD11" s="86">
        <v>0</v>
      </c>
      <c r="AE11" s="92" t="s">
        <v>351</v>
      </c>
      <c r="AF11" s="86" t="b">
        <v>0</v>
      </c>
      <c r="AG11" s="86" t="s">
        <v>352</v>
      </c>
      <c r="AH11" s="86"/>
      <c r="AI11" s="92" t="s">
        <v>351</v>
      </c>
      <c r="AJ11" s="86" t="b">
        <v>0</v>
      </c>
      <c r="AK11" s="86">
        <v>6</v>
      </c>
      <c r="AL11" s="92" t="s">
        <v>325</v>
      </c>
      <c r="AM11" s="86" t="s">
        <v>355</v>
      </c>
      <c r="AN11" s="86" t="b">
        <v>0</v>
      </c>
      <c r="AO11" s="92" t="s">
        <v>325</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1</v>
      </c>
      <c r="BG11" s="52">
        <v>5.555555555555555</v>
      </c>
      <c r="BH11" s="51">
        <v>0</v>
      </c>
      <c r="BI11" s="52">
        <v>0</v>
      </c>
      <c r="BJ11" s="51">
        <v>17</v>
      </c>
      <c r="BK11" s="52">
        <v>94.44444444444444</v>
      </c>
      <c r="BL11" s="51">
        <v>18</v>
      </c>
    </row>
    <row r="12" spans="1:64" ht="45">
      <c r="A12" s="84" t="s">
        <v>218</v>
      </c>
      <c r="B12" s="84" t="s">
        <v>238</v>
      </c>
      <c r="C12" s="53" t="s">
        <v>860</v>
      </c>
      <c r="D12" s="54">
        <v>3</v>
      </c>
      <c r="E12" s="65" t="s">
        <v>132</v>
      </c>
      <c r="F12" s="55">
        <v>35</v>
      </c>
      <c r="G12" s="53"/>
      <c r="H12" s="57"/>
      <c r="I12" s="56"/>
      <c r="J12" s="56"/>
      <c r="K12" s="36" t="s">
        <v>65</v>
      </c>
      <c r="L12" s="83">
        <v>12</v>
      </c>
      <c r="M12" s="83"/>
      <c r="N12" s="63"/>
      <c r="O12" s="86" t="s">
        <v>242</v>
      </c>
      <c r="P12" s="88">
        <v>43622.55068287037</v>
      </c>
      <c r="Q12" s="86" t="s">
        <v>247</v>
      </c>
      <c r="R12" s="90" t="s">
        <v>257</v>
      </c>
      <c r="S12" s="86" t="s">
        <v>263</v>
      </c>
      <c r="T12" s="86"/>
      <c r="U12" s="86"/>
      <c r="V12" s="90" t="s">
        <v>278</v>
      </c>
      <c r="W12" s="88">
        <v>43622.55068287037</v>
      </c>
      <c r="X12" s="90" t="s">
        <v>303</v>
      </c>
      <c r="Y12" s="86"/>
      <c r="Z12" s="86"/>
      <c r="AA12" s="92" t="s">
        <v>329</v>
      </c>
      <c r="AB12" s="86"/>
      <c r="AC12" s="86" t="b">
        <v>0</v>
      </c>
      <c r="AD12" s="86">
        <v>0</v>
      </c>
      <c r="AE12" s="92" t="s">
        <v>351</v>
      </c>
      <c r="AF12" s="86" t="b">
        <v>0</v>
      </c>
      <c r="AG12" s="86" t="s">
        <v>352</v>
      </c>
      <c r="AH12" s="86"/>
      <c r="AI12" s="92" t="s">
        <v>351</v>
      </c>
      <c r="AJ12" s="86" t="b">
        <v>0</v>
      </c>
      <c r="AK12" s="86">
        <v>6</v>
      </c>
      <c r="AL12" s="92" t="s">
        <v>325</v>
      </c>
      <c r="AM12" s="86" t="s">
        <v>355</v>
      </c>
      <c r="AN12" s="86" t="b">
        <v>0</v>
      </c>
      <c r="AO12" s="92" t="s">
        <v>325</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218</v>
      </c>
      <c r="B13" s="84" t="s">
        <v>214</v>
      </c>
      <c r="C13" s="53" t="s">
        <v>860</v>
      </c>
      <c r="D13" s="54">
        <v>3</v>
      </c>
      <c r="E13" s="65" t="s">
        <v>132</v>
      </c>
      <c r="F13" s="55">
        <v>35</v>
      </c>
      <c r="G13" s="53"/>
      <c r="H13" s="57"/>
      <c r="I13" s="56"/>
      <c r="J13" s="56"/>
      <c r="K13" s="36" t="s">
        <v>65</v>
      </c>
      <c r="L13" s="83">
        <v>13</v>
      </c>
      <c r="M13" s="83"/>
      <c r="N13" s="63"/>
      <c r="O13" s="86" t="s">
        <v>242</v>
      </c>
      <c r="P13" s="88">
        <v>43622.55068287037</v>
      </c>
      <c r="Q13" s="86" t="s">
        <v>247</v>
      </c>
      <c r="R13" s="90" t="s">
        <v>257</v>
      </c>
      <c r="S13" s="86" t="s">
        <v>263</v>
      </c>
      <c r="T13" s="86"/>
      <c r="U13" s="86"/>
      <c r="V13" s="90" t="s">
        <v>278</v>
      </c>
      <c r="W13" s="88">
        <v>43622.55068287037</v>
      </c>
      <c r="X13" s="90" t="s">
        <v>303</v>
      </c>
      <c r="Y13" s="86"/>
      <c r="Z13" s="86"/>
      <c r="AA13" s="92" t="s">
        <v>329</v>
      </c>
      <c r="AB13" s="86"/>
      <c r="AC13" s="86" t="b">
        <v>0</v>
      </c>
      <c r="AD13" s="86">
        <v>0</v>
      </c>
      <c r="AE13" s="92" t="s">
        <v>351</v>
      </c>
      <c r="AF13" s="86" t="b">
        <v>0</v>
      </c>
      <c r="AG13" s="86" t="s">
        <v>352</v>
      </c>
      <c r="AH13" s="86"/>
      <c r="AI13" s="92" t="s">
        <v>351</v>
      </c>
      <c r="AJ13" s="86" t="b">
        <v>0</v>
      </c>
      <c r="AK13" s="86">
        <v>6</v>
      </c>
      <c r="AL13" s="92" t="s">
        <v>325</v>
      </c>
      <c r="AM13" s="86" t="s">
        <v>355</v>
      </c>
      <c r="AN13" s="86" t="b">
        <v>0</v>
      </c>
      <c r="AO13" s="92" t="s">
        <v>325</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1</v>
      </c>
      <c r="BG13" s="52">
        <v>5.555555555555555</v>
      </c>
      <c r="BH13" s="51">
        <v>0</v>
      </c>
      <c r="BI13" s="52">
        <v>0</v>
      </c>
      <c r="BJ13" s="51">
        <v>17</v>
      </c>
      <c r="BK13" s="52">
        <v>94.44444444444444</v>
      </c>
      <c r="BL13" s="51">
        <v>18</v>
      </c>
    </row>
    <row r="14" spans="1:64" ht="45">
      <c r="A14" s="84" t="s">
        <v>219</v>
      </c>
      <c r="B14" s="84" t="s">
        <v>238</v>
      </c>
      <c r="C14" s="53" t="s">
        <v>860</v>
      </c>
      <c r="D14" s="54">
        <v>3</v>
      </c>
      <c r="E14" s="65" t="s">
        <v>132</v>
      </c>
      <c r="F14" s="55">
        <v>35</v>
      </c>
      <c r="G14" s="53"/>
      <c r="H14" s="57"/>
      <c r="I14" s="56"/>
      <c r="J14" s="56"/>
      <c r="K14" s="36" t="s">
        <v>65</v>
      </c>
      <c r="L14" s="83">
        <v>14</v>
      </c>
      <c r="M14" s="83"/>
      <c r="N14" s="63"/>
      <c r="O14" s="86" t="s">
        <v>242</v>
      </c>
      <c r="P14" s="88">
        <v>43622.85146990741</v>
      </c>
      <c r="Q14" s="86" t="s">
        <v>247</v>
      </c>
      <c r="R14" s="90" t="s">
        <v>257</v>
      </c>
      <c r="S14" s="86" t="s">
        <v>263</v>
      </c>
      <c r="T14" s="86"/>
      <c r="U14" s="86"/>
      <c r="V14" s="90" t="s">
        <v>279</v>
      </c>
      <c r="W14" s="88">
        <v>43622.85146990741</v>
      </c>
      <c r="X14" s="90" t="s">
        <v>304</v>
      </c>
      <c r="Y14" s="86"/>
      <c r="Z14" s="86"/>
      <c r="AA14" s="92" t="s">
        <v>330</v>
      </c>
      <c r="AB14" s="86"/>
      <c r="AC14" s="86" t="b">
        <v>0</v>
      </c>
      <c r="AD14" s="86">
        <v>0</v>
      </c>
      <c r="AE14" s="92" t="s">
        <v>351</v>
      </c>
      <c r="AF14" s="86" t="b">
        <v>0</v>
      </c>
      <c r="AG14" s="86" t="s">
        <v>352</v>
      </c>
      <c r="AH14" s="86"/>
      <c r="AI14" s="92" t="s">
        <v>351</v>
      </c>
      <c r="AJ14" s="86" t="b">
        <v>0</v>
      </c>
      <c r="AK14" s="86">
        <v>6</v>
      </c>
      <c r="AL14" s="92" t="s">
        <v>325</v>
      </c>
      <c r="AM14" s="86" t="s">
        <v>355</v>
      </c>
      <c r="AN14" s="86" t="b">
        <v>0</v>
      </c>
      <c r="AO14" s="92" t="s">
        <v>325</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219</v>
      </c>
      <c r="B15" s="84" t="s">
        <v>214</v>
      </c>
      <c r="C15" s="53" t="s">
        <v>860</v>
      </c>
      <c r="D15" s="54">
        <v>3</v>
      </c>
      <c r="E15" s="65" t="s">
        <v>132</v>
      </c>
      <c r="F15" s="55">
        <v>35</v>
      </c>
      <c r="G15" s="53"/>
      <c r="H15" s="57"/>
      <c r="I15" s="56"/>
      <c r="J15" s="56"/>
      <c r="K15" s="36" t="s">
        <v>65</v>
      </c>
      <c r="L15" s="83">
        <v>15</v>
      </c>
      <c r="M15" s="83"/>
      <c r="N15" s="63"/>
      <c r="O15" s="86" t="s">
        <v>242</v>
      </c>
      <c r="P15" s="88">
        <v>43622.85146990741</v>
      </c>
      <c r="Q15" s="86" t="s">
        <v>247</v>
      </c>
      <c r="R15" s="90" t="s">
        <v>257</v>
      </c>
      <c r="S15" s="86" t="s">
        <v>263</v>
      </c>
      <c r="T15" s="86"/>
      <c r="U15" s="86"/>
      <c r="V15" s="90" t="s">
        <v>279</v>
      </c>
      <c r="W15" s="88">
        <v>43622.85146990741</v>
      </c>
      <c r="X15" s="90" t="s">
        <v>304</v>
      </c>
      <c r="Y15" s="86"/>
      <c r="Z15" s="86"/>
      <c r="AA15" s="92" t="s">
        <v>330</v>
      </c>
      <c r="AB15" s="86"/>
      <c r="AC15" s="86" t="b">
        <v>0</v>
      </c>
      <c r="AD15" s="86">
        <v>0</v>
      </c>
      <c r="AE15" s="92" t="s">
        <v>351</v>
      </c>
      <c r="AF15" s="86" t="b">
        <v>0</v>
      </c>
      <c r="AG15" s="86" t="s">
        <v>352</v>
      </c>
      <c r="AH15" s="86"/>
      <c r="AI15" s="92" t="s">
        <v>351</v>
      </c>
      <c r="AJ15" s="86" t="b">
        <v>0</v>
      </c>
      <c r="AK15" s="86">
        <v>6</v>
      </c>
      <c r="AL15" s="92" t="s">
        <v>325</v>
      </c>
      <c r="AM15" s="86" t="s">
        <v>355</v>
      </c>
      <c r="AN15" s="86" t="b">
        <v>0</v>
      </c>
      <c r="AO15" s="92" t="s">
        <v>325</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1</v>
      </c>
      <c r="BG15" s="52">
        <v>5.555555555555555</v>
      </c>
      <c r="BH15" s="51">
        <v>0</v>
      </c>
      <c r="BI15" s="52">
        <v>0</v>
      </c>
      <c r="BJ15" s="51">
        <v>17</v>
      </c>
      <c r="BK15" s="52">
        <v>94.44444444444444</v>
      </c>
      <c r="BL15" s="51">
        <v>18</v>
      </c>
    </row>
    <row r="16" spans="1:64" ht="45">
      <c r="A16" s="84" t="s">
        <v>220</v>
      </c>
      <c r="B16" s="84" t="s">
        <v>238</v>
      </c>
      <c r="C16" s="53" t="s">
        <v>860</v>
      </c>
      <c r="D16" s="54">
        <v>3</v>
      </c>
      <c r="E16" s="65" t="s">
        <v>132</v>
      </c>
      <c r="F16" s="55">
        <v>35</v>
      </c>
      <c r="G16" s="53"/>
      <c r="H16" s="57"/>
      <c r="I16" s="56"/>
      <c r="J16" s="56"/>
      <c r="K16" s="36" t="s">
        <v>65</v>
      </c>
      <c r="L16" s="83">
        <v>16</v>
      </c>
      <c r="M16" s="83"/>
      <c r="N16" s="63"/>
      <c r="O16" s="86" t="s">
        <v>242</v>
      </c>
      <c r="P16" s="88">
        <v>43622.90550925926</v>
      </c>
      <c r="Q16" s="86" t="s">
        <v>247</v>
      </c>
      <c r="R16" s="90" t="s">
        <v>257</v>
      </c>
      <c r="S16" s="86" t="s">
        <v>263</v>
      </c>
      <c r="T16" s="86"/>
      <c r="U16" s="86"/>
      <c r="V16" s="90" t="s">
        <v>280</v>
      </c>
      <c r="W16" s="88">
        <v>43622.90550925926</v>
      </c>
      <c r="X16" s="90" t="s">
        <v>305</v>
      </c>
      <c r="Y16" s="86"/>
      <c r="Z16" s="86"/>
      <c r="AA16" s="92" t="s">
        <v>331</v>
      </c>
      <c r="AB16" s="86"/>
      <c r="AC16" s="86" t="b">
        <v>0</v>
      </c>
      <c r="AD16" s="86">
        <v>0</v>
      </c>
      <c r="AE16" s="92" t="s">
        <v>351</v>
      </c>
      <c r="AF16" s="86" t="b">
        <v>0</v>
      </c>
      <c r="AG16" s="86" t="s">
        <v>352</v>
      </c>
      <c r="AH16" s="86"/>
      <c r="AI16" s="92" t="s">
        <v>351</v>
      </c>
      <c r="AJ16" s="86" t="b">
        <v>0</v>
      </c>
      <c r="AK16" s="86">
        <v>6</v>
      </c>
      <c r="AL16" s="92" t="s">
        <v>325</v>
      </c>
      <c r="AM16" s="86" t="s">
        <v>355</v>
      </c>
      <c r="AN16" s="86" t="b">
        <v>0</v>
      </c>
      <c r="AO16" s="92" t="s">
        <v>325</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220</v>
      </c>
      <c r="B17" s="84" t="s">
        <v>214</v>
      </c>
      <c r="C17" s="53" t="s">
        <v>860</v>
      </c>
      <c r="D17" s="54">
        <v>3</v>
      </c>
      <c r="E17" s="65" t="s">
        <v>132</v>
      </c>
      <c r="F17" s="55">
        <v>35</v>
      </c>
      <c r="G17" s="53"/>
      <c r="H17" s="57"/>
      <c r="I17" s="56"/>
      <c r="J17" s="56"/>
      <c r="K17" s="36" t="s">
        <v>65</v>
      </c>
      <c r="L17" s="83">
        <v>17</v>
      </c>
      <c r="M17" s="83"/>
      <c r="N17" s="63"/>
      <c r="O17" s="86" t="s">
        <v>242</v>
      </c>
      <c r="P17" s="88">
        <v>43622.90550925926</v>
      </c>
      <c r="Q17" s="86" t="s">
        <v>247</v>
      </c>
      <c r="R17" s="90" t="s">
        <v>257</v>
      </c>
      <c r="S17" s="86" t="s">
        <v>263</v>
      </c>
      <c r="T17" s="86"/>
      <c r="U17" s="86"/>
      <c r="V17" s="90" t="s">
        <v>280</v>
      </c>
      <c r="W17" s="88">
        <v>43622.90550925926</v>
      </c>
      <c r="X17" s="90" t="s">
        <v>305</v>
      </c>
      <c r="Y17" s="86"/>
      <c r="Z17" s="86"/>
      <c r="AA17" s="92" t="s">
        <v>331</v>
      </c>
      <c r="AB17" s="86"/>
      <c r="AC17" s="86" t="b">
        <v>0</v>
      </c>
      <c r="AD17" s="86">
        <v>0</v>
      </c>
      <c r="AE17" s="92" t="s">
        <v>351</v>
      </c>
      <c r="AF17" s="86" t="b">
        <v>0</v>
      </c>
      <c r="AG17" s="86" t="s">
        <v>352</v>
      </c>
      <c r="AH17" s="86"/>
      <c r="AI17" s="92" t="s">
        <v>351</v>
      </c>
      <c r="AJ17" s="86" t="b">
        <v>0</v>
      </c>
      <c r="AK17" s="86">
        <v>6</v>
      </c>
      <c r="AL17" s="92" t="s">
        <v>325</v>
      </c>
      <c r="AM17" s="86" t="s">
        <v>355</v>
      </c>
      <c r="AN17" s="86" t="b">
        <v>0</v>
      </c>
      <c r="AO17" s="92" t="s">
        <v>325</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1</v>
      </c>
      <c r="BG17" s="52">
        <v>5.555555555555555</v>
      </c>
      <c r="BH17" s="51">
        <v>0</v>
      </c>
      <c r="BI17" s="52">
        <v>0</v>
      </c>
      <c r="BJ17" s="51">
        <v>17</v>
      </c>
      <c r="BK17" s="52">
        <v>94.44444444444444</v>
      </c>
      <c r="BL17" s="51">
        <v>18</v>
      </c>
    </row>
    <row r="18" spans="1:64" ht="45">
      <c r="A18" s="84" t="s">
        <v>214</v>
      </c>
      <c r="B18" s="84" t="s">
        <v>238</v>
      </c>
      <c r="C18" s="53" t="s">
        <v>860</v>
      </c>
      <c r="D18" s="54">
        <v>3</v>
      </c>
      <c r="E18" s="65" t="s">
        <v>132</v>
      </c>
      <c r="F18" s="55">
        <v>35</v>
      </c>
      <c r="G18" s="53"/>
      <c r="H18" s="57"/>
      <c r="I18" s="56"/>
      <c r="J18" s="56"/>
      <c r="K18" s="36" t="s">
        <v>65</v>
      </c>
      <c r="L18" s="83">
        <v>18</v>
      </c>
      <c r="M18" s="83"/>
      <c r="N18" s="63"/>
      <c r="O18" s="86" t="s">
        <v>242</v>
      </c>
      <c r="P18" s="88">
        <v>43621.97180555556</v>
      </c>
      <c r="Q18" s="86" t="s">
        <v>245</v>
      </c>
      <c r="R18" s="90" t="s">
        <v>257</v>
      </c>
      <c r="S18" s="86" t="s">
        <v>263</v>
      </c>
      <c r="T18" s="86" t="s">
        <v>267</v>
      </c>
      <c r="U18" s="90" t="s">
        <v>271</v>
      </c>
      <c r="V18" s="90" t="s">
        <v>271</v>
      </c>
      <c r="W18" s="88">
        <v>43621.97180555556</v>
      </c>
      <c r="X18" s="90" t="s">
        <v>299</v>
      </c>
      <c r="Y18" s="86"/>
      <c r="Z18" s="86"/>
      <c r="AA18" s="92" t="s">
        <v>325</v>
      </c>
      <c r="AB18" s="86"/>
      <c r="AC18" s="86" t="b">
        <v>0</v>
      </c>
      <c r="AD18" s="86">
        <v>8</v>
      </c>
      <c r="AE18" s="92" t="s">
        <v>351</v>
      </c>
      <c r="AF18" s="86" t="b">
        <v>0</v>
      </c>
      <c r="AG18" s="86" t="s">
        <v>352</v>
      </c>
      <c r="AH18" s="86"/>
      <c r="AI18" s="92" t="s">
        <v>351</v>
      </c>
      <c r="AJ18" s="86" t="b">
        <v>0</v>
      </c>
      <c r="AK18" s="86">
        <v>2</v>
      </c>
      <c r="AL18" s="92" t="s">
        <v>351</v>
      </c>
      <c r="AM18" s="86" t="s">
        <v>354</v>
      </c>
      <c r="AN18" s="86" t="b">
        <v>0</v>
      </c>
      <c r="AO18" s="92" t="s">
        <v>325</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221</v>
      </c>
      <c r="B19" s="84" t="s">
        <v>238</v>
      </c>
      <c r="C19" s="53" t="s">
        <v>860</v>
      </c>
      <c r="D19" s="54">
        <v>3</v>
      </c>
      <c r="E19" s="65" t="s">
        <v>132</v>
      </c>
      <c r="F19" s="55">
        <v>35</v>
      </c>
      <c r="G19" s="53"/>
      <c r="H19" s="57"/>
      <c r="I19" s="56"/>
      <c r="J19" s="56"/>
      <c r="K19" s="36" t="s">
        <v>65</v>
      </c>
      <c r="L19" s="83">
        <v>19</v>
      </c>
      <c r="M19" s="83"/>
      <c r="N19" s="63"/>
      <c r="O19" s="86" t="s">
        <v>242</v>
      </c>
      <c r="P19" s="88">
        <v>43625.446967592594</v>
      </c>
      <c r="Q19" s="86" t="s">
        <v>247</v>
      </c>
      <c r="R19" s="90" t="s">
        <v>257</v>
      </c>
      <c r="S19" s="86" t="s">
        <v>263</v>
      </c>
      <c r="T19" s="86"/>
      <c r="U19" s="86"/>
      <c r="V19" s="90" t="s">
        <v>281</v>
      </c>
      <c r="W19" s="88">
        <v>43625.446967592594</v>
      </c>
      <c r="X19" s="90" t="s">
        <v>306</v>
      </c>
      <c r="Y19" s="86"/>
      <c r="Z19" s="86"/>
      <c r="AA19" s="92" t="s">
        <v>332</v>
      </c>
      <c r="AB19" s="86"/>
      <c r="AC19" s="86" t="b">
        <v>0</v>
      </c>
      <c r="AD19" s="86">
        <v>0</v>
      </c>
      <c r="AE19" s="92" t="s">
        <v>351</v>
      </c>
      <c r="AF19" s="86" t="b">
        <v>0</v>
      </c>
      <c r="AG19" s="86" t="s">
        <v>352</v>
      </c>
      <c r="AH19" s="86"/>
      <c r="AI19" s="92" t="s">
        <v>351</v>
      </c>
      <c r="AJ19" s="86" t="b">
        <v>0</v>
      </c>
      <c r="AK19" s="86">
        <v>7</v>
      </c>
      <c r="AL19" s="92" t="s">
        <v>325</v>
      </c>
      <c r="AM19" s="86" t="s">
        <v>355</v>
      </c>
      <c r="AN19" s="86" t="b">
        <v>0</v>
      </c>
      <c r="AO19" s="92" t="s">
        <v>325</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212</v>
      </c>
      <c r="B20" s="84" t="s">
        <v>214</v>
      </c>
      <c r="C20" s="53" t="s">
        <v>860</v>
      </c>
      <c r="D20" s="54">
        <v>3</v>
      </c>
      <c r="E20" s="65" t="s">
        <v>132</v>
      </c>
      <c r="F20" s="55">
        <v>35</v>
      </c>
      <c r="G20" s="53"/>
      <c r="H20" s="57"/>
      <c r="I20" s="56"/>
      <c r="J20" s="56"/>
      <c r="K20" s="36" t="s">
        <v>66</v>
      </c>
      <c r="L20" s="83">
        <v>20</v>
      </c>
      <c r="M20" s="83"/>
      <c r="N20" s="63"/>
      <c r="O20" s="86" t="s">
        <v>242</v>
      </c>
      <c r="P20" s="88">
        <v>43621.69291666667</v>
      </c>
      <c r="Q20" s="86" t="s">
        <v>243</v>
      </c>
      <c r="R20" s="90" t="s">
        <v>256</v>
      </c>
      <c r="S20" s="86" t="s">
        <v>262</v>
      </c>
      <c r="T20" s="86" t="s">
        <v>267</v>
      </c>
      <c r="U20" s="86"/>
      <c r="V20" s="90" t="s">
        <v>273</v>
      </c>
      <c r="W20" s="88">
        <v>43621.69291666667</v>
      </c>
      <c r="X20" s="90" t="s">
        <v>297</v>
      </c>
      <c r="Y20" s="86"/>
      <c r="Z20" s="86"/>
      <c r="AA20" s="92" t="s">
        <v>323</v>
      </c>
      <c r="AB20" s="92" t="s">
        <v>349</v>
      </c>
      <c r="AC20" s="86" t="b">
        <v>0</v>
      </c>
      <c r="AD20" s="86">
        <v>3</v>
      </c>
      <c r="AE20" s="92" t="s">
        <v>350</v>
      </c>
      <c r="AF20" s="86" t="b">
        <v>0</v>
      </c>
      <c r="AG20" s="86" t="s">
        <v>352</v>
      </c>
      <c r="AH20" s="86"/>
      <c r="AI20" s="92" t="s">
        <v>351</v>
      </c>
      <c r="AJ20" s="86" t="b">
        <v>0</v>
      </c>
      <c r="AK20" s="86">
        <v>1</v>
      </c>
      <c r="AL20" s="92" t="s">
        <v>351</v>
      </c>
      <c r="AM20" s="86" t="s">
        <v>354</v>
      </c>
      <c r="AN20" s="86" t="b">
        <v>0</v>
      </c>
      <c r="AO20" s="92" t="s">
        <v>349</v>
      </c>
      <c r="AP20" s="86" t="s">
        <v>176</v>
      </c>
      <c r="AQ20" s="86">
        <v>0</v>
      </c>
      <c r="AR20" s="86">
        <v>0</v>
      </c>
      <c r="AS20" s="86"/>
      <c r="AT20" s="86"/>
      <c r="AU20" s="86"/>
      <c r="AV20" s="86"/>
      <c r="AW20" s="86"/>
      <c r="AX20" s="86"/>
      <c r="AY20" s="86"/>
      <c r="AZ20" s="86"/>
      <c r="BA20">
        <v>1</v>
      </c>
      <c r="BB20" s="85" t="str">
        <f>REPLACE(INDEX(GroupVertices[Group],MATCH(Edges[[#This Row],[Vertex 1]],GroupVertices[Vertex],0)),1,1,"")</f>
        <v>3</v>
      </c>
      <c r="BC20" s="85" t="str">
        <f>REPLACE(INDEX(GroupVertices[Group],MATCH(Edges[[#This Row],[Vertex 2]],GroupVertices[Vertex],0)),1,1,"")</f>
        <v>2</v>
      </c>
      <c r="BD20" s="51">
        <v>0</v>
      </c>
      <c r="BE20" s="52">
        <v>0</v>
      </c>
      <c r="BF20" s="51">
        <v>1</v>
      </c>
      <c r="BG20" s="52">
        <v>2.6315789473684212</v>
      </c>
      <c r="BH20" s="51">
        <v>0</v>
      </c>
      <c r="BI20" s="52">
        <v>0</v>
      </c>
      <c r="BJ20" s="51">
        <v>37</v>
      </c>
      <c r="BK20" s="52">
        <v>97.36842105263158</v>
      </c>
      <c r="BL20" s="51">
        <v>38</v>
      </c>
    </row>
    <row r="21" spans="1:64" ht="45">
      <c r="A21" s="84" t="s">
        <v>214</v>
      </c>
      <c r="B21" s="84" t="s">
        <v>235</v>
      </c>
      <c r="C21" s="53" t="s">
        <v>860</v>
      </c>
      <c r="D21" s="54">
        <v>3</v>
      </c>
      <c r="E21" s="65" t="s">
        <v>132</v>
      </c>
      <c r="F21" s="55">
        <v>35</v>
      </c>
      <c r="G21" s="53"/>
      <c r="H21" s="57"/>
      <c r="I21" s="56"/>
      <c r="J21" s="56"/>
      <c r="K21" s="36" t="s">
        <v>65</v>
      </c>
      <c r="L21" s="83">
        <v>21</v>
      </c>
      <c r="M21" s="83"/>
      <c r="N21" s="63"/>
      <c r="O21" s="86" t="s">
        <v>242</v>
      </c>
      <c r="P21" s="88">
        <v>43621.97180555556</v>
      </c>
      <c r="Q21" s="86" t="s">
        <v>245</v>
      </c>
      <c r="R21" s="90" t="s">
        <v>257</v>
      </c>
      <c r="S21" s="86" t="s">
        <v>263</v>
      </c>
      <c r="T21" s="86" t="s">
        <v>267</v>
      </c>
      <c r="U21" s="90" t="s">
        <v>271</v>
      </c>
      <c r="V21" s="90" t="s">
        <v>271</v>
      </c>
      <c r="W21" s="88">
        <v>43621.97180555556</v>
      </c>
      <c r="X21" s="90" t="s">
        <v>299</v>
      </c>
      <c r="Y21" s="86"/>
      <c r="Z21" s="86"/>
      <c r="AA21" s="92" t="s">
        <v>325</v>
      </c>
      <c r="AB21" s="86"/>
      <c r="AC21" s="86" t="b">
        <v>0</v>
      </c>
      <c r="AD21" s="86">
        <v>8</v>
      </c>
      <c r="AE21" s="92" t="s">
        <v>351</v>
      </c>
      <c r="AF21" s="86" t="b">
        <v>0</v>
      </c>
      <c r="AG21" s="86" t="s">
        <v>352</v>
      </c>
      <c r="AH21" s="86"/>
      <c r="AI21" s="92" t="s">
        <v>351</v>
      </c>
      <c r="AJ21" s="86" t="b">
        <v>0</v>
      </c>
      <c r="AK21" s="86">
        <v>2</v>
      </c>
      <c r="AL21" s="92" t="s">
        <v>351</v>
      </c>
      <c r="AM21" s="86" t="s">
        <v>354</v>
      </c>
      <c r="AN21" s="86" t="b">
        <v>0</v>
      </c>
      <c r="AO21" s="92" t="s">
        <v>325</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1</v>
      </c>
      <c r="BD21" s="51">
        <v>1</v>
      </c>
      <c r="BE21" s="52">
        <v>2.857142857142857</v>
      </c>
      <c r="BF21" s="51">
        <v>1</v>
      </c>
      <c r="BG21" s="52">
        <v>2.857142857142857</v>
      </c>
      <c r="BH21" s="51">
        <v>0</v>
      </c>
      <c r="BI21" s="52">
        <v>0</v>
      </c>
      <c r="BJ21" s="51">
        <v>33</v>
      </c>
      <c r="BK21" s="52">
        <v>94.28571428571429</v>
      </c>
      <c r="BL21" s="51">
        <v>35</v>
      </c>
    </row>
    <row r="22" spans="1:64" ht="45">
      <c r="A22" s="84" t="s">
        <v>214</v>
      </c>
      <c r="B22" s="84" t="s">
        <v>212</v>
      </c>
      <c r="C22" s="53" t="s">
        <v>860</v>
      </c>
      <c r="D22" s="54">
        <v>3</v>
      </c>
      <c r="E22" s="65" t="s">
        <v>132</v>
      </c>
      <c r="F22" s="55">
        <v>35</v>
      </c>
      <c r="G22" s="53"/>
      <c r="H22" s="57"/>
      <c r="I22" s="56"/>
      <c r="J22" s="56"/>
      <c r="K22" s="36" t="s">
        <v>66</v>
      </c>
      <c r="L22" s="83">
        <v>22</v>
      </c>
      <c r="M22" s="83"/>
      <c r="N22" s="63"/>
      <c r="O22" s="86" t="s">
        <v>242</v>
      </c>
      <c r="P22" s="88">
        <v>43621.97180555556</v>
      </c>
      <c r="Q22" s="86" t="s">
        <v>245</v>
      </c>
      <c r="R22" s="90" t="s">
        <v>257</v>
      </c>
      <c r="S22" s="86" t="s">
        <v>263</v>
      </c>
      <c r="T22" s="86" t="s">
        <v>267</v>
      </c>
      <c r="U22" s="90" t="s">
        <v>271</v>
      </c>
      <c r="V22" s="90" t="s">
        <v>271</v>
      </c>
      <c r="W22" s="88">
        <v>43621.97180555556</v>
      </c>
      <c r="X22" s="90" t="s">
        <v>299</v>
      </c>
      <c r="Y22" s="86"/>
      <c r="Z22" s="86"/>
      <c r="AA22" s="92" t="s">
        <v>325</v>
      </c>
      <c r="AB22" s="86"/>
      <c r="AC22" s="86" t="b">
        <v>0</v>
      </c>
      <c r="AD22" s="86">
        <v>8</v>
      </c>
      <c r="AE22" s="92" t="s">
        <v>351</v>
      </c>
      <c r="AF22" s="86" t="b">
        <v>0</v>
      </c>
      <c r="AG22" s="86" t="s">
        <v>352</v>
      </c>
      <c r="AH22" s="86"/>
      <c r="AI22" s="92" t="s">
        <v>351</v>
      </c>
      <c r="AJ22" s="86" t="b">
        <v>0</v>
      </c>
      <c r="AK22" s="86">
        <v>2</v>
      </c>
      <c r="AL22" s="92" t="s">
        <v>351</v>
      </c>
      <c r="AM22" s="86" t="s">
        <v>354</v>
      </c>
      <c r="AN22" s="86" t="b">
        <v>0</v>
      </c>
      <c r="AO22" s="92" t="s">
        <v>325</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3</v>
      </c>
      <c r="BD22" s="51"/>
      <c r="BE22" s="52"/>
      <c r="BF22" s="51"/>
      <c r="BG22" s="52"/>
      <c r="BH22" s="51"/>
      <c r="BI22" s="52"/>
      <c r="BJ22" s="51"/>
      <c r="BK22" s="52"/>
      <c r="BL22" s="51"/>
    </row>
    <row r="23" spans="1:64" ht="45">
      <c r="A23" s="84" t="s">
        <v>221</v>
      </c>
      <c r="B23" s="84" t="s">
        <v>214</v>
      </c>
      <c r="C23" s="53" t="s">
        <v>860</v>
      </c>
      <c r="D23" s="54">
        <v>3</v>
      </c>
      <c r="E23" s="65" t="s">
        <v>132</v>
      </c>
      <c r="F23" s="55">
        <v>35</v>
      </c>
      <c r="G23" s="53"/>
      <c r="H23" s="57"/>
      <c r="I23" s="56"/>
      <c r="J23" s="56"/>
      <c r="K23" s="36" t="s">
        <v>65</v>
      </c>
      <c r="L23" s="83">
        <v>23</v>
      </c>
      <c r="M23" s="83"/>
      <c r="N23" s="63"/>
      <c r="O23" s="86" t="s">
        <v>242</v>
      </c>
      <c r="P23" s="88">
        <v>43625.446967592594</v>
      </c>
      <c r="Q23" s="86" t="s">
        <v>247</v>
      </c>
      <c r="R23" s="90" t="s">
        <v>257</v>
      </c>
      <c r="S23" s="86" t="s">
        <v>263</v>
      </c>
      <c r="T23" s="86"/>
      <c r="U23" s="86"/>
      <c r="V23" s="90" t="s">
        <v>281</v>
      </c>
      <c r="W23" s="88">
        <v>43625.446967592594</v>
      </c>
      <c r="X23" s="90" t="s">
        <v>306</v>
      </c>
      <c r="Y23" s="86"/>
      <c r="Z23" s="86"/>
      <c r="AA23" s="92" t="s">
        <v>332</v>
      </c>
      <c r="AB23" s="86"/>
      <c r="AC23" s="86" t="b">
        <v>0</v>
      </c>
      <c r="AD23" s="86">
        <v>0</v>
      </c>
      <c r="AE23" s="92" t="s">
        <v>351</v>
      </c>
      <c r="AF23" s="86" t="b">
        <v>0</v>
      </c>
      <c r="AG23" s="86" t="s">
        <v>352</v>
      </c>
      <c r="AH23" s="86"/>
      <c r="AI23" s="92" t="s">
        <v>351</v>
      </c>
      <c r="AJ23" s="86" t="b">
        <v>0</v>
      </c>
      <c r="AK23" s="86">
        <v>7</v>
      </c>
      <c r="AL23" s="92" t="s">
        <v>325</v>
      </c>
      <c r="AM23" s="86" t="s">
        <v>355</v>
      </c>
      <c r="AN23" s="86" t="b">
        <v>0</v>
      </c>
      <c r="AO23" s="92" t="s">
        <v>325</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0</v>
      </c>
      <c r="BE23" s="52">
        <v>0</v>
      </c>
      <c r="BF23" s="51">
        <v>1</v>
      </c>
      <c r="BG23" s="52">
        <v>5.555555555555555</v>
      </c>
      <c r="BH23" s="51">
        <v>0</v>
      </c>
      <c r="BI23" s="52">
        <v>0</v>
      </c>
      <c r="BJ23" s="51">
        <v>17</v>
      </c>
      <c r="BK23" s="52">
        <v>94.44444444444444</v>
      </c>
      <c r="BL23" s="51">
        <v>18</v>
      </c>
    </row>
    <row r="24" spans="1:64" ht="45">
      <c r="A24" s="84" t="s">
        <v>222</v>
      </c>
      <c r="B24" s="84" t="s">
        <v>235</v>
      </c>
      <c r="C24" s="53" t="s">
        <v>860</v>
      </c>
      <c r="D24" s="54">
        <v>3</v>
      </c>
      <c r="E24" s="65" t="s">
        <v>132</v>
      </c>
      <c r="F24" s="55">
        <v>35</v>
      </c>
      <c r="G24" s="53"/>
      <c r="H24" s="57"/>
      <c r="I24" s="56"/>
      <c r="J24" s="56"/>
      <c r="K24" s="36" t="s">
        <v>65</v>
      </c>
      <c r="L24" s="83">
        <v>24</v>
      </c>
      <c r="M24" s="83"/>
      <c r="N24" s="63"/>
      <c r="O24" s="86" t="s">
        <v>242</v>
      </c>
      <c r="P24" s="88">
        <v>43625.601319444446</v>
      </c>
      <c r="Q24" s="86" t="s">
        <v>248</v>
      </c>
      <c r="R24" s="86"/>
      <c r="S24" s="86"/>
      <c r="T24" s="86"/>
      <c r="U24" s="86"/>
      <c r="V24" s="90" t="s">
        <v>282</v>
      </c>
      <c r="W24" s="88">
        <v>43625.601319444446</v>
      </c>
      <c r="X24" s="90" t="s">
        <v>307</v>
      </c>
      <c r="Y24" s="86"/>
      <c r="Z24" s="86"/>
      <c r="AA24" s="92" t="s">
        <v>333</v>
      </c>
      <c r="AB24" s="86"/>
      <c r="AC24" s="86" t="b">
        <v>0</v>
      </c>
      <c r="AD24" s="86">
        <v>0</v>
      </c>
      <c r="AE24" s="92" t="s">
        <v>351</v>
      </c>
      <c r="AF24" s="86" t="b">
        <v>0</v>
      </c>
      <c r="AG24" s="86" t="s">
        <v>352</v>
      </c>
      <c r="AH24" s="86"/>
      <c r="AI24" s="92" t="s">
        <v>351</v>
      </c>
      <c r="AJ24" s="86" t="b">
        <v>0</v>
      </c>
      <c r="AK24" s="86">
        <v>9</v>
      </c>
      <c r="AL24" s="92" t="s">
        <v>346</v>
      </c>
      <c r="AM24" s="86" t="s">
        <v>355</v>
      </c>
      <c r="AN24" s="86" t="b">
        <v>0</v>
      </c>
      <c r="AO24" s="92" t="s">
        <v>346</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2</v>
      </c>
      <c r="BE24" s="52">
        <v>9.523809523809524</v>
      </c>
      <c r="BF24" s="51">
        <v>0</v>
      </c>
      <c r="BG24" s="52">
        <v>0</v>
      </c>
      <c r="BH24" s="51">
        <v>0</v>
      </c>
      <c r="BI24" s="52">
        <v>0</v>
      </c>
      <c r="BJ24" s="51">
        <v>19</v>
      </c>
      <c r="BK24" s="52">
        <v>90.47619047619048</v>
      </c>
      <c r="BL24" s="51">
        <v>21</v>
      </c>
    </row>
    <row r="25" spans="1:64" ht="45">
      <c r="A25" s="84" t="s">
        <v>223</v>
      </c>
      <c r="B25" s="84" t="s">
        <v>239</v>
      </c>
      <c r="C25" s="53" t="s">
        <v>860</v>
      </c>
      <c r="D25" s="54">
        <v>3</v>
      </c>
      <c r="E25" s="65" t="s">
        <v>132</v>
      </c>
      <c r="F25" s="55">
        <v>35</v>
      </c>
      <c r="G25" s="53"/>
      <c r="H25" s="57"/>
      <c r="I25" s="56"/>
      <c r="J25" s="56"/>
      <c r="K25" s="36" t="s">
        <v>65</v>
      </c>
      <c r="L25" s="83">
        <v>25</v>
      </c>
      <c r="M25" s="83"/>
      <c r="N25" s="63"/>
      <c r="O25" s="86" t="s">
        <v>242</v>
      </c>
      <c r="P25" s="88">
        <v>43625.70143518518</v>
      </c>
      <c r="Q25" s="86" t="s">
        <v>249</v>
      </c>
      <c r="R25" s="90" t="s">
        <v>258</v>
      </c>
      <c r="S25" s="86" t="s">
        <v>264</v>
      </c>
      <c r="T25" s="86" t="s">
        <v>268</v>
      </c>
      <c r="U25" s="86"/>
      <c r="V25" s="90" t="s">
        <v>283</v>
      </c>
      <c r="W25" s="88">
        <v>43625.70143518518</v>
      </c>
      <c r="X25" s="90" t="s">
        <v>308</v>
      </c>
      <c r="Y25" s="86"/>
      <c r="Z25" s="86"/>
      <c r="AA25" s="92" t="s">
        <v>334</v>
      </c>
      <c r="AB25" s="86"/>
      <c r="AC25" s="86" t="b">
        <v>0</v>
      </c>
      <c r="AD25" s="86">
        <v>11</v>
      </c>
      <c r="AE25" s="92" t="s">
        <v>351</v>
      </c>
      <c r="AF25" s="86" t="b">
        <v>1</v>
      </c>
      <c r="AG25" s="86" t="s">
        <v>352</v>
      </c>
      <c r="AH25" s="86"/>
      <c r="AI25" s="92" t="s">
        <v>353</v>
      </c>
      <c r="AJ25" s="86" t="b">
        <v>0</v>
      </c>
      <c r="AK25" s="86">
        <v>4</v>
      </c>
      <c r="AL25" s="92" t="s">
        <v>351</v>
      </c>
      <c r="AM25" s="86" t="s">
        <v>355</v>
      </c>
      <c r="AN25" s="86" t="b">
        <v>0</v>
      </c>
      <c r="AO25" s="92" t="s">
        <v>334</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45">
      <c r="A26" s="84" t="s">
        <v>223</v>
      </c>
      <c r="B26" s="84" t="s">
        <v>240</v>
      </c>
      <c r="C26" s="53" t="s">
        <v>860</v>
      </c>
      <c r="D26" s="54">
        <v>3</v>
      </c>
      <c r="E26" s="65" t="s">
        <v>132</v>
      </c>
      <c r="F26" s="55">
        <v>35</v>
      </c>
      <c r="G26" s="53"/>
      <c r="H26" s="57"/>
      <c r="I26" s="56"/>
      <c r="J26" s="56"/>
      <c r="K26" s="36" t="s">
        <v>65</v>
      </c>
      <c r="L26" s="83">
        <v>26</v>
      </c>
      <c r="M26" s="83"/>
      <c r="N26" s="63"/>
      <c r="O26" s="86" t="s">
        <v>242</v>
      </c>
      <c r="P26" s="88">
        <v>43625.70143518518</v>
      </c>
      <c r="Q26" s="86" t="s">
        <v>249</v>
      </c>
      <c r="R26" s="90" t="s">
        <v>258</v>
      </c>
      <c r="S26" s="86" t="s">
        <v>264</v>
      </c>
      <c r="T26" s="86" t="s">
        <v>268</v>
      </c>
      <c r="U26" s="86"/>
      <c r="V26" s="90" t="s">
        <v>283</v>
      </c>
      <c r="W26" s="88">
        <v>43625.70143518518</v>
      </c>
      <c r="X26" s="90" t="s">
        <v>308</v>
      </c>
      <c r="Y26" s="86"/>
      <c r="Z26" s="86"/>
      <c r="AA26" s="92" t="s">
        <v>334</v>
      </c>
      <c r="AB26" s="86"/>
      <c r="AC26" s="86" t="b">
        <v>0</v>
      </c>
      <c r="AD26" s="86">
        <v>11</v>
      </c>
      <c r="AE26" s="92" t="s">
        <v>351</v>
      </c>
      <c r="AF26" s="86" t="b">
        <v>1</v>
      </c>
      <c r="AG26" s="86" t="s">
        <v>352</v>
      </c>
      <c r="AH26" s="86"/>
      <c r="AI26" s="92" t="s">
        <v>353</v>
      </c>
      <c r="AJ26" s="86" t="b">
        <v>0</v>
      </c>
      <c r="AK26" s="86">
        <v>4</v>
      </c>
      <c r="AL26" s="92" t="s">
        <v>351</v>
      </c>
      <c r="AM26" s="86" t="s">
        <v>355</v>
      </c>
      <c r="AN26" s="86" t="b">
        <v>0</v>
      </c>
      <c r="AO26" s="92" t="s">
        <v>334</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c r="BE26" s="52"/>
      <c r="BF26" s="51"/>
      <c r="BG26" s="52"/>
      <c r="BH26" s="51"/>
      <c r="BI26" s="52"/>
      <c r="BJ26" s="51"/>
      <c r="BK26" s="52"/>
      <c r="BL26" s="51"/>
    </row>
    <row r="27" spans="1:64" ht="45">
      <c r="A27" s="84" t="s">
        <v>224</v>
      </c>
      <c r="B27" s="84" t="s">
        <v>212</v>
      </c>
      <c r="C27" s="53" t="s">
        <v>860</v>
      </c>
      <c r="D27" s="54">
        <v>3</v>
      </c>
      <c r="E27" s="65" t="s">
        <v>132</v>
      </c>
      <c r="F27" s="55">
        <v>35</v>
      </c>
      <c r="G27" s="53"/>
      <c r="H27" s="57"/>
      <c r="I27" s="56"/>
      <c r="J27" s="56"/>
      <c r="K27" s="36" t="s">
        <v>65</v>
      </c>
      <c r="L27" s="83">
        <v>27</v>
      </c>
      <c r="M27" s="83"/>
      <c r="N27" s="63"/>
      <c r="O27" s="86" t="s">
        <v>242</v>
      </c>
      <c r="P27" s="88">
        <v>43625.7428125</v>
      </c>
      <c r="Q27" s="86" t="s">
        <v>250</v>
      </c>
      <c r="R27" s="86"/>
      <c r="S27" s="86"/>
      <c r="T27" s="86" t="s">
        <v>269</v>
      </c>
      <c r="U27" s="86"/>
      <c r="V27" s="90" t="s">
        <v>284</v>
      </c>
      <c r="W27" s="88">
        <v>43625.7428125</v>
      </c>
      <c r="X27" s="90" t="s">
        <v>309</v>
      </c>
      <c r="Y27" s="86"/>
      <c r="Z27" s="86"/>
      <c r="AA27" s="92" t="s">
        <v>335</v>
      </c>
      <c r="AB27" s="86"/>
      <c r="AC27" s="86" t="b">
        <v>0</v>
      </c>
      <c r="AD27" s="86">
        <v>0</v>
      </c>
      <c r="AE27" s="92" t="s">
        <v>351</v>
      </c>
      <c r="AF27" s="86" t="b">
        <v>1</v>
      </c>
      <c r="AG27" s="86" t="s">
        <v>352</v>
      </c>
      <c r="AH27" s="86"/>
      <c r="AI27" s="92" t="s">
        <v>353</v>
      </c>
      <c r="AJ27" s="86" t="b">
        <v>0</v>
      </c>
      <c r="AK27" s="86">
        <v>4</v>
      </c>
      <c r="AL27" s="92" t="s">
        <v>334</v>
      </c>
      <c r="AM27" s="86" t="s">
        <v>355</v>
      </c>
      <c r="AN27" s="86" t="b">
        <v>0</v>
      </c>
      <c r="AO27" s="92" t="s">
        <v>334</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c r="BE27" s="52"/>
      <c r="BF27" s="51"/>
      <c r="BG27" s="52"/>
      <c r="BH27" s="51"/>
      <c r="BI27" s="52"/>
      <c r="BJ27" s="51"/>
      <c r="BK27" s="52"/>
      <c r="BL27" s="51"/>
    </row>
    <row r="28" spans="1:64" ht="45">
      <c r="A28" s="84" t="s">
        <v>224</v>
      </c>
      <c r="B28" s="84" t="s">
        <v>235</v>
      </c>
      <c r="C28" s="53" t="s">
        <v>860</v>
      </c>
      <c r="D28" s="54">
        <v>3</v>
      </c>
      <c r="E28" s="65" t="s">
        <v>132</v>
      </c>
      <c r="F28" s="55">
        <v>35</v>
      </c>
      <c r="G28" s="53"/>
      <c r="H28" s="57"/>
      <c r="I28" s="56"/>
      <c r="J28" s="56"/>
      <c r="K28" s="36" t="s">
        <v>65</v>
      </c>
      <c r="L28" s="83">
        <v>28</v>
      </c>
      <c r="M28" s="83"/>
      <c r="N28" s="63"/>
      <c r="O28" s="86" t="s">
        <v>242</v>
      </c>
      <c r="P28" s="88">
        <v>43625.7428125</v>
      </c>
      <c r="Q28" s="86" t="s">
        <v>250</v>
      </c>
      <c r="R28" s="86"/>
      <c r="S28" s="86"/>
      <c r="T28" s="86" t="s">
        <v>269</v>
      </c>
      <c r="U28" s="86"/>
      <c r="V28" s="90" t="s">
        <v>284</v>
      </c>
      <c r="W28" s="88">
        <v>43625.7428125</v>
      </c>
      <c r="X28" s="90" t="s">
        <v>309</v>
      </c>
      <c r="Y28" s="86"/>
      <c r="Z28" s="86"/>
      <c r="AA28" s="92" t="s">
        <v>335</v>
      </c>
      <c r="AB28" s="86"/>
      <c r="AC28" s="86" t="b">
        <v>0</v>
      </c>
      <c r="AD28" s="86">
        <v>0</v>
      </c>
      <c r="AE28" s="92" t="s">
        <v>351</v>
      </c>
      <c r="AF28" s="86" t="b">
        <v>1</v>
      </c>
      <c r="AG28" s="86" t="s">
        <v>352</v>
      </c>
      <c r="AH28" s="86"/>
      <c r="AI28" s="92" t="s">
        <v>353</v>
      </c>
      <c r="AJ28" s="86" t="b">
        <v>0</v>
      </c>
      <c r="AK28" s="86">
        <v>4</v>
      </c>
      <c r="AL28" s="92" t="s">
        <v>334</v>
      </c>
      <c r="AM28" s="86" t="s">
        <v>355</v>
      </c>
      <c r="AN28" s="86" t="b">
        <v>0</v>
      </c>
      <c r="AO28" s="92" t="s">
        <v>334</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1</v>
      </c>
      <c r="BD28" s="51"/>
      <c r="BE28" s="52"/>
      <c r="BF28" s="51"/>
      <c r="BG28" s="52"/>
      <c r="BH28" s="51"/>
      <c r="BI28" s="52"/>
      <c r="BJ28" s="51"/>
      <c r="BK28" s="52"/>
      <c r="BL28" s="51"/>
    </row>
    <row r="29" spans="1:64" ht="45">
      <c r="A29" s="84" t="s">
        <v>224</v>
      </c>
      <c r="B29" s="84" t="s">
        <v>229</v>
      </c>
      <c r="C29" s="53" t="s">
        <v>860</v>
      </c>
      <c r="D29" s="54">
        <v>3</v>
      </c>
      <c r="E29" s="65" t="s">
        <v>132</v>
      </c>
      <c r="F29" s="55">
        <v>35</v>
      </c>
      <c r="G29" s="53"/>
      <c r="H29" s="57"/>
      <c r="I29" s="56"/>
      <c r="J29" s="56"/>
      <c r="K29" s="36" t="s">
        <v>65</v>
      </c>
      <c r="L29" s="83">
        <v>29</v>
      </c>
      <c r="M29" s="83"/>
      <c r="N29" s="63"/>
      <c r="O29" s="86" t="s">
        <v>242</v>
      </c>
      <c r="P29" s="88">
        <v>43625.7428125</v>
      </c>
      <c r="Q29" s="86" t="s">
        <v>250</v>
      </c>
      <c r="R29" s="86"/>
      <c r="S29" s="86"/>
      <c r="T29" s="86" t="s">
        <v>269</v>
      </c>
      <c r="U29" s="86"/>
      <c r="V29" s="90" t="s">
        <v>284</v>
      </c>
      <c r="W29" s="88">
        <v>43625.7428125</v>
      </c>
      <c r="X29" s="90" t="s">
        <v>309</v>
      </c>
      <c r="Y29" s="86"/>
      <c r="Z29" s="86"/>
      <c r="AA29" s="92" t="s">
        <v>335</v>
      </c>
      <c r="AB29" s="86"/>
      <c r="AC29" s="86" t="b">
        <v>0</v>
      </c>
      <c r="AD29" s="86">
        <v>0</v>
      </c>
      <c r="AE29" s="92" t="s">
        <v>351</v>
      </c>
      <c r="AF29" s="86" t="b">
        <v>1</v>
      </c>
      <c r="AG29" s="86" t="s">
        <v>352</v>
      </c>
      <c r="AH29" s="86"/>
      <c r="AI29" s="92" t="s">
        <v>353</v>
      </c>
      <c r="AJ29" s="86" t="b">
        <v>0</v>
      </c>
      <c r="AK29" s="86">
        <v>4</v>
      </c>
      <c r="AL29" s="92" t="s">
        <v>334</v>
      </c>
      <c r="AM29" s="86" t="s">
        <v>355</v>
      </c>
      <c r="AN29" s="86" t="b">
        <v>0</v>
      </c>
      <c r="AO29" s="92" t="s">
        <v>334</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v>1</v>
      </c>
      <c r="BE29" s="52">
        <v>5.555555555555555</v>
      </c>
      <c r="BF29" s="51">
        <v>0</v>
      </c>
      <c r="BG29" s="52">
        <v>0</v>
      </c>
      <c r="BH29" s="51">
        <v>0</v>
      </c>
      <c r="BI29" s="52">
        <v>0</v>
      </c>
      <c r="BJ29" s="51">
        <v>17</v>
      </c>
      <c r="BK29" s="52">
        <v>94.44444444444444</v>
      </c>
      <c r="BL29" s="51">
        <v>18</v>
      </c>
    </row>
    <row r="30" spans="1:64" ht="45">
      <c r="A30" s="84" t="s">
        <v>224</v>
      </c>
      <c r="B30" s="84" t="s">
        <v>223</v>
      </c>
      <c r="C30" s="53" t="s">
        <v>860</v>
      </c>
      <c r="D30" s="54">
        <v>3</v>
      </c>
      <c r="E30" s="65" t="s">
        <v>132</v>
      </c>
      <c r="F30" s="55">
        <v>35</v>
      </c>
      <c r="G30" s="53"/>
      <c r="H30" s="57"/>
      <c r="I30" s="56"/>
      <c r="J30" s="56"/>
      <c r="K30" s="36" t="s">
        <v>65</v>
      </c>
      <c r="L30" s="83">
        <v>30</v>
      </c>
      <c r="M30" s="83"/>
      <c r="N30" s="63"/>
      <c r="O30" s="86" t="s">
        <v>242</v>
      </c>
      <c r="P30" s="88">
        <v>43625.7428125</v>
      </c>
      <c r="Q30" s="86" t="s">
        <v>250</v>
      </c>
      <c r="R30" s="86"/>
      <c r="S30" s="86"/>
      <c r="T30" s="86" t="s">
        <v>269</v>
      </c>
      <c r="U30" s="86"/>
      <c r="V30" s="90" t="s">
        <v>284</v>
      </c>
      <c r="W30" s="88">
        <v>43625.7428125</v>
      </c>
      <c r="X30" s="90" t="s">
        <v>309</v>
      </c>
      <c r="Y30" s="86"/>
      <c r="Z30" s="86"/>
      <c r="AA30" s="92" t="s">
        <v>335</v>
      </c>
      <c r="AB30" s="86"/>
      <c r="AC30" s="86" t="b">
        <v>0</v>
      </c>
      <c r="AD30" s="86">
        <v>0</v>
      </c>
      <c r="AE30" s="92" t="s">
        <v>351</v>
      </c>
      <c r="AF30" s="86" t="b">
        <v>1</v>
      </c>
      <c r="AG30" s="86" t="s">
        <v>352</v>
      </c>
      <c r="AH30" s="86"/>
      <c r="AI30" s="92" t="s">
        <v>353</v>
      </c>
      <c r="AJ30" s="86" t="b">
        <v>0</v>
      </c>
      <c r="AK30" s="86">
        <v>4</v>
      </c>
      <c r="AL30" s="92" t="s">
        <v>334</v>
      </c>
      <c r="AM30" s="86" t="s">
        <v>355</v>
      </c>
      <c r="AN30" s="86" t="b">
        <v>0</v>
      </c>
      <c r="AO30" s="92" t="s">
        <v>334</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c r="BE30" s="52"/>
      <c r="BF30" s="51"/>
      <c r="BG30" s="52"/>
      <c r="BH30" s="51"/>
      <c r="BI30" s="52"/>
      <c r="BJ30" s="51"/>
      <c r="BK30" s="52"/>
      <c r="BL30" s="51"/>
    </row>
    <row r="31" spans="1:64" ht="45">
      <c r="A31" s="84" t="s">
        <v>225</v>
      </c>
      <c r="B31" s="84" t="s">
        <v>212</v>
      </c>
      <c r="C31" s="53" t="s">
        <v>860</v>
      </c>
      <c r="D31" s="54">
        <v>3</v>
      </c>
      <c r="E31" s="65" t="s">
        <v>132</v>
      </c>
      <c r="F31" s="55">
        <v>35</v>
      </c>
      <c r="G31" s="53"/>
      <c r="H31" s="57"/>
      <c r="I31" s="56"/>
      <c r="J31" s="56"/>
      <c r="K31" s="36" t="s">
        <v>65</v>
      </c>
      <c r="L31" s="83">
        <v>31</v>
      </c>
      <c r="M31" s="83"/>
      <c r="N31" s="63"/>
      <c r="O31" s="86" t="s">
        <v>242</v>
      </c>
      <c r="P31" s="88">
        <v>43625.746400462966</v>
      </c>
      <c r="Q31" s="86" t="s">
        <v>250</v>
      </c>
      <c r="R31" s="86"/>
      <c r="S31" s="86"/>
      <c r="T31" s="86" t="s">
        <v>269</v>
      </c>
      <c r="U31" s="86"/>
      <c r="V31" s="90" t="s">
        <v>285</v>
      </c>
      <c r="W31" s="88">
        <v>43625.746400462966</v>
      </c>
      <c r="X31" s="90" t="s">
        <v>310</v>
      </c>
      <c r="Y31" s="86"/>
      <c r="Z31" s="86"/>
      <c r="AA31" s="92" t="s">
        <v>336</v>
      </c>
      <c r="AB31" s="86"/>
      <c r="AC31" s="86" t="b">
        <v>0</v>
      </c>
      <c r="AD31" s="86">
        <v>0</v>
      </c>
      <c r="AE31" s="92" t="s">
        <v>351</v>
      </c>
      <c r="AF31" s="86" t="b">
        <v>1</v>
      </c>
      <c r="AG31" s="86" t="s">
        <v>352</v>
      </c>
      <c r="AH31" s="86"/>
      <c r="AI31" s="92" t="s">
        <v>353</v>
      </c>
      <c r="AJ31" s="86" t="b">
        <v>0</v>
      </c>
      <c r="AK31" s="86">
        <v>4</v>
      </c>
      <c r="AL31" s="92" t="s">
        <v>334</v>
      </c>
      <c r="AM31" s="86" t="s">
        <v>355</v>
      </c>
      <c r="AN31" s="86" t="b">
        <v>0</v>
      </c>
      <c r="AO31" s="92" t="s">
        <v>334</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c r="BE31" s="52"/>
      <c r="BF31" s="51"/>
      <c r="BG31" s="52"/>
      <c r="BH31" s="51"/>
      <c r="BI31" s="52"/>
      <c r="BJ31" s="51"/>
      <c r="BK31" s="52"/>
      <c r="BL31" s="51"/>
    </row>
    <row r="32" spans="1:64" ht="45">
      <c r="A32" s="84" t="s">
        <v>225</v>
      </c>
      <c r="B32" s="84" t="s">
        <v>235</v>
      </c>
      <c r="C32" s="53" t="s">
        <v>860</v>
      </c>
      <c r="D32" s="54">
        <v>3</v>
      </c>
      <c r="E32" s="65" t="s">
        <v>132</v>
      </c>
      <c r="F32" s="55">
        <v>35</v>
      </c>
      <c r="G32" s="53"/>
      <c r="H32" s="57"/>
      <c r="I32" s="56"/>
      <c r="J32" s="56"/>
      <c r="K32" s="36" t="s">
        <v>65</v>
      </c>
      <c r="L32" s="83">
        <v>32</v>
      </c>
      <c r="M32" s="83"/>
      <c r="N32" s="63"/>
      <c r="O32" s="86" t="s">
        <v>242</v>
      </c>
      <c r="P32" s="88">
        <v>43625.746400462966</v>
      </c>
      <c r="Q32" s="86" t="s">
        <v>250</v>
      </c>
      <c r="R32" s="86"/>
      <c r="S32" s="86"/>
      <c r="T32" s="86" t="s">
        <v>269</v>
      </c>
      <c r="U32" s="86"/>
      <c r="V32" s="90" t="s">
        <v>285</v>
      </c>
      <c r="W32" s="88">
        <v>43625.746400462966</v>
      </c>
      <c r="X32" s="90" t="s">
        <v>310</v>
      </c>
      <c r="Y32" s="86"/>
      <c r="Z32" s="86"/>
      <c r="AA32" s="92" t="s">
        <v>336</v>
      </c>
      <c r="AB32" s="86"/>
      <c r="AC32" s="86" t="b">
        <v>0</v>
      </c>
      <c r="AD32" s="86">
        <v>0</v>
      </c>
      <c r="AE32" s="92" t="s">
        <v>351</v>
      </c>
      <c r="AF32" s="86" t="b">
        <v>1</v>
      </c>
      <c r="AG32" s="86" t="s">
        <v>352</v>
      </c>
      <c r="AH32" s="86"/>
      <c r="AI32" s="92" t="s">
        <v>353</v>
      </c>
      <c r="AJ32" s="86" t="b">
        <v>0</v>
      </c>
      <c r="AK32" s="86">
        <v>4</v>
      </c>
      <c r="AL32" s="92" t="s">
        <v>334</v>
      </c>
      <c r="AM32" s="86" t="s">
        <v>355</v>
      </c>
      <c r="AN32" s="86" t="b">
        <v>0</v>
      </c>
      <c r="AO32" s="92" t="s">
        <v>334</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1</v>
      </c>
      <c r="BD32" s="51"/>
      <c r="BE32" s="52"/>
      <c r="BF32" s="51"/>
      <c r="BG32" s="52"/>
      <c r="BH32" s="51"/>
      <c r="BI32" s="52"/>
      <c r="BJ32" s="51"/>
      <c r="BK32" s="52"/>
      <c r="BL32" s="51"/>
    </row>
    <row r="33" spans="1:64" ht="45">
      <c r="A33" s="84" t="s">
        <v>225</v>
      </c>
      <c r="B33" s="84" t="s">
        <v>229</v>
      </c>
      <c r="C33" s="53" t="s">
        <v>860</v>
      </c>
      <c r="D33" s="54">
        <v>3</v>
      </c>
      <c r="E33" s="65" t="s">
        <v>132</v>
      </c>
      <c r="F33" s="55">
        <v>35</v>
      </c>
      <c r="G33" s="53"/>
      <c r="H33" s="57"/>
      <c r="I33" s="56"/>
      <c r="J33" s="56"/>
      <c r="K33" s="36" t="s">
        <v>65</v>
      </c>
      <c r="L33" s="83">
        <v>33</v>
      </c>
      <c r="M33" s="83"/>
      <c r="N33" s="63"/>
      <c r="O33" s="86" t="s">
        <v>242</v>
      </c>
      <c r="P33" s="88">
        <v>43625.746400462966</v>
      </c>
      <c r="Q33" s="86" t="s">
        <v>250</v>
      </c>
      <c r="R33" s="86"/>
      <c r="S33" s="86"/>
      <c r="T33" s="86" t="s">
        <v>269</v>
      </c>
      <c r="U33" s="86"/>
      <c r="V33" s="90" t="s">
        <v>285</v>
      </c>
      <c r="W33" s="88">
        <v>43625.746400462966</v>
      </c>
      <c r="X33" s="90" t="s">
        <v>310</v>
      </c>
      <c r="Y33" s="86"/>
      <c r="Z33" s="86"/>
      <c r="AA33" s="92" t="s">
        <v>336</v>
      </c>
      <c r="AB33" s="86"/>
      <c r="AC33" s="86" t="b">
        <v>0</v>
      </c>
      <c r="AD33" s="86">
        <v>0</v>
      </c>
      <c r="AE33" s="92" t="s">
        <v>351</v>
      </c>
      <c r="AF33" s="86" t="b">
        <v>1</v>
      </c>
      <c r="AG33" s="86" t="s">
        <v>352</v>
      </c>
      <c r="AH33" s="86"/>
      <c r="AI33" s="92" t="s">
        <v>353</v>
      </c>
      <c r="AJ33" s="86" t="b">
        <v>0</v>
      </c>
      <c r="AK33" s="86">
        <v>4</v>
      </c>
      <c r="AL33" s="92" t="s">
        <v>334</v>
      </c>
      <c r="AM33" s="86" t="s">
        <v>355</v>
      </c>
      <c r="AN33" s="86" t="b">
        <v>0</v>
      </c>
      <c r="AO33" s="92" t="s">
        <v>334</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c r="BE33" s="52"/>
      <c r="BF33" s="51"/>
      <c r="BG33" s="52"/>
      <c r="BH33" s="51"/>
      <c r="BI33" s="52"/>
      <c r="BJ33" s="51"/>
      <c r="BK33" s="52"/>
      <c r="BL33" s="51"/>
    </row>
    <row r="34" spans="1:64" ht="45">
      <c r="A34" s="84" t="s">
        <v>225</v>
      </c>
      <c r="B34" s="84" t="s">
        <v>223</v>
      </c>
      <c r="C34" s="53" t="s">
        <v>860</v>
      </c>
      <c r="D34" s="54">
        <v>3</v>
      </c>
      <c r="E34" s="65" t="s">
        <v>132</v>
      </c>
      <c r="F34" s="55">
        <v>35</v>
      </c>
      <c r="G34" s="53"/>
      <c r="H34" s="57"/>
      <c r="I34" s="56"/>
      <c r="J34" s="56"/>
      <c r="K34" s="36" t="s">
        <v>65</v>
      </c>
      <c r="L34" s="83">
        <v>34</v>
      </c>
      <c r="M34" s="83"/>
      <c r="N34" s="63"/>
      <c r="O34" s="86" t="s">
        <v>242</v>
      </c>
      <c r="P34" s="88">
        <v>43625.746400462966</v>
      </c>
      <c r="Q34" s="86" t="s">
        <v>250</v>
      </c>
      <c r="R34" s="86"/>
      <c r="S34" s="86"/>
      <c r="T34" s="86" t="s">
        <v>269</v>
      </c>
      <c r="U34" s="86"/>
      <c r="V34" s="90" t="s">
        <v>285</v>
      </c>
      <c r="W34" s="88">
        <v>43625.746400462966</v>
      </c>
      <c r="X34" s="90" t="s">
        <v>310</v>
      </c>
      <c r="Y34" s="86"/>
      <c r="Z34" s="86"/>
      <c r="AA34" s="92" t="s">
        <v>336</v>
      </c>
      <c r="AB34" s="86"/>
      <c r="AC34" s="86" t="b">
        <v>0</v>
      </c>
      <c r="AD34" s="86">
        <v>0</v>
      </c>
      <c r="AE34" s="92" t="s">
        <v>351</v>
      </c>
      <c r="AF34" s="86" t="b">
        <v>1</v>
      </c>
      <c r="AG34" s="86" t="s">
        <v>352</v>
      </c>
      <c r="AH34" s="86"/>
      <c r="AI34" s="92" t="s">
        <v>353</v>
      </c>
      <c r="AJ34" s="86" t="b">
        <v>0</v>
      </c>
      <c r="AK34" s="86">
        <v>4</v>
      </c>
      <c r="AL34" s="92" t="s">
        <v>334</v>
      </c>
      <c r="AM34" s="86" t="s">
        <v>355</v>
      </c>
      <c r="AN34" s="86" t="b">
        <v>0</v>
      </c>
      <c r="AO34" s="92" t="s">
        <v>334</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v>1</v>
      </c>
      <c r="BE34" s="52">
        <v>5.555555555555555</v>
      </c>
      <c r="BF34" s="51">
        <v>0</v>
      </c>
      <c r="BG34" s="52">
        <v>0</v>
      </c>
      <c r="BH34" s="51">
        <v>0</v>
      </c>
      <c r="BI34" s="52">
        <v>0</v>
      </c>
      <c r="BJ34" s="51">
        <v>17</v>
      </c>
      <c r="BK34" s="52">
        <v>94.44444444444444</v>
      </c>
      <c r="BL34" s="51">
        <v>18</v>
      </c>
    </row>
    <row r="35" spans="1:64" ht="45">
      <c r="A35" s="84" t="s">
        <v>226</v>
      </c>
      <c r="B35" s="84" t="s">
        <v>235</v>
      </c>
      <c r="C35" s="53" t="s">
        <v>860</v>
      </c>
      <c r="D35" s="54">
        <v>3</v>
      </c>
      <c r="E35" s="65" t="s">
        <v>132</v>
      </c>
      <c r="F35" s="55">
        <v>35</v>
      </c>
      <c r="G35" s="53"/>
      <c r="H35" s="57"/>
      <c r="I35" s="56"/>
      <c r="J35" s="56"/>
      <c r="K35" s="36" t="s">
        <v>65</v>
      </c>
      <c r="L35" s="83">
        <v>35</v>
      </c>
      <c r="M35" s="83"/>
      <c r="N35" s="63"/>
      <c r="O35" s="86" t="s">
        <v>242</v>
      </c>
      <c r="P35" s="88">
        <v>43626.86752314815</v>
      </c>
      <c r="Q35" s="86" t="s">
        <v>251</v>
      </c>
      <c r="R35" s="86"/>
      <c r="S35" s="86"/>
      <c r="T35" s="86"/>
      <c r="U35" s="86"/>
      <c r="V35" s="90" t="s">
        <v>286</v>
      </c>
      <c r="W35" s="88">
        <v>43626.86752314815</v>
      </c>
      <c r="X35" s="90" t="s">
        <v>311</v>
      </c>
      <c r="Y35" s="86"/>
      <c r="Z35" s="86"/>
      <c r="AA35" s="92" t="s">
        <v>337</v>
      </c>
      <c r="AB35" s="86"/>
      <c r="AC35" s="86" t="b">
        <v>0</v>
      </c>
      <c r="AD35" s="86">
        <v>0</v>
      </c>
      <c r="AE35" s="92" t="s">
        <v>351</v>
      </c>
      <c r="AF35" s="86" t="b">
        <v>0</v>
      </c>
      <c r="AG35" s="86" t="s">
        <v>352</v>
      </c>
      <c r="AH35" s="86"/>
      <c r="AI35" s="92" t="s">
        <v>351</v>
      </c>
      <c r="AJ35" s="86" t="b">
        <v>0</v>
      </c>
      <c r="AK35" s="86">
        <v>7</v>
      </c>
      <c r="AL35" s="92" t="s">
        <v>344</v>
      </c>
      <c r="AM35" s="86" t="s">
        <v>355</v>
      </c>
      <c r="AN35" s="86" t="b">
        <v>0</v>
      </c>
      <c r="AO35" s="92" t="s">
        <v>344</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45">
      <c r="A36" s="84" t="s">
        <v>226</v>
      </c>
      <c r="B36" s="84" t="s">
        <v>233</v>
      </c>
      <c r="C36" s="53" t="s">
        <v>860</v>
      </c>
      <c r="D36" s="54">
        <v>3</v>
      </c>
      <c r="E36" s="65" t="s">
        <v>132</v>
      </c>
      <c r="F36" s="55">
        <v>35</v>
      </c>
      <c r="G36" s="53"/>
      <c r="H36" s="57"/>
      <c r="I36" s="56"/>
      <c r="J36" s="56"/>
      <c r="K36" s="36" t="s">
        <v>65</v>
      </c>
      <c r="L36" s="83">
        <v>36</v>
      </c>
      <c r="M36" s="83"/>
      <c r="N36" s="63"/>
      <c r="O36" s="86" t="s">
        <v>242</v>
      </c>
      <c r="P36" s="88">
        <v>43626.86752314815</v>
      </c>
      <c r="Q36" s="86" t="s">
        <v>251</v>
      </c>
      <c r="R36" s="86"/>
      <c r="S36" s="86"/>
      <c r="T36" s="86"/>
      <c r="U36" s="86"/>
      <c r="V36" s="90" t="s">
        <v>286</v>
      </c>
      <c r="W36" s="88">
        <v>43626.86752314815</v>
      </c>
      <c r="X36" s="90" t="s">
        <v>311</v>
      </c>
      <c r="Y36" s="86"/>
      <c r="Z36" s="86"/>
      <c r="AA36" s="92" t="s">
        <v>337</v>
      </c>
      <c r="AB36" s="86"/>
      <c r="AC36" s="86" t="b">
        <v>0</v>
      </c>
      <c r="AD36" s="86">
        <v>0</v>
      </c>
      <c r="AE36" s="92" t="s">
        <v>351</v>
      </c>
      <c r="AF36" s="86" t="b">
        <v>0</v>
      </c>
      <c r="AG36" s="86" t="s">
        <v>352</v>
      </c>
      <c r="AH36" s="86"/>
      <c r="AI36" s="92" t="s">
        <v>351</v>
      </c>
      <c r="AJ36" s="86" t="b">
        <v>0</v>
      </c>
      <c r="AK36" s="86">
        <v>7</v>
      </c>
      <c r="AL36" s="92" t="s">
        <v>344</v>
      </c>
      <c r="AM36" s="86" t="s">
        <v>355</v>
      </c>
      <c r="AN36" s="86" t="b">
        <v>0</v>
      </c>
      <c r="AO36" s="92" t="s">
        <v>344</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1</v>
      </c>
      <c r="BE36" s="52">
        <v>4.3478260869565215</v>
      </c>
      <c r="BF36" s="51">
        <v>0</v>
      </c>
      <c r="BG36" s="52">
        <v>0</v>
      </c>
      <c r="BH36" s="51">
        <v>0</v>
      </c>
      <c r="BI36" s="52">
        <v>0</v>
      </c>
      <c r="BJ36" s="51">
        <v>22</v>
      </c>
      <c r="BK36" s="52">
        <v>95.65217391304348</v>
      </c>
      <c r="BL36" s="51">
        <v>23</v>
      </c>
    </row>
    <row r="37" spans="1:64" ht="45">
      <c r="A37" s="84" t="s">
        <v>227</v>
      </c>
      <c r="B37" s="84" t="s">
        <v>235</v>
      </c>
      <c r="C37" s="53" t="s">
        <v>860</v>
      </c>
      <c r="D37" s="54">
        <v>3</v>
      </c>
      <c r="E37" s="65" t="s">
        <v>132</v>
      </c>
      <c r="F37" s="55">
        <v>35</v>
      </c>
      <c r="G37" s="53"/>
      <c r="H37" s="57"/>
      <c r="I37" s="56"/>
      <c r="J37" s="56"/>
      <c r="K37" s="36" t="s">
        <v>65</v>
      </c>
      <c r="L37" s="83">
        <v>37</v>
      </c>
      <c r="M37" s="83"/>
      <c r="N37" s="63"/>
      <c r="O37" s="86" t="s">
        <v>242</v>
      </c>
      <c r="P37" s="88">
        <v>43626.868993055556</v>
      </c>
      <c r="Q37" s="86" t="s">
        <v>251</v>
      </c>
      <c r="R37" s="86"/>
      <c r="S37" s="86"/>
      <c r="T37" s="86"/>
      <c r="U37" s="86"/>
      <c r="V37" s="90" t="s">
        <v>287</v>
      </c>
      <c r="W37" s="88">
        <v>43626.868993055556</v>
      </c>
      <c r="X37" s="90" t="s">
        <v>312</v>
      </c>
      <c r="Y37" s="86"/>
      <c r="Z37" s="86"/>
      <c r="AA37" s="92" t="s">
        <v>338</v>
      </c>
      <c r="AB37" s="86"/>
      <c r="AC37" s="86" t="b">
        <v>0</v>
      </c>
      <c r="AD37" s="86">
        <v>0</v>
      </c>
      <c r="AE37" s="92" t="s">
        <v>351</v>
      </c>
      <c r="AF37" s="86" t="b">
        <v>0</v>
      </c>
      <c r="AG37" s="86" t="s">
        <v>352</v>
      </c>
      <c r="AH37" s="86"/>
      <c r="AI37" s="92" t="s">
        <v>351</v>
      </c>
      <c r="AJ37" s="86" t="b">
        <v>0</v>
      </c>
      <c r="AK37" s="86">
        <v>7</v>
      </c>
      <c r="AL37" s="92" t="s">
        <v>344</v>
      </c>
      <c r="AM37" s="86" t="s">
        <v>355</v>
      </c>
      <c r="AN37" s="86" t="b">
        <v>0</v>
      </c>
      <c r="AO37" s="92" t="s">
        <v>344</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227</v>
      </c>
      <c r="B38" s="84" t="s">
        <v>233</v>
      </c>
      <c r="C38" s="53" t="s">
        <v>860</v>
      </c>
      <c r="D38" s="54">
        <v>3</v>
      </c>
      <c r="E38" s="65" t="s">
        <v>132</v>
      </c>
      <c r="F38" s="55">
        <v>35</v>
      </c>
      <c r="G38" s="53"/>
      <c r="H38" s="57"/>
      <c r="I38" s="56"/>
      <c r="J38" s="56"/>
      <c r="K38" s="36" t="s">
        <v>65</v>
      </c>
      <c r="L38" s="83">
        <v>38</v>
      </c>
      <c r="M38" s="83"/>
      <c r="N38" s="63"/>
      <c r="O38" s="86" t="s">
        <v>242</v>
      </c>
      <c r="P38" s="88">
        <v>43626.868993055556</v>
      </c>
      <c r="Q38" s="86" t="s">
        <v>251</v>
      </c>
      <c r="R38" s="86"/>
      <c r="S38" s="86"/>
      <c r="T38" s="86"/>
      <c r="U38" s="86"/>
      <c r="V38" s="90" t="s">
        <v>287</v>
      </c>
      <c r="W38" s="88">
        <v>43626.868993055556</v>
      </c>
      <c r="X38" s="90" t="s">
        <v>312</v>
      </c>
      <c r="Y38" s="86"/>
      <c r="Z38" s="86"/>
      <c r="AA38" s="92" t="s">
        <v>338</v>
      </c>
      <c r="AB38" s="86"/>
      <c r="AC38" s="86" t="b">
        <v>0</v>
      </c>
      <c r="AD38" s="86">
        <v>0</v>
      </c>
      <c r="AE38" s="92" t="s">
        <v>351</v>
      </c>
      <c r="AF38" s="86" t="b">
        <v>0</v>
      </c>
      <c r="AG38" s="86" t="s">
        <v>352</v>
      </c>
      <c r="AH38" s="86"/>
      <c r="AI38" s="92" t="s">
        <v>351</v>
      </c>
      <c r="AJ38" s="86" t="b">
        <v>0</v>
      </c>
      <c r="AK38" s="86">
        <v>7</v>
      </c>
      <c r="AL38" s="92" t="s">
        <v>344</v>
      </c>
      <c r="AM38" s="86" t="s">
        <v>355</v>
      </c>
      <c r="AN38" s="86" t="b">
        <v>0</v>
      </c>
      <c r="AO38" s="92" t="s">
        <v>344</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1</v>
      </c>
      <c r="BE38" s="52">
        <v>4.3478260869565215</v>
      </c>
      <c r="BF38" s="51">
        <v>0</v>
      </c>
      <c r="BG38" s="52">
        <v>0</v>
      </c>
      <c r="BH38" s="51">
        <v>0</v>
      </c>
      <c r="BI38" s="52">
        <v>0</v>
      </c>
      <c r="BJ38" s="51">
        <v>22</v>
      </c>
      <c r="BK38" s="52">
        <v>95.65217391304348</v>
      </c>
      <c r="BL38" s="51">
        <v>23</v>
      </c>
    </row>
    <row r="39" spans="1:64" ht="45">
      <c r="A39" s="84" t="s">
        <v>228</v>
      </c>
      <c r="B39" s="84" t="s">
        <v>235</v>
      </c>
      <c r="C39" s="53" t="s">
        <v>860</v>
      </c>
      <c r="D39" s="54">
        <v>3</v>
      </c>
      <c r="E39" s="65" t="s">
        <v>132</v>
      </c>
      <c r="F39" s="55">
        <v>35</v>
      </c>
      <c r="G39" s="53"/>
      <c r="H39" s="57"/>
      <c r="I39" s="56"/>
      <c r="J39" s="56"/>
      <c r="K39" s="36" t="s">
        <v>65</v>
      </c>
      <c r="L39" s="83">
        <v>39</v>
      </c>
      <c r="M39" s="83"/>
      <c r="N39" s="63"/>
      <c r="O39" s="86" t="s">
        <v>242</v>
      </c>
      <c r="P39" s="88">
        <v>43626.873391203706</v>
      </c>
      <c r="Q39" s="86" t="s">
        <v>251</v>
      </c>
      <c r="R39" s="86"/>
      <c r="S39" s="86"/>
      <c r="T39" s="86"/>
      <c r="U39" s="86"/>
      <c r="V39" s="90" t="s">
        <v>288</v>
      </c>
      <c r="W39" s="88">
        <v>43626.873391203706</v>
      </c>
      <c r="X39" s="90" t="s">
        <v>313</v>
      </c>
      <c r="Y39" s="86"/>
      <c r="Z39" s="86"/>
      <c r="AA39" s="92" t="s">
        <v>339</v>
      </c>
      <c r="AB39" s="86"/>
      <c r="AC39" s="86" t="b">
        <v>0</v>
      </c>
      <c r="AD39" s="86">
        <v>0</v>
      </c>
      <c r="AE39" s="92" t="s">
        <v>351</v>
      </c>
      <c r="AF39" s="86" t="b">
        <v>0</v>
      </c>
      <c r="AG39" s="86" t="s">
        <v>352</v>
      </c>
      <c r="AH39" s="86"/>
      <c r="AI39" s="92" t="s">
        <v>351</v>
      </c>
      <c r="AJ39" s="86" t="b">
        <v>0</v>
      </c>
      <c r="AK39" s="86">
        <v>7</v>
      </c>
      <c r="AL39" s="92" t="s">
        <v>344</v>
      </c>
      <c r="AM39" s="86" t="s">
        <v>355</v>
      </c>
      <c r="AN39" s="86" t="b">
        <v>0</v>
      </c>
      <c r="AO39" s="92" t="s">
        <v>344</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228</v>
      </c>
      <c r="B40" s="84" t="s">
        <v>233</v>
      </c>
      <c r="C40" s="53" t="s">
        <v>860</v>
      </c>
      <c r="D40" s="54">
        <v>3</v>
      </c>
      <c r="E40" s="65" t="s">
        <v>132</v>
      </c>
      <c r="F40" s="55">
        <v>35</v>
      </c>
      <c r="G40" s="53"/>
      <c r="H40" s="57"/>
      <c r="I40" s="56"/>
      <c r="J40" s="56"/>
      <c r="K40" s="36" t="s">
        <v>65</v>
      </c>
      <c r="L40" s="83">
        <v>40</v>
      </c>
      <c r="M40" s="83"/>
      <c r="N40" s="63"/>
      <c r="O40" s="86" t="s">
        <v>242</v>
      </c>
      <c r="P40" s="88">
        <v>43626.873391203706</v>
      </c>
      <c r="Q40" s="86" t="s">
        <v>251</v>
      </c>
      <c r="R40" s="86"/>
      <c r="S40" s="86"/>
      <c r="T40" s="86"/>
      <c r="U40" s="86"/>
      <c r="V40" s="90" t="s">
        <v>288</v>
      </c>
      <c r="W40" s="88">
        <v>43626.873391203706</v>
      </c>
      <c r="X40" s="90" t="s">
        <v>313</v>
      </c>
      <c r="Y40" s="86"/>
      <c r="Z40" s="86"/>
      <c r="AA40" s="92" t="s">
        <v>339</v>
      </c>
      <c r="AB40" s="86"/>
      <c r="AC40" s="86" t="b">
        <v>0</v>
      </c>
      <c r="AD40" s="86">
        <v>0</v>
      </c>
      <c r="AE40" s="92" t="s">
        <v>351</v>
      </c>
      <c r="AF40" s="86" t="b">
        <v>0</v>
      </c>
      <c r="AG40" s="86" t="s">
        <v>352</v>
      </c>
      <c r="AH40" s="86"/>
      <c r="AI40" s="92" t="s">
        <v>351</v>
      </c>
      <c r="AJ40" s="86" t="b">
        <v>0</v>
      </c>
      <c r="AK40" s="86">
        <v>7</v>
      </c>
      <c r="AL40" s="92" t="s">
        <v>344</v>
      </c>
      <c r="AM40" s="86" t="s">
        <v>355</v>
      </c>
      <c r="AN40" s="86" t="b">
        <v>0</v>
      </c>
      <c r="AO40" s="92" t="s">
        <v>344</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1</v>
      </c>
      <c r="BE40" s="52">
        <v>4.3478260869565215</v>
      </c>
      <c r="BF40" s="51">
        <v>0</v>
      </c>
      <c r="BG40" s="52">
        <v>0</v>
      </c>
      <c r="BH40" s="51">
        <v>0</v>
      </c>
      <c r="BI40" s="52">
        <v>0</v>
      </c>
      <c r="BJ40" s="51">
        <v>22</v>
      </c>
      <c r="BK40" s="52">
        <v>95.65217391304348</v>
      </c>
      <c r="BL40" s="51">
        <v>23</v>
      </c>
    </row>
    <row r="41" spans="1:64" ht="45">
      <c r="A41" s="84" t="s">
        <v>223</v>
      </c>
      <c r="B41" s="84" t="s">
        <v>212</v>
      </c>
      <c r="C41" s="53" t="s">
        <v>860</v>
      </c>
      <c r="D41" s="54">
        <v>3</v>
      </c>
      <c r="E41" s="65" t="s">
        <v>132</v>
      </c>
      <c r="F41" s="55">
        <v>35</v>
      </c>
      <c r="G41" s="53"/>
      <c r="H41" s="57"/>
      <c r="I41" s="56"/>
      <c r="J41" s="56"/>
      <c r="K41" s="36" t="s">
        <v>65</v>
      </c>
      <c r="L41" s="83">
        <v>41</v>
      </c>
      <c r="M41" s="83"/>
      <c r="N41" s="63"/>
      <c r="O41" s="86" t="s">
        <v>242</v>
      </c>
      <c r="P41" s="88">
        <v>43625.70143518518</v>
      </c>
      <c r="Q41" s="86" t="s">
        <v>249</v>
      </c>
      <c r="R41" s="90" t="s">
        <v>258</v>
      </c>
      <c r="S41" s="86" t="s">
        <v>264</v>
      </c>
      <c r="T41" s="86" t="s">
        <v>268</v>
      </c>
      <c r="U41" s="86"/>
      <c r="V41" s="90" t="s">
        <v>283</v>
      </c>
      <c r="W41" s="88">
        <v>43625.70143518518</v>
      </c>
      <c r="X41" s="90" t="s">
        <v>308</v>
      </c>
      <c r="Y41" s="86"/>
      <c r="Z41" s="86"/>
      <c r="AA41" s="92" t="s">
        <v>334</v>
      </c>
      <c r="AB41" s="86"/>
      <c r="AC41" s="86" t="b">
        <v>0</v>
      </c>
      <c r="AD41" s="86">
        <v>11</v>
      </c>
      <c r="AE41" s="92" t="s">
        <v>351</v>
      </c>
      <c r="AF41" s="86" t="b">
        <v>1</v>
      </c>
      <c r="AG41" s="86" t="s">
        <v>352</v>
      </c>
      <c r="AH41" s="86"/>
      <c r="AI41" s="92" t="s">
        <v>353</v>
      </c>
      <c r="AJ41" s="86" t="b">
        <v>0</v>
      </c>
      <c r="AK41" s="86">
        <v>4</v>
      </c>
      <c r="AL41" s="92" t="s">
        <v>351</v>
      </c>
      <c r="AM41" s="86" t="s">
        <v>355</v>
      </c>
      <c r="AN41" s="86" t="b">
        <v>0</v>
      </c>
      <c r="AO41" s="92" t="s">
        <v>334</v>
      </c>
      <c r="AP41" s="86" t="s">
        <v>176</v>
      </c>
      <c r="AQ41" s="86">
        <v>0</v>
      </c>
      <c r="AR41" s="86">
        <v>0</v>
      </c>
      <c r="AS41" s="86"/>
      <c r="AT41" s="86"/>
      <c r="AU41" s="86"/>
      <c r="AV41" s="86"/>
      <c r="AW41" s="86"/>
      <c r="AX41" s="86"/>
      <c r="AY41" s="86"/>
      <c r="AZ41" s="86"/>
      <c r="BA41">
        <v>1</v>
      </c>
      <c r="BB41" s="85" t="str">
        <f>REPLACE(INDEX(GroupVertices[Group],MATCH(Edges[[#This Row],[Vertex 1]],GroupVertices[Vertex],0)),1,1,"")</f>
        <v>3</v>
      </c>
      <c r="BC41" s="85" t="str">
        <f>REPLACE(INDEX(GroupVertices[Group],MATCH(Edges[[#This Row],[Vertex 2]],GroupVertices[Vertex],0)),1,1,"")</f>
        <v>3</v>
      </c>
      <c r="BD41" s="51"/>
      <c r="BE41" s="52"/>
      <c r="BF41" s="51"/>
      <c r="BG41" s="52"/>
      <c r="BH41" s="51"/>
      <c r="BI41" s="52"/>
      <c r="BJ41" s="51"/>
      <c r="BK41" s="52"/>
      <c r="BL41" s="51"/>
    </row>
    <row r="42" spans="1:64" ht="45">
      <c r="A42" s="84" t="s">
        <v>229</v>
      </c>
      <c r="B42" s="84" t="s">
        <v>212</v>
      </c>
      <c r="C42" s="53" t="s">
        <v>860</v>
      </c>
      <c r="D42" s="54">
        <v>3</v>
      </c>
      <c r="E42" s="65" t="s">
        <v>132</v>
      </c>
      <c r="F42" s="55">
        <v>35</v>
      </c>
      <c r="G42" s="53"/>
      <c r="H42" s="57"/>
      <c r="I42" s="56"/>
      <c r="J42" s="56"/>
      <c r="K42" s="36" t="s">
        <v>65</v>
      </c>
      <c r="L42" s="83">
        <v>42</v>
      </c>
      <c r="M42" s="83"/>
      <c r="N42" s="63"/>
      <c r="O42" s="86" t="s">
        <v>242</v>
      </c>
      <c r="P42" s="88">
        <v>43625.962916666664</v>
      </c>
      <c r="Q42" s="86" t="s">
        <v>250</v>
      </c>
      <c r="R42" s="86"/>
      <c r="S42" s="86"/>
      <c r="T42" s="86" t="s">
        <v>269</v>
      </c>
      <c r="U42" s="86"/>
      <c r="V42" s="90" t="s">
        <v>289</v>
      </c>
      <c r="W42" s="88">
        <v>43625.962916666664</v>
      </c>
      <c r="X42" s="90" t="s">
        <v>314</v>
      </c>
      <c r="Y42" s="86"/>
      <c r="Z42" s="86"/>
      <c r="AA42" s="92" t="s">
        <v>340</v>
      </c>
      <c r="AB42" s="86"/>
      <c r="AC42" s="86" t="b">
        <v>0</v>
      </c>
      <c r="AD42" s="86">
        <v>0</v>
      </c>
      <c r="AE42" s="92" t="s">
        <v>351</v>
      </c>
      <c r="AF42" s="86" t="b">
        <v>1</v>
      </c>
      <c r="AG42" s="86" t="s">
        <v>352</v>
      </c>
      <c r="AH42" s="86"/>
      <c r="AI42" s="92" t="s">
        <v>353</v>
      </c>
      <c r="AJ42" s="86" t="b">
        <v>0</v>
      </c>
      <c r="AK42" s="86">
        <v>4</v>
      </c>
      <c r="AL42" s="92" t="s">
        <v>334</v>
      </c>
      <c r="AM42" s="86" t="s">
        <v>355</v>
      </c>
      <c r="AN42" s="86" t="b">
        <v>0</v>
      </c>
      <c r="AO42" s="92" t="s">
        <v>334</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c r="BE42" s="52"/>
      <c r="BF42" s="51"/>
      <c r="BG42" s="52"/>
      <c r="BH42" s="51"/>
      <c r="BI42" s="52"/>
      <c r="BJ42" s="51"/>
      <c r="BK42" s="52"/>
      <c r="BL42" s="51"/>
    </row>
    <row r="43" spans="1:64" ht="45">
      <c r="A43" s="84" t="s">
        <v>230</v>
      </c>
      <c r="B43" s="84" t="s">
        <v>212</v>
      </c>
      <c r="C43" s="53" t="s">
        <v>860</v>
      </c>
      <c r="D43" s="54">
        <v>3</v>
      </c>
      <c r="E43" s="65" t="s">
        <v>132</v>
      </c>
      <c r="F43" s="55">
        <v>35</v>
      </c>
      <c r="G43" s="53"/>
      <c r="H43" s="57"/>
      <c r="I43" s="56"/>
      <c r="J43" s="56"/>
      <c r="K43" s="36" t="s">
        <v>65</v>
      </c>
      <c r="L43" s="83">
        <v>43</v>
      </c>
      <c r="M43" s="83"/>
      <c r="N43" s="63"/>
      <c r="O43" s="86" t="s">
        <v>242</v>
      </c>
      <c r="P43" s="88">
        <v>43626.92872685185</v>
      </c>
      <c r="Q43" s="86" t="s">
        <v>250</v>
      </c>
      <c r="R43" s="86"/>
      <c r="S43" s="86"/>
      <c r="T43" s="86" t="s">
        <v>269</v>
      </c>
      <c r="U43" s="86"/>
      <c r="V43" s="90" t="s">
        <v>290</v>
      </c>
      <c r="W43" s="88">
        <v>43626.92872685185</v>
      </c>
      <c r="X43" s="90" t="s">
        <v>315</v>
      </c>
      <c r="Y43" s="86"/>
      <c r="Z43" s="86"/>
      <c r="AA43" s="92" t="s">
        <v>341</v>
      </c>
      <c r="AB43" s="86"/>
      <c r="AC43" s="86" t="b">
        <v>0</v>
      </c>
      <c r="AD43" s="86">
        <v>0</v>
      </c>
      <c r="AE43" s="92" t="s">
        <v>351</v>
      </c>
      <c r="AF43" s="86" t="b">
        <v>1</v>
      </c>
      <c r="AG43" s="86" t="s">
        <v>352</v>
      </c>
      <c r="AH43" s="86"/>
      <c r="AI43" s="92" t="s">
        <v>353</v>
      </c>
      <c r="AJ43" s="86" t="b">
        <v>0</v>
      </c>
      <c r="AK43" s="86">
        <v>5</v>
      </c>
      <c r="AL43" s="92" t="s">
        <v>334</v>
      </c>
      <c r="AM43" s="86" t="s">
        <v>355</v>
      </c>
      <c r="AN43" s="86" t="b">
        <v>0</v>
      </c>
      <c r="AO43" s="92" t="s">
        <v>334</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45">
      <c r="A44" s="84" t="s">
        <v>223</v>
      </c>
      <c r="B44" s="84" t="s">
        <v>229</v>
      </c>
      <c r="C44" s="53" t="s">
        <v>860</v>
      </c>
      <c r="D44" s="54">
        <v>3</v>
      </c>
      <c r="E44" s="65" t="s">
        <v>132</v>
      </c>
      <c r="F44" s="55">
        <v>35</v>
      </c>
      <c r="G44" s="53"/>
      <c r="H44" s="57"/>
      <c r="I44" s="56"/>
      <c r="J44" s="56"/>
      <c r="K44" s="36" t="s">
        <v>66</v>
      </c>
      <c r="L44" s="83">
        <v>44</v>
      </c>
      <c r="M44" s="83"/>
      <c r="N44" s="63"/>
      <c r="O44" s="86" t="s">
        <v>242</v>
      </c>
      <c r="P44" s="88">
        <v>43625.70143518518</v>
      </c>
      <c r="Q44" s="86" t="s">
        <v>249</v>
      </c>
      <c r="R44" s="90" t="s">
        <v>258</v>
      </c>
      <c r="S44" s="86" t="s">
        <v>264</v>
      </c>
      <c r="T44" s="86" t="s">
        <v>268</v>
      </c>
      <c r="U44" s="86"/>
      <c r="V44" s="90" t="s">
        <v>283</v>
      </c>
      <c r="W44" s="88">
        <v>43625.70143518518</v>
      </c>
      <c r="X44" s="90" t="s">
        <v>308</v>
      </c>
      <c r="Y44" s="86"/>
      <c r="Z44" s="86"/>
      <c r="AA44" s="92" t="s">
        <v>334</v>
      </c>
      <c r="AB44" s="86"/>
      <c r="AC44" s="86" t="b">
        <v>0</v>
      </c>
      <c r="AD44" s="86">
        <v>11</v>
      </c>
      <c r="AE44" s="92" t="s">
        <v>351</v>
      </c>
      <c r="AF44" s="86" t="b">
        <v>1</v>
      </c>
      <c r="AG44" s="86" t="s">
        <v>352</v>
      </c>
      <c r="AH44" s="86"/>
      <c r="AI44" s="92" t="s">
        <v>353</v>
      </c>
      <c r="AJ44" s="86" t="b">
        <v>0</v>
      </c>
      <c r="AK44" s="86">
        <v>4</v>
      </c>
      <c r="AL44" s="92" t="s">
        <v>351</v>
      </c>
      <c r="AM44" s="86" t="s">
        <v>355</v>
      </c>
      <c r="AN44" s="86" t="b">
        <v>0</v>
      </c>
      <c r="AO44" s="92" t="s">
        <v>334</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3</v>
      </c>
      <c r="BD44" s="51">
        <v>1</v>
      </c>
      <c r="BE44" s="52">
        <v>3.8461538461538463</v>
      </c>
      <c r="BF44" s="51">
        <v>0</v>
      </c>
      <c r="BG44" s="52">
        <v>0</v>
      </c>
      <c r="BH44" s="51">
        <v>0</v>
      </c>
      <c r="BI44" s="52">
        <v>0</v>
      </c>
      <c r="BJ44" s="51">
        <v>25</v>
      </c>
      <c r="BK44" s="52">
        <v>96.15384615384616</v>
      </c>
      <c r="BL44" s="51">
        <v>26</v>
      </c>
    </row>
    <row r="45" spans="1:64" ht="45">
      <c r="A45" s="84" t="s">
        <v>229</v>
      </c>
      <c r="B45" s="84" t="s">
        <v>235</v>
      </c>
      <c r="C45" s="53" t="s">
        <v>860</v>
      </c>
      <c r="D45" s="54">
        <v>3</v>
      </c>
      <c r="E45" s="65" t="s">
        <v>132</v>
      </c>
      <c r="F45" s="55">
        <v>35</v>
      </c>
      <c r="G45" s="53"/>
      <c r="H45" s="57"/>
      <c r="I45" s="56"/>
      <c r="J45" s="56"/>
      <c r="K45" s="36" t="s">
        <v>65</v>
      </c>
      <c r="L45" s="83">
        <v>45</v>
      </c>
      <c r="M45" s="83"/>
      <c r="N45" s="63"/>
      <c r="O45" s="86" t="s">
        <v>242</v>
      </c>
      <c r="P45" s="88">
        <v>43625.962916666664</v>
      </c>
      <c r="Q45" s="86" t="s">
        <v>250</v>
      </c>
      <c r="R45" s="86"/>
      <c r="S45" s="86"/>
      <c r="T45" s="86" t="s">
        <v>269</v>
      </c>
      <c r="U45" s="86"/>
      <c r="V45" s="90" t="s">
        <v>289</v>
      </c>
      <c r="W45" s="88">
        <v>43625.962916666664</v>
      </c>
      <c r="X45" s="90" t="s">
        <v>314</v>
      </c>
      <c r="Y45" s="86"/>
      <c r="Z45" s="86"/>
      <c r="AA45" s="92" t="s">
        <v>340</v>
      </c>
      <c r="AB45" s="86"/>
      <c r="AC45" s="86" t="b">
        <v>0</v>
      </c>
      <c r="AD45" s="86">
        <v>0</v>
      </c>
      <c r="AE45" s="92" t="s">
        <v>351</v>
      </c>
      <c r="AF45" s="86" t="b">
        <v>1</v>
      </c>
      <c r="AG45" s="86" t="s">
        <v>352</v>
      </c>
      <c r="AH45" s="86"/>
      <c r="AI45" s="92" t="s">
        <v>353</v>
      </c>
      <c r="AJ45" s="86" t="b">
        <v>0</v>
      </c>
      <c r="AK45" s="86">
        <v>4</v>
      </c>
      <c r="AL45" s="92" t="s">
        <v>334</v>
      </c>
      <c r="AM45" s="86" t="s">
        <v>355</v>
      </c>
      <c r="AN45" s="86" t="b">
        <v>0</v>
      </c>
      <c r="AO45" s="92" t="s">
        <v>334</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1</v>
      </c>
      <c r="BD45" s="51"/>
      <c r="BE45" s="52"/>
      <c r="BF45" s="51"/>
      <c r="BG45" s="52"/>
      <c r="BH45" s="51"/>
      <c r="BI45" s="52"/>
      <c r="BJ45" s="51"/>
      <c r="BK45" s="52"/>
      <c r="BL45" s="51"/>
    </row>
    <row r="46" spans="1:64" ht="45">
      <c r="A46" s="84" t="s">
        <v>229</v>
      </c>
      <c r="B46" s="84" t="s">
        <v>223</v>
      </c>
      <c r="C46" s="53" t="s">
        <v>860</v>
      </c>
      <c r="D46" s="54">
        <v>3</v>
      </c>
      <c r="E46" s="65" t="s">
        <v>132</v>
      </c>
      <c r="F46" s="55">
        <v>35</v>
      </c>
      <c r="G46" s="53"/>
      <c r="H46" s="57"/>
      <c r="I46" s="56"/>
      <c r="J46" s="56"/>
      <c r="K46" s="36" t="s">
        <v>66</v>
      </c>
      <c r="L46" s="83">
        <v>46</v>
      </c>
      <c r="M46" s="83"/>
      <c r="N46" s="63"/>
      <c r="O46" s="86" t="s">
        <v>242</v>
      </c>
      <c r="P46" s="88">
        <v>43625.962916666664</v>
      </c>
      <c r="Q46" s="86" t="s">
        <v>250</v>
      </c>
      <c r="R46" s="86"/>
      <c r="S46" s="86"/>
      <c r="T46" s="86" t="s">
        <v>269</v>
      </c>
      <c r="U46" s="86"/>
      <c r="V46" s="90" t="s">
        <v>289</v>
      </c>
      <c r="W46" s="88">
        <v>43625.962916666664</v>
      </c>
      <c r="X46" s="90" t="s">
        <v>314</v>
      </c>
      <c r="Y46" s="86"/>
      <c r="Z46" s="86"/>
      <c r="AA46" s="92" t="s">
        <v>340</v>
      </c>
      <c r="AB46" s="86"/>
      <c r="AC46" s="86" t="b">
        <v>0</v>
      </c>
      <c r="AD46" s="86">
        <v>0</v>
      </c>
      <c r="AE46" s="92" t="s">
        <v>351</v>
      </c>
      <c r="AF46" s="86" t="b">
        <v>1</v>
      </c>
      <c r="AG46" s="86" t="s">
        <v>352</v>
      </c>
      <c r="AH46" s="86"/>
      <c r="AI46" s="92" t="s">
        <v>353</v>
      </c>
      <c r="AJ46" s="86" t="b">
        <v>0</v>
      </c>
      <c r="AK46" s="86">
        <v>4</v>
      </c>
      <c r="AL46" s="92" t="s">
        <v>334</v>
      </c>
      <c r="AM46" s="86" t="s">
        <v>355</v>
      </c>
      <c r="AN46" s="86" t="b">
        <v>0</v>
      </c>
      <c r="AO46" s="92" t="s">
        <v>334</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v>1</v>
      </c>
      <c r="BE46" s="52">
        <v>5.555555555555555</v>
      </c>
      <c r="BF46" s="51">
        <v>0</v>
      </c>
      <c r="BG46" s="52">
        <v>0</v>
      </c>
      <c r="BH46" s="51">
        <v>0</v>
      </c>
      <c r="BI46" s="52">
        <v>0</v>
      </c>
      <c r="BJ46" s="51">
        <v>17</v>
      </c>
      <c r="BK46" s="52">
        <v>94.44444444444444</v>
      </c>
      <c r="BL46" s="51">
        <v>18</v>
      </c>
    </row>
    <row r="47" spans="1:64" ht="45">
      <c r="A47" s="84" t="s">
        <v>230</v>
      </c>
      <c r="B47" s="84" t="s">
        <v>229</v>
      </c>
      <c r="C47" s="53" t="s">
        <v>860</v>
      </c>
      <c r="D47" s="54">
        <v>3</v>
      </c>
      <c r="E47" s="65" t="s">
        <v>132</v>
      </c>
      <c r="F47" s="55">
        <v>35</v>
      </c>
      <c r="G47" s="53"/>
      <c r="H47" s="57"/>
      <c r="I47" s="56"/>
      <c r="J47" s="56"/>
      <c r="K47" s="36" t="s">
        <v>65</v>
      </c>
      <c r="L47" s="83">
        <v>47</v>
      </c>
      <c r="M47" s="83"/>
      <c r="N47" s="63"/>
      <c r="O47" s="86" t="s">
        <v>242</v>
      </c>
      <c r="P47" s="88">
        <v>43626.92872685185</v>
      </c>
      <c r="Q47" s="86" t="s">
        <v>250</v>
      </c>
      <c r="R47" s="86"/>
      <c r="S47" s="86"/>
      <c r="T47" s="86" t="s">
        <v>269</v>
      </c>
      <c r="U47" s="86"/>
      <c r="V47" s="90" t="s">
        <v>290</v>
      </c>
      <c r="W47" s="88">
        <v>43626.92872685185</v>
      </c>
      <c r="X47" s="90" t="s">
        <v>315</v>
      </c>
      <c r="Y47" s="86"/>
      <c r="Z47" s="86"/>
      <c r="AA47" s="92" t="s">
        <v>341</v>
      </c>
      <c r="AB47" s="86"/>
      <c r="AC47" s="86" t="b">
        <v>0</v>
      </c>
      <c r="AD47" s="86">
        <v>0</v>
      </c>
      <c r="AE47" s="92" t="s">
        <v>351</v>
      </c>
      <c r="AF47" s="86" t="b">
        <v>1</v>
      </c>
      <c r="AG47" s="86" t="s">
        <v>352</v>
      </c>
      <c r="AH47" s="86"/>
      <c r="AI47" s="92" t="s">
        <v>353</v>
      </c>
      <c r="AJ47" s="86" t="b">
        <v>0</v>
      </c>
      <c r="AK47" s="86">
        <v>5</v>
      </c>
      <c r="AL47" s="92" t="s">
        <v>334</v>
      </c>
      <c r="AM47" s="86" t="s">
        <v>355</v>
      </c>
      <c r="AN47" s="86" t="b">
        <v>0</v>
      </c>
      <c r="AO47" s="92" t="s">
        <v>334</v>
      </c>
      <c r="AP47" s="86" t="s">
        <v>176</v>
      </c>
      <c r="AQ47" s="86">
        <v>0</v>
      </c>
      <c r="AR47" s="86">
        <v>0</v>
      </c>
      <c r="AS47" s="86"/>
      <c r="AT47" s="86"/>
      <c r="AU47" s="86"/>
      <c r="AV47" s="86"/>
      <c r="AW47" s="86"/>
      <c r="AX47" s="86"/>
      <c r="AY47" s="86"/>
      <c r="AZ47" s="86"/>
      <c r="BA47">
        <v>1</v>
      </c>
      <c r="BB47" s="85" t="str">
        <f>REPLACE(INDEX(GroupVertices[Group],MATCH(Edges[[#This Row],[Vertex 1]],GroupVertices[Vertex],0)),1,1,"")</f>
        <v>3</v>
      </c>
      <c r="BC47" s="85" t="str">
        <f>REPLACE(INDEX(GroupVertices[Group],MATCH(Edges[[#This Row],[Vertex 2]],GroupVertices[Vertex],0)),1,1,"")</f>
        <v>3</v>
      </c>
      <c r="BD47" s="51"/>
      <c r="BE47" s="52"/>
      <c r="BF47" s="51"/>
      <c r="BG47" s="52"/>
      <c r="BH47" s="51"/>
      <c r="BI47" s="52"/>
      <c r="BJ47" s="51"/>
      <c r="BK47" s="52"/>
      <c r="BL47" s="51"/>
    </row>
    <row r="48" spans="1:64" ht="45">
      <c r="A48" s="84" t="s">
        <v>223</v>
      </c>
      <c r="B48" s="84" t="s">
        <v>235</v>
      </c>
      <c r="C48" s="53" t="s">
        <v>860</v>
      </c>
      <c r="D48" s="54">
        <v>3</v>
      </c>
      <c r="E48" s="65" t="s">
        <v>132</v>
      </c>
      <c r="F48" s="55">
        <v>35</v>
      </c>
      <c r="G48" s="53"/>
      <c r="H48" s="57"/>
      <c r="I48" s="56"/>
      <c r="J48" s="56"/>
      <c r="K48" s="36" t="s">
        <v>65</v>
      </c>
      <c r="L48" s="83">
        <v>48</v>
      </c>
      <c r="M48" s="83"/>
      <c r="N48" s="63"/>
      <c r="O48" s="86" t="s">
        <v>242</v>
      </c>
      <c r="P48" s="88">
        <v>43625.70143518518</v>
      </c>
      <c r="Q48" s="86" t="s">
        <v>249</v>
      </c>
      <c r="R48" s="90" t="s">
        <v>258</v>
      </c>
      <c r="S48" s="86" t="s">
        <v>264</v>
      </c>
      <c r="T48" s="86" t="s">
        <v>268</v>
      </c>
      <c r="U48" s="86"/>
      <c r="V48" s="90" t="s">
        <v>283</v>
      </c>
      <c r="W48" s="88">
        <v>43625.70143518518</v>
      </c>
      <c r="X48" s="90" t="s">
        <v>308</v>
      </c>
      <c r="Y48" s="86"/>
      <c r="Z48" s="86"/>
      <c r="AA48" s="92" t="s">
        <v>334</v>
      </c>
      <c r="AB48" s="86"/>
      <c r="AC48" s="86" t="b">
        <v>0</v>
      </c>
      <c r="AD48" s="86">
        <v>11</v>
      </c>
      <c r="AE48" s="92" t="s">
        <v>351</v>
      </c>
      <c r="AF48" s="86" t="b">
        <v>1</v>
      </c>
      <c r="AG48" s="86" t="s">
        <v>352</v>
      </c>
      <c r="AH48" s="86"/>
      <c r="AI48" s="92" t="s">
        <v>353</v>
      </c>
      <c r="AJ48" s="86" t="b">
        <v>0</v>
      </c>
      <c r="AK48" s="86">
        <v>4</v>
      </c>
      <c r="AL48" s="92" t="s">
        <v>351</v>
      </c>
      <c r="AM48" s="86" t="s">
        <v>355</v>
      </c>
      <c r="AN48" s="86" t="b">
        <v>0</v>
      </c>
      <c r="AO48" s="92" t="s">
        <v>334</v>
      </c>
      <c r="AP48" s="86" t="s">
        <v>176</v>
      </c>
      <c r="AQ48" s="86">
        <v>0</v>
      </c>
      <c r="AR48" s="86">
        <v>0</v>
      </c>
      <c r="AS48" s="86"/>
      <c r="AT48" s="86"/>
      <c r="AU48" s="86"/>
      <c r="AV48" s="86"/>
      <c r="AW48" s="86"/>
      <c r="AX48" s="86"/>
      <c r="AY48" s="86"/>
      <c r="AZ48" s="86"/>
      <c r="BA48">
        <v>1</v>
      </c>
      <c r="BB48" s="85" t="str">
        <f>REPLACE(INDEX(GroupVertices[Group],MATCH(Edges[[#This Row],[Vertex 1]],GroupVertices[Vertex],0)),1,1,"")</f>
        <v>3</v>
      </c>
      <c r="BC48" s="85" t="str">
        <f>REPLACE(INDEX(GroupVertices[Group],MATCH(Edges[[#This Row],[Vertex 2]],GroupVertices[Vertex],0)),1,1,"")</f>
        <v>1</v>
      </c>
      <c r="BD48" s="51"/>
      <c r="BE48" s="52"/>
      <c r="BF48" s="51"/>
      <c r="BG48" s="52"/>
      <c r="BH48" s="51"/>
      <c r="BI48" s="52"/>
      <c r="BJ48" s="51"/>
      <c r="BK48" s="52"/>
      <c r="BL48" s="51"/>
    </row>
    <row r="49" spans="1:64" ht="45">
      <c r="A49" s="84" t="s">
        <v>230</v>
      </c>
      <c r="B49" s="84" t="s">
        <v>223</v>
      </c>
      <c r="C49" s="53" t="s">
        <v>860</v>
      </c>
      <c r="D49" s="54">
        <v>3</v>
      </c>
      <c r="E49" s="65" t="s">
        <v>132</v>
      </c>
      <c r="F49" s="55">
        <v>35</v>
      </c>
      <c r="G49" s="53"/>
      <c r="H49" s="57"/>
      <c r="I49" s="56"/>
      <c r="J49" s="56"/>
      <c r="K49" s="36" t="s">
        <v>65</v>
      </c>
      <c r="L49" s="83">
        <v>49</v>
      </c>
      <c r="M49" s="83"/>
      <c r="N49" s="63"/>
      <c r="O49" s="86" t="s">
        <v>242</v>
      </c>
      <c r="P49" s="88">
        <v>43626.92872685185</v>
      </c>
      <c r="Q49" s="86" t="s">
        <v>250</v>
      </c>
      <c r="R49" s="86"/>
      <c r="S49" s="86"/>
      <c r="T49" s="86" t="s">
        <v>269</v>
      </c>
      <c r="U49" s="86"/>
      <c r="V49" s="90" t="s">
        <v>290</v>
      </c>
      <c r="W49" s="88">
        <v>43626.92872685185</v>
      </c>
      <c r="X49" s="90" t="s">
        <v>315</v>
      </c>
      <c r="Y49" s="86"/>
      <c r="Z49" s="86"/>
      <c r="AA49" s="92" t="s">
        <v>341</v>
      </c>
      <c r="AB49" s="86"/>
      <c r="AC49" s="86" t="b">
        <v>0</v>
      </c>
      <c r="AD49" s="86">
        <v>0</v>
      </c>
      <c r="AE49" s="92" t="s">
        <v>351</v>
      </c>
      <c r="AF49" s="86" t="b">
        <v>1</v>
      </c>
      <c r="AG49" s="86" t="s">
        <v>352</v>
      </c>
      <c r="AH49" s="86"/>
      <c r="AI49" s="92" t="s">
        <v>353</v>
      </c>
      <c r="AJ49" s="86" t="b">
        <v>0</v>
      </c>
      <c r="AK49" s="86">
        <v>5</v>
      </c>
      <c r="AL49" s="92" t="s">
        <v>334</v>
      </c>
      <c r="AM49" s="86" t="s">
        <v>355</v>
      </c>
      <c r="AN49" s="86" t="b">
        <v>0</v>
      </c>
      <c r="AO49" s="92" t="s">
        <v>334</v>
      </c>
      <c r="AP49" s="86" t="s">
        <v>176</v>
      </c>
      <c r="AQ49" s="86">
        <v>0</v>
      </c>
      <c r="AR49" s="86">
        <v>0</v>
      </c>
      <c r="AS49" s="86"/>
      <c r="AT49" s="86"/>
      <c r="AU49" s="86"/>
      <c r="AV49" s="86"/>
      <c r="AW49" s="86"/>
      <c r="AX49" s="86"/>
      <c r="AY49" s="86"/>
      <c r="AZ49" s="86"/>
      <c r="BA49">
        <v>1</v>
      </c>
      <c r="BB49" s="85" t="str">
        <f>REPLACE(INDEX(GroupVertices[Group],MATCH(Edges[[#This Row],[Vertex 1]],GroupVertices[Vertex],0)),1,1,"")</f>
        <v>3</v>
      </c>
      <c r="BC49" s="85" t="str">
        <f>REPLACE(INDEX(GroupVertices[Group],MATCH(Edges[[#This Row],[Vertex 2]],GroupVertices[Vertex],0)),1,1,"")</f>
        <v>3</v>
      </c>
      <c r="BD49" s="51"/>
      <c r="BE49" s="52"/>
      <c r="BF49" s="51"/>
      <c r="BG49" s="52"/>
      <c r="BH49" s="51"/>
      <c r="BI49" s="52"/>
      <c r="BJ49" s="51"/>
      <c r="BK49" s="52"/>
      <c r="BL49" s="51"/>
    </row>
    <row r="50" spans="1:64" ht="45">
      <c r="A50" s="84" t="s">
        <v>230</v>
      </c>
      <c r="B50" s="84" t="s">
        <v>235</v>
      </c>
      <c r="C50" s="53" t="s">
        <v>860</v>
      </c>
      <c r="D50" s="54">
        <v>3</v>
      </c>
      <c r="E50" s="65" t="s">
        <v>132</v>
      </c>
      <c r="F50" s="55">
        <v>35</v>
      </c>
      <c r="G50" s="53"/>
      <c r="H50" s="57"/>
      <c r="I50" s="56"/>
      <c r="J50" s="56"/>
      <c r="K50" s="36" t="s">
        <v>65</v>
      </c>
      <c r="L50" s="83">
        <v>50</v>
      </c>
      <c r="M50" s="83"/>
      <c r="N50" s="63"/>
      <c r="O50" s="86" t="s">
        <v>242</v>
      </c>
      <c r="P50" s="88">
        <v>43626.92872685185</v>
      </c>
      <c r="Q50" s="86" t="s">
        <v>250</v>
      </c>
      <c r="R50" s="86"/>
      <c r="S50" s="86"/>
      <c r="T50" s="86" t="s">
        <v>269</v>
      </c>
      <c r="U50" s="86"/>
      <c r="V50" s="90" t="s">
        <v>290</v>
      </c>
      <c r="W50" s="88">
        <v>43626.92872685185</v>
      </c>
      <c r="X50" s="90" t="s">
        <v>315</v>
      </c>
      <c r="Y50" s="86"/>
      <c r="Z50" s="86"/>
      <c r="AA50" s="92" t="s">
        <v>341</v>
      </c>
      <c r="AB50" s="86"/>
      <c r="AC50" s="86" t="b">
        <v>0</v>
      </c>
      <c r="AD50" s="86">
        <v>0</v>
      </c>
      <c r="AE50" s="92" t="s">
        <v>351</v>
      </c>
      <c r="AF50" s="86" t="b">
        <v>1</v>
      </c>
      <c r="AG50" s="86" t="s">
        <v>352</v>
      </c>
      <c r="AH50" s="86"/>
      <c r="AI50" s="92" t="s">
        <v>353</v>
      </c>
      <c r="AJ50" s="86" t="b">
        <v>0</v>
      </c>
      <c r="AK50" s="86">
        <v>5</v>
      </c>
      <c r="AL50" s="92" t="s">
        <v>334</v>
      </c>
      <c r="AM50" s="86" t="s">
        <v>355</v>
      </c>
      <c r="AN50" s="86" t="b">
        <v>0</v>
      </c>
      <c r="AO50" s="92" t="s">
        <v>334</v>
      </c>
      <c r="AP50" s="86" t="s">
        <v>176</v>
      </c>
      <c r="AQ50" s="86">
        <v>0</v>
      </c>
      <c r="AR50" s="86">
        <v>0</v>
      </c>
      <c r="AS50" s="86"/>
      <c r="AT50" s="86"/>
      <c r="AU50" s="86"/>
      <c r="AV50" s="86"/>
      <c r="AW50" s="86"/>
      <c r="AX50" s="86"/>
      <c r="AY50" s="86"/>
      <c r="AZ50" s="86"/>
      <c r="BA50">
        <v>1</v>
      </c>
      <c r="BB50" s="85" t="str">
        <f>REPLACE(INDEX(GroupVertices[Group],MATCH(Edges[[#This Row],[Vertex 1]],GroupVertices[Vertex],0)),1,1,"")</f>
        <v>3</v>
      </c>
      <c r="BC50" s="85" t="str">
        <f>REPLACE(INDEX(GroupVertices[Group],MATCH(Edges[[#This Row],[Vertex 2]],GroupVertices[Vertex],0)),1,1,"")</f>
        <v>1</v>
      </c>
      <c r="BD50" s="51">
        <v>1</v>
      </c>
      <c r="BE50" s="52">
        <v>5.555555555555555</v>
      </c>
      <c r="BF50" s="51">
        <v>0</v>
      </c>
      <c r="BG50" s="52">
        <v>0</v>
      </c>
      <c r="BH50" s="51">
        <v>0</v>
      </c>
      <c r="BI50" s="52">
        <v>0</v>
      </c>
      <c r="BJ50" s="51">
        <v>17</v>
      </c>
      <c r="BK50" s="52">
        <v>94.44444444444444</v>
      </c>
      <c r="BL50" s="51">
        <v>18</v>
      </c>
    </row>
    <row r="51" spans="1:64" ht="45">
      <c r="A51" s="84" t="s">
        <v>231</v>
      </c>
      <c r="B51" s="84" t="s">
        <v>235</v>
      </c>
      <c r="C51" s="53" t="s">
        <v>860</v>
      </c>
      <c r="D51" s="54">
        <v>3</v>
      </c>
      <c r="E51" s="65" t="s">
        <v>132</v>
      </c>
      <c r="F51" s="55">
        <v>35</v>
      </c>
      <c r="G51" s="53"/>
      <c r="H51" s="57"/>
      <c r="I51" s="56"/>
      <c r="J51" s="56"/>
      <c r="K51" s="36" t="s">
        <v>65</v>
      </c>
      <c r="L51" s="83">
        <v>51</v>
      </c>
      <c r="M51" s="83"/>
      <c r="N51" s="63"/>
      <c r="O51" s="86" t="s">
        <v>242</v>
      </c>
      <c r="P51" s="88">
        <v>43626.93368055556</v>
      </c>
      <c r="Q51" s="86" t="s">
        <v>251</v>
      </c>
      <c r="R51" s="86"/>
      <c r="S51" s="86"/>
      <c r="T51" s="86"/>
      <c r="U51" s="86"/>
      <c r="V51" s="90" t="s">
        <v>291</v>
      </c>
      <c r="W51" s="88">
        <v>43626.93368055556</v>
      </c>
      <c r="X51" s="90" t="s">
        <v>316</v>
      </c>
      <c r="Y51" s="86"/>
      <c r="Z51" s="86"/>
      <c r="AA51" s="92" t="s">
        <v>342</v>
      </c>
      <c r="AB51" s="86"/>
      <c r="AC51" s="86" t="b">
        <v>0</v>
      </c>
      <c r="AD51" s="86">
        <v>0</v>
      </c>
      <c r="AE51" s="92" t="s">
        <v>351</v>
      </c>
      <c r="AF51" s="86" t="b">
        <v>0</v>
      </c>
      <c r="AG51" s="86" t="s">
        <v>352</v>
      </c>
      <c r="AH51" s="86"/>
      <c r="AI51" s="92" t="s">
        <v>351</v>
      </c>
      <c r="AJ51" s="86" t="b">
        <v>0</v>
      </c>
      <c r="AK51" s="86">
        <v>7</v>
      </c>
      <c r="AL51" s="92" t="s">
        <v>344</v>
      </c>
      <c r="AM51" s="86" t="s">
        <v>355</v>
      </c>
      <c r="AN51" s="86" t="b">
        <v>0</v>
      </c>
      <c r="AO51" s="92" t="s">
        <v>344</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c r="BE51" s="52"/>
      <c r="BF51" s="51"/>
      <c r="BG51" s="52"/>
      <c r="BH51" s="51"/>
      <c r="BI51" s="52"/>
      <c r="BJ51" s="51"/>
      <c r="BK51" s="52"/>
      <c r="BL51" s="51"/>
    </row>
    <row r="52" spans="1:64" ht="45">
      <c r="A52" s="84" t="s">
        <v>231</v>
      </c>
      <c r="B52" s="84" t="s">
        <v>233</v>
      </c>
      <c r="C52" s="53" t="s">
        <v>860</v>
      </c>
      <c r="D52" s="54">
        <v>3</v>
      </c>
      <c r="E52" s="65" t="s">
        <v>132</v>
      </c>
      <c r="F52" s="55">
        <v>35</v>
      </c>
      <c r="G52" s="53"/>
      <c r="H52" s="57"/>
      <c r="I52" s="56"/>
      <c r="J52" s="56"/>
      <c r="K52" s="36" t="s">
        <v>65</v>
      </c>
      <c r="L52" s="83">
        <v>52</v>
      </c>
      <c r="M52" s="83"/>
      <c r="N52" s="63"/>
      <c r="O52" s="86" t="s">
        <v>242</v>
      </c>
      <c r="P52" s="88">
        <v>43626.93368055556</v>
      </c>
      <c r="Q52" s="86" t="s">
        <v>251</v>
      </c>
      <c r="R52" s="86"/>
      <c r="S52" s="86"/>
      <c r="T52" s="86"/>
      <c r="U52" s="86"/>
      <c r="V52" s="90" t="s">
        <v>291</v>
      </c>
      <c r="W52" s="88">
        <v>43626.93368055556</v>
      </c>
      <c r="X52" s="90" t="s">
        <v>316</v>
      </c>
      <c r="Y52" s="86"/>
      <c r="Z52" s="86"/>
      <c r="AA52" s="92" t="s">
        <v>342</v>
      </c>
      <c r="AB52" s="86"/>
      <c r="AC52" s="86" t="b">
        <v>0</v>
      </c>
      <c r="AD52" s="86">
        <v>0</v>
      </c>
      <c r="AE52" s="92" t="s">
        <v>351</v>
      </c>
      <c r="AF52" s="86" t="b">
        <v>0</v>
      </c>
      <c r="AG52" s="86" t="s">
        <v>352</v>
      </c>
      <c r="AH52" s="86"/>
      <c r="AI52" s="92" t="s">
        <v>351</v>
      </c>
      <c r="AJ52" s="86" t="b">
        <v>0</v>
      </c>
      <c r="AK52" s="86">
        <v>7</v>
      </c>
      <c r="AL52" s="92" t="s">
        <v>344</v>
      </c>
      <c r="AM52" s="86" t="s">
        <v>355</v>
      </c>
      <c r="AN52" s="86" t="b">
        <v>0</v>
      </c>
      <c r="AO52" s="92" t="s">
        <v>344</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v>1</v>
      </c>
      <c r="BE52" s="52">
        <v>4.3478260869565215</v>
      </c>
      <c r="BF52" s="51">
        <v>0</v>
      </c>
      <c r="BG52" s="52">
        <v>0</v>
      </c>
      <c r="BH52" s="51">
        <v>0</v>
      </c>
      <c r="BI52" s="52">
        <v>0</v>
      </c>
      <c r="BJ52" s="51">
        <v>22</v>
      </c>
      <c r="BK52" s="52">
        <v>95.65217391304348</v>
      </c>
      <c r="BL52" s="51">
        <v>23</v>
      </c>
    </row>
    <row r="53" spans="1:64" ht="45">
      <c r="A53" s="84" t="s">
        <v>232</v>
      </c>
      <c r="B53" s="84" t="s">
        <v>235</v>
      </c>
      <c r="C53" s="53" t="s">
        <v>860</v>
      </c>
      <c r="D53" s="54">
        <v>3</v>
      </c>
      <c r="E53" s="65" t="s">
        <v>132</v>
      </c>
      <c r="F53" s="55">
        <v>35</v>
      </c>
      <c r="G53" s="53"/>
      <c r="H53" s="57"/>
      <c r="I53" s="56"/>
      <c r="J53" s="56"/>
      <c r="K53" s="36" t="s">
        <v>65</v>
      </c>
      <c r="L53" s="83">
        <v>53</v>
      </c>
      <c r="M53" s="83"/>
      <c r="N53" s="63"/>
      <c r="O53" s="86" t="s">
        <v>242</v>
      </c>
      <c r="P53" s="88">
        <v>43627.06800925926</v>
      </c>
      <c r="Q53" s="86" t="s">
        <v>251</v>
      </c>
      <c r="R53" s="86"/>
      <c r="S53" s="86"/>
      <c r="T53" s="86"/>
      <c r="U53" s="86"/>
      <c r="V53" s="90" t="s">
        <v>292</v>
      </c>
      <c r="W53" s="88">
        <v>43627.06800925926</v>
      </c>
      <c r="X53" s="90" t="s">
        <v>317</v>
      </c>
      <c r="Y53" s="86"/>
      <c r="Z53" s="86"/>
      <c r="AA53" s="92" t="s">
        <v>343</v>
      </c>
      <c r="AB53" s="86"/>
      <c r="AC53" s="86" t="b">
        <v>0</v>
      </c>
      <c r="AD53" s="86">
        <v>0</v>
      </c>
      <c r="AE53" s="92" t="s">
        <v>351</v>
      </c>
      <c r="AF53" s="86" t="b">
        <v>0</v>
      </c>
      <c r="AG53" s="86" t="s">
        <v>352</v>
      </c>
      <c r="AH53" s="86"/>
      <c r="AI53" s="92" t="s">
        <v>351</v>
      </c>
      <c r="AJ53" s="86" t="b">
        <v>0</v>
      </c>
      <c r="AK53" s="86">
        <v>7</v>
      </c>
      <c r="AL53" s="92" t="s">
        <v>344</v>
      </c>
      <c r="AM53" s="86" t="s">
        <v>355</v>
      </c>
      <c r="AN53" s="86" t="b">
        <v>0</v>
      </c>
      <c r="AO53" s="92" t="s">
        <v>344</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c r="BE53" s="52"/>
      <c r="BF53" s="51"/>
      <c r="BG53" s="52"/>
      <c r="BH53" s="51"/>
      <c r="BI53" s="52"/>
      <c r="BJ53" s="51"/>
      <c r="BK53" s="52"/>
      <c r="BL53" s="51"/>
    </row>
    <row r="54" spans="1:64" ht="45">
      <c r="A54" s="84" t="s">
        <v>232</v>
      </c>
      <c r="B54" s="84" t="s">
        <v>233</v>
      </c>
      <c r="C54" s="53" t="s">
        <v>860</v>
      </c>
      <c r="D54" s="54">
        <v>3</v>
      </c>
      <c r="E54" s="65" t="s">
        <v>132</v>
      </c>
      <c r="F54" s="55">
        <v>35</v>
      </c>
      <c r="G54" s="53"/>
      <c r="H54" s="57"/>
      <c r="I54" s="56"/>
      <c r="J54" s="56"/>
      <c r="K54" s="36" t="s">
        <v>65</v>
      </c>
      <c r="L54" s="83">
        <v>54</v>
      </c>
      <c r="M54" s="83"/>
      <c r="N54" s="63"/>
      <c r="O54" s="86" t="s">
        <v>242</v>
      </c>
      <c r="P54" s="88">
        <v>43627.06800925926</v>
      </c>
      <c r="Q54" s="86" t="s">
        <v>251</v>
      </c>
      <c r="R54" s="86"/>
      <c r="S54" s="86"/>
      <c r="T54" s="86"/>
      <c r="U54" s="86"/>
      <c r="V54" s="90" t="s">
        <v>292</v>
      </c>
      <c r="W54" s="88">
        <v>43627.06800925926</v>
      </c>
      <c r="X54" s="90" t="s">
        <v>317</v>
      </c>
      <c r="Y54" s="86"/>
      <c r="Z54" s="86"/>
      <c r="AA54" s="92" t="s">
        <v>343</v>
      </c>
      <c r="AB54" s="86"/>
      <c r="AC54" s="86" t="b">
        <v>0</v>
      </c>
      <c r="AD54" s="86">
        <v>0</v>
      </c>
      <c r="AE54" s="92" t="s">
        <v>351</v>
      </c>
      <c r="AF54" s="86" t="b">
        <v>0</v>
      </c>
      <c r="AG54" s="86" t="s">
        <v>352</v>
      </c>
      <c r="AH54" s="86"/>
      <c r="AI54" s="92" t="s">
        <v>351</v>
      </c>
      <c r="AJ54" s="86" t="b">
        <v>0</v>
      </c>
      <c r="AK54" s="86">
        <v>7</v>
      </c>
      <c r="AL54" s="92" t="s">
        <v>344</v>
      </c>
      <c r="AM54" s="86" t="s">
        <v>355</v>
      </c>
      <c r="AN54" s="86" t="b">
        <v>0</v>
      </c>
      <c r="AO54" s="92" t="s">
        <v>344</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v>1</v>
      </c>
      <c r="BE54" s="52">
        <v>4.3478260869565215</v>
      </c>
      <c r="BF54" s="51">
        <v>0</v>
      </c>
      <c r="BG54" s="52">
        <v>0</v>
      </c>
      <c r="BH54" s="51">
        <v>0</v>
      </c>
      <c r="BI54" s="52">
        <v>0</v>
      </c>
      <c r="BJ54" s="51">
        <v>22</v>
      </c>
      <c r="BK54" s="52">
        <v>95.65217391304348</v>
      </c>
      <c r="BL54" s="51">
        <v>23</v>
      </c>
    </row>
    <row r="55" spans="1:64" ht="45">
      <c r="A55" s="84" t="s">
        <v>233</v>
      </c>
      <c r="B55" s="84" t="s">
        <v>235</v>
      </c>
      <c r="C55" s="53" t="s">
        <v>860</v>
      </c>
      <c r="D55" s="54">
        <v>3</v>
      </c>
      <c r="E55" s="65" t="s">
        <v>132</v>
      </c>
      <c r="F55" s="55">
        <v>35</v>
      </c>
      <c r="G55" s="53"/>
      <c r="H55" s="57"/>
      <c r="I55" s="56"/>
      <c r="J55" s="56"/>
      <c r="K55" s="36" t="s">
        <v>65</v>
      </c>
      <c r="L55" s="83">
        <v>55</v>
      </c>
      <c r="M55" s="83"/>
      <c r="N55" s="63"/>
      <c r="O55" s="86" t="s">
        <v>242</v>
      </c>
      <c r="P55" s="88">
        <v>43626.85427083333</v>
      </c>
      <c r="Q55" s="86" t="s">
        <v>252</v>
      </c>
      <c r="R55" s="90" t="s">
        <v>259</v>
      </c>
      <c r="S55" s="86" t="s">
        <v>262</v>
      </c>
      <c r="T55" s="86" t="s">
        <v>270</v>
      </c>
      <c r="U55" s="86"/>
      <c r="V55" s="90" t="s">
        <v>293</v>
      </c>
      <c r="W55" s="88">
        <v>43626.85427083333</v>
      </c>
      <c r="X55" s="90" t="s">
        <v>318</v>
      </c>
      <c r="Y55" s="86"/>
      <c r="Z55" s="86"/>
      <c r="AA55" s="92" t="s">
        <v>344</v>
      </c>
      <c r="AB55" s="86"/>
      <c r="AC55" s="86" t="b">
        <v>0</v>
      </c>
      <c r="AD55" s="86">
        <v>12</v>
      </c>
      <c r="AE55" s="92" t="s">
        <v>351</v>
      </c>
      <c r="AF55" s="86" t="b">
        <v>0</v>
      </c>
      <c r="AG55" s="86" t="s">
        <v>352</v>
      </c>
      <c r="AH55" s="86"/>
      <c r="AI55" s="92" t="s">
        <v>351</v>
      </c>
      <c r="AJ55" s="86" t="b">
        <v>0</v>
      </c>
      <c r="AK55" s="86">
        <v>7</v>
      </c>
      <c r="AL55" s="92" t="s">
        <v>351</v>
      </c>
      <c r="AM55" s="86" t="s">
        <v>356</v>
      </c>
      <c r="AN55" s="86" t="b">
        <v>0</v>
      </c>
      <c r="AO55" s="92" t="s">
        <v>344</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v>1</v>
      </c>
      <c r="BE55" s="52">
        <v>2.7027027027027026</v>
      </c>
      <c r="BF55" s="51">
        <v>0</v>
      </c>
      <c r="BG55" s="52">
        <v>0</v>
      </c>
      <c r="BH55" s="51">
        <v>0</v>
      </c>
      <c r="BI55" s="52">
        <v>0</v>
      </c>
      <c r="BJ55" s="51">
        <v>36</v>
      </c>
      <c r="BK55" s="52">
        <v>97.29729729729729</v>
      </c>
      <c r="BL55" s="51">
        <v>37</v>
      </c>
    </row>
    <row r="56" spans="1:64" ht="45">
      <c r="A56" s="84" t="s">
        <v>234</v>
      </c>
      <c r="B56" s="84" t="s">
        <v>233</v>
      </c>
      <c r="C56" s="53" t="s">
        <v>860</v>
      </c>
      <c r="D56" s="54">
        <v>3</v>
      </c>
      <c r="E56" s="65" t="s">
        <v>132</v>
      </c>
      <c r="F56" s="55">
        <v>35</v>
      </c>
      <c r="G56" s="53"/>
      <c r="H56" s="57"/>
      <c r="I56" s="56"/>
      <c r="J56" s="56"/>
      <c r="K56" s="36" t="s">
        <v>65</v>
      </c>
      <c r="L56" s="83">
        <v>56</v>
      </c>
      <c r="M56" s="83"/>
      <c r="N56" s="63"/>
      <c r="O56" s="86" t="s">
        <v>242</v>
      </c>
      <c r="P56" s="88">
        <v>43627.156539351854</v>
      </c>
      <c r="Q56" s="86" t="s">
        <v>251</v>
      </c>
      <c r="R56" s="86"/>
      <c r="S56" s="86"/>
      <c r="T56" s="86"/>
      <c r="U56" s="86"/>
      <c r="V56" s="90" t="s">
        <v>294</v>
      </c>
      <c r="W56" s="88">
        <v>43627.156539351854</v>
      </c>
      <c r="X56" s="90" t="s">
        <v>319</v>
      </c>
      <c r="Y56" s="86"/>
      <c r="Z56" s="86"/>
      <c r="AA56" s="92" t="s">
        <v>345</v>
      </c>
      <c r="AB56" s="86"/>
      <c r="AC56" s="86" t="b">
        <v>0</v>
      </c>
      <c r="AD56" s="86">
        <v>0</v>
      </c>
      <c r="AE56" s="92" t="s">
        <v>351</v>
      </c>
      <c r="AF56" s="86" t="b">
        <v>0</v>
      </c>
      <c r="AG56" s="86" t="s">
        <v>352</v>
      </c>
      <c r="AH56" s="86"/>
      <c r="AI56" s="92" t="s">
        <v>351</v>
      </c>
      <c r="AJ56" s="86" t="b">
        <v>0</v>
      </c>
      <c r="AK56" s="86">
        <v>7</v>
      </c>
      <c r="AL56" s="92" t="s">
        <v>344</v>
      </c>
      <c r="AM56" s="86" t="s">
        <v>355</v>
      </c>
      <c r="AN56" s="86" t="b">
        <v>0</v>
      </c>
      <c r="AO56" s="92" t="s">
        <v>344</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1</v>
      </c>
      <c r="BD56" s="51"/>
      <c r="BE56" s="52"/>
      <c r="BF56" s="51"/>
      <c r="BG56" s="52"/>
      <c r="BH56" s="51"/>
      <c r="BI56" s="52"/>
      <c r="BJ56" s="51"/>
      <c r="BK56" s="52"/>
      <c r="BL56" s="51"/>
    </row>
    <row r="57" spans="1:64" ht="45">
      <c r="A57" s="84" t="s">
        <v>234</v>
      </c>
      <c r="B57" s="84" t="s">
        <v>235</v>
      </c>
      <c r="C57" s="53" t="s">
        <v>860</v>
      </c>
      <c r="D57" s="54">
        <v>3</v>
      </c>
      <c r="E57" s="65" t="s">
        <v>132</v>
      </c>
      <c r="F57" s="55">
        <v>35</v>
      </c>
      <c r="G57" s="53"/>
      <c r="H57" s="57"/>
      <c r="I57" s="56"/>
      <c r="J57" s="56"/>
      <c r="K57" s="36" t="s">
        <v>65</v>
      </c>
      <c r="L57" s="83">
        <v>57</v>
      </c>
      <c r="M57" s="83"/>
      <c r="N57" s="63"/>
      <c r="O57" s="86" t="s">
        <v>242</v>
      </c>
      <c r="P57" s="88">
        <v>43627.156539351854</v>
      </c>
      <c r="Q57" s="86" t="s">
        <v>251</v>
      </c>
      <c r="R57" s="86"/>
      <c r="S57" s="86"/>
      <c r="T57" s="86"/>
      <c r="U57" s="86"/>
      <c r="V57" s="90" t="s">
        <v>294</v>
      </c>
      <c r="W57" s="88">
        <v>43627.156539351854</v>
      </c>
      <c r="X57" s="90" t="s">
        <v>319</v>
      </c>
      <c r="Y57" s="86"/>
      <c r="Z57" s="86"/>
      <c r="AA57" s="92" t="s">
        <v>345</v>
      </c>
      <c r="AB57" s="86"/>
      <c r="AC57" s="86" t="b">
        <v>0</v>
      </c>
      <c r="AD57" s="86">
        <v>0</v>
      </c>
      <c r="AE57" s="92" t="s">
        <v>351</v>
      </c>
      <c r="AF57" s="86" t="b">
        <v>0</v>
      </c>
      <c r="AG57" s="86" t="s">
        <v>352</v>
      </c>
      <c r="AH57" s="86"/>
      <c r="AI57" s="92" t="s">
        <v>351</v>
      </c>
      <c r="AJ57" s="86" t="b">
        <v>0</v>
      </c>
      <c r="AK57" s="86">
        <v>7</v>
      </c>
      <c r="AL57" s="92" t="s">
        <v>344</v>
      </c>
      <c r="AM57" s="86" t="s">
        <v>355</v>
      </c>
      <c r="AN57" s="86" t="b">
        <v>0</v>
      </c>
      <c r="AO57" s="92" t="s">
        <v>344</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1</v>
      </c>
      <c r="BE57" s="52">
        <v>4.3478260869565215</v>
      </c>
      <c r="BF57" s="51">
        <v>0</v>
      </c>
      <c r="BG57" s="52">
        <v>0</v>
      </c>
      <c r="BH57" s="51">
        <v>0</v>
      </c>
      <c r="BI57" s="52">
        <v>0</v>
      </c>
      <c r="BJ57" s="51">
        <v>22</v>
      </c>
      <c r="BK57" s="52">
        <v>95.65217391304348</v>
      </c>
      <c r="BL57" s="51">
        <v>23</v>
      </c>
    </row>
    <row r="58" spans="1:64" ht="30">
      <c r="A58" s="84" t="s">
        <v>235</v>
      </c>
      <c r="B58" s="84" t="s">
        <v>235</v>
      </c>
      <c r="C58" s="53" t="s">
        <v>861</v>
      </c>
      <c r="D58" s="54">
        <v>3</v>
      </c>
      <c r="E58" s="65" t="s">
        <v>136</v>
      </c>
      <c r="F58" s="55">
        <v>35</v>
      </c>
      <c r="G58" s="53"/>
      <c r="H58" s="57"/>
      <c r="I58" s="56"/>
      <c r="J58" s="56"/>
      <c r="K58" s="36" t="s">
        <v>65</v>
      </c>
      <c r="L58" s="83">
        <v>58</v>
      </c>
      <c r="M58" s="83"/>
      <c r="N58" s="63"/>
      <c r="O58" s="86" t="s">
        <v>176</v>
      </c>
      <c r="P58" s="88">
        <v>43601.99827546296</v>
      </c>
      <c r="Q58" s="86" t="s">
        <v>253</v>
      </c>
      <c r="R58" s="90" t="s">
        <v>260</v>
      </c>
      <c r="S58" s="86" t="s">
        <v>265</v>
      </c>
      <c r="T58" s="86"/>
      <c r="U58" s="90" t="s">
        <v>272</v>
      </c>
      <c r="V58" s="90" t="s">
        <v>272</v>
      </c>
      <c r="W58" s="88">
        <v>43601.99827546296</v>
      </c>
      <c r="X58" s="90" t="s">
        <v>320</v>
      </c>
      <c r="Y58" s="86"/>
      <c r="Z58" s="86"/>
      <c r="AA58" s="92" t="s">
        <v>346</v>
      </c>
      <c r="AB58" s="86"/>
      <c r="AC58" s="86" t="b">
        <v>0</v>
      </c>
      <c r="AD58" s="86">
        <v>16</v>
      </c>
      <c r="AE58" s="92" t="s">
        <v>351</v>
      </c>
      <c r="AF58" s="86" t="b">
        <v>0</v>
      </c>
      <c r="AG58" s="86" t="s">
        <v>352</v>
      </c>
      <c r="AH58" s="86"/>
      <c r="AI58" s="92" t="s">
        <v>351</v>
      </c>
      <c r="AJ58" s="86" t="b">
        <v>0</v>
      </c>
      <c r="AK58" s="86">
        <v>9</v>
      </c>
      <c r="AL58" s="92" t="s">
        <v>351</v>
      </c>
      <c r="AM58" s="86" t="s">
        <v>354</v>
      </c>
      <c r="AN58" s="86" t="b">
        <v>0</v>
      </c>
      <c r="AO58" s="92" t="s">
        <v>346</v>
      </c>
      <c r="AP58" s="86" t="s">
        <v>359</v>
      </c>
      <c r="AQ58" s="86">
        <v>0</v>
      </c>
      <c r="AR58" s="86">
        <v>0</v>
      </c>
      <c r="AS58" s="86"/>
      <c r="AT58" s="86"/>
      <c r="AU58" s="86"/>
      <c r="AV58" s="86"/>
      <c r="AW58" s="86"/>
      <c r="AX58" s="86"/>
      <c r="AY58" s="86"/>
      <c r="AZ58" s="86"/>
      <c r="BA58">
        <v>2</v>
      </c>
      <c r="BB58" s="85" t="str">
        <f>REPLACE(INDEX(GroupVertices[Group],MATCH(Edges[[#This Row],[Vertex 1]],GroupVertices[Vertex],0)),1,1,"")</f>
        <v>1</v>
      </c>
      <c r="BC58" s="85" t="str">
        <f>REPLACE(INDEX(GroupVertices[Group],MATCH(Edges[[#This Row],[Vertex 2]],GroupVertices[Vertex],0)),1,1,"")</f>
        <v>1</v>
      </c>
      <c r="BD58" s="51">
        <v>4</v>
      </c>
      <c r="BE58" s="52">
        <v>10.526315789473685</v>
      </c>
      <c r="BF58" s="51">
        <v>0</v>
      </c>
      <c r="BG58" s="52">
        <v>0</v>
      </c>
      <c r="BH58" s="51">
        <v>0</v>
      </c>
      <c r="BI58" s="52">
        <v>0</v>
      </c>
      <c r="BJ58" s="51">
        <v>34</v>
      </c>
      <c r="BK58" s="52">
        <v>89.47368421052632</v>
      </c>
      <c r="BL58" s="51">
        <v>38</v>
      </c>
    </row>
    <row r="59" spans="1:64" ht="30">
      <c r="A59" s="84" t="s">
        <v>235</v>
      </c>
      <c r="B59" s="84" t="s">
        <v>235</v>
      </c>
      <c r="C59" s="53" t="s">
        <v>861</v>
      </c>
      <c r="D59" s="54">
        <v>3</v>
      </c>
      <c r="E59" s="65" t="s">
        <v>136</v>
      </c>
      <c r="F59" s="55">
        <v>35</v>
      </c>
      <c r="G59" s="53"/>
      <c r="H59" s="57"/>
      <c r="I59" s="56"/>
      <c r="J59" s="56"/>
      <c r="K59" s="36" t="s">
        <v>65</v>
      </c>
      <c r="L59" s="83">
        <v>59</v>
      </c>
      <c r="M59" s="83"/>
      <c r="N59" s="63"/>
      <c r="O59" s="86" t="s">
        <v>176</v>
      </c>
      <c r="P59" s="88">
        <v>43621.66783564815</v>
      </c>
      <c r="Q59" s="86" t="s">
        <v>254</v>
      </c>
      <c r="R59" s="90" t="s">
        <v>261</v>
      </c>
      <c r="S59" s="86" t="s">
        <v>266</v>
      </c>
      <c r="T59" s="86"/>
      <c r="U59" s="86"/>
      <c r="V59" s="90" t="s">
        <v>295</v>
      </c>
      <c r="W59" s="88">
        <v>43621.66783564815</v>
      </c>
      <c r="X59" s="90" t="s">
        <v>321</v>
      </c>
      <c r="Y59" s="86"/>
      <c r="Z59" s="86"/>
      <c r="AA59" s="92" t="s">
        <v>347</v>
      </c>
      <c r="AB59" s="86"/>
      <c r="AC59" s="86" t="b">
        <v>0</v>
      </c>
      <c r="AD59" s="86">
        <v>1</v>
      </c>
      <c r="AE59" s="92" t="s">
        <v>351</v>
      </c>
      <c r="AF59" s="86" t="b">
        <v>0</v>
      </c>
      <c r="AG59" s="86" t="s">
        <v>352</v>
      </c>
      <c r="AH59" s="86"/>
      <c r="AI59" s="92" t="s">
        <v>351</v>
      </c>
      <c r="AJ59" s="86" t="b">
        <v>0</v>
      </c>
      <c r="AK59" s="86">
        <v>0</v>
      </c>
      <c r="AL59" s="92" t="s">
        <v>351</v>
      </c>
      <c r="AM59" s="86" t="s">
        <v>357</v>
      </c>
      <c r="AN59" s="86" t="b">
        <v>0</v>
      </c>
      <c r="AO59" s="92" t="s">
        <v>347</v>
      </c>
      <c r="AP59" s="86" t="s">
        <v>176</v>
      </c>
      <c r="AQ59" s="86">
        <v>0</v>
      </c>
      <c r="AR59" s="86">
        <v>0</v>
      </c>
      <c r="AS59" s="86"/>
      <c r="AT59" s="86"/>
      <c r="AU59" s="86"/>
      <c r="AV59" s="86"/>
      <c r="AW59" s="86"/>
      <c r="AX59" s="86"/>
      <c r="AY59" s="86"/>
      <c r="AZ59" s="86"/>
      <c r="BA59">
        <v>2</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13</v>
      </c>
      <c r="BK59" s="52">
        <v>100</v>
      </c>
      <c r="BL59" s="51">
        <v>13</v>
      </c>
    </row>
    <row r="60" spans="1:64" ht="45">
      <c r="A60" s="84" t="s">
        <v>236</v>
      </c>
      <c r="B60" s="84" t="s">
        <v>235</v>
      </c>
      <c r="C60" s="53" t="s">
        <v>860</v>
      </c>
      <c r="D60" s="54">
        <v>3</v>
      </c>
      <c r="E60" s="65" t="s">
        <v>132</v>
      </c>
      <c r="F60" s="55">
        <v>35</v>
      </c>
      <c r="G60" s="53"/>
      <c r="H60" s="57"/>
      <c r="I60" s="56"/>
      <c r="J60" s="56"/>
      <c r="K60" s="36" t="s">
        <v>65</v>
      </c>
      <c r="L60" s="83">
        <v>60</v>
      </c>
      <c r="M60" s="83"/>
      <c r="N60" s="63"/>
      <c r="O60" s="86" t="s">
        <v>242</v>
      </c>
      <c r="P60" s="88">
        <v>43627.83594907408</v>
      </c>
      <c r="Q60" s="86" t="s">
        <v>255</v>
      </c>
      <c r="R60" s="86"/>
      <c r="S60" s="86"/>
      <c r="T60" s="86"/>
      <c r="U60" s="86"/>
      <c r="V60" s="90" t="s">
        <v>296</v>
      </c>
      <c r="W60" s="88">
        <v>43627.83594907408</v>
      </c>
      <c r="X60" s="90" t="s">
        <v>322</v>
      </c>
      <c r="Y60" s="86"/>
      <c r="Z60" s="86"/>
      <c r="AA60" s="92" t="s">
        <v>348</v>
      </c>
      <c r="AB60" s="86"/>
      <c r="AC60" s="86" t="b">
        <v>0</v>
      </c>
      <c r="AD60" s="86">
        <v>0</v>
      </c>
      <c r="AE60" s="92" t="s">
        <v>351</v>
      </c>
      <c r="AF60" s="86" t="b">
        <v>0</v>
      </c>
      <c r="AG60" s="86" t="s">
        <v>352</v>
      </c>
      <c r="AH60" s="86"/>
      <c r="AI60" s="92" t="s">
        <v>351</v>
      </c>
      <c r="AJ60" s="86" t="b">
        <v>0</v>
      </c>
      <c r="AK60" s="86">
        <v>0</v>
      </c>
      <c r="AL60" s="92" t="s">
        <v>351</v>
      </c>
      <c r="AM60" s="86" t="s">
        <v>358</v>
      </c>
      <c r="AN60" s="86" t="b">
        <v>0</v>
      </c>
      <c r="AO60" s="92" t="s">
        <v>348</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1</v>
      </c>
      <c r="BD60" s="51"/>
      <c r="BE60" s="52"/>
      <c r="BF60" s="51"/>
      <c r="BG60" s="52"/>
      <c r="BH60" s="51"/>
      <c r="BI60" s="52"/>
      <c r="BJ60" s="51"/>
      <c r="BK60" s="52"/>
      <c r="BL60" s="51"/>
    </row>
    <row r="61" spans="1:64" ht="45">
      <c r="A61" s="84" t="s">
        <v>236</v>
      </c>
      <c r="B61" s="84" t="s">
        <v>241</v>
      </c>
      <c r="C61" s="53" t="s">
        <v>860</v>
      </c>
      <c r="D61" s="54">
        <v>3</v>
      </c>
      <c r="E61" s="65" t="s">
        <v>132</v>
      </c>
      <c r="F61" s="55">
        <v>35</v>
      </c>
      <c r="G61" s="53"/>
      <c r="H61" s="57"/>
      <c r="I61" s="56"/>
      <c r="J61" s="56"/>
      <c r="K61" s="36" t="s">
        <v>65</v>
      </c>
      <c r="L61" s="83">
        <v>61</v>
      </c>
      <c r="M61" s="83"/>
      <c r="N61" s="63"/>
      <c r="O61" s="86" t="s">
        <v>242</v>
      </c>
      <c r="P61" s="88">
        <v>43627.83594907408</v>
      </c>
      <c r="Q61" s="86" t="s">
        <v>255</v>
      </c>
      <c r="R61" s="86"/>
      <c r="S61" s="86"/>
      <c r="T61" s="86"/>
      <c r="U61" s="86"/>
      <c r="V61" s="90" t="s">
        <v>296</v>
      </c>
      <c r="W61" s="88">
        <v>43627.83594907408</v>
      </c>
      <c r="X61" s="90" t="s">
        <v>322</v>
      </c>
      <c r="Y61" s="86"/>
      <c r="Z61" s="86"/>
      <c r="AA61" s="92" t="s">
        <v>348</v>
      </c>
      <c r="AB61" s="86"/>
      <c r="AC61" s="86" t="b">
        <v>0</v>
      </c>
      <c r="AD61" s="86">
        <v>0</v>
      </c>
      <c r="AE61" s="92" t="s">
        <v>351</v>
      </c>
      <c r="AF61" s="86" t="b">
        <v>0</v>
      </c>
      <c r="AG61" s="86" t="s">
        <v>352</v>
      </c>
      <c r="AH61" s="86"/>
      <c r="AI61" s="92" t="s">
        <v>351</v>
      </c>
      <c r="AJ61" s="86" t="b">
        <v>0</v>
      </c>
      <c r="AK61" s="86">
        <v>0</v>
      </c>
      <c r="AL61" s="92" t="s">
        <v>351</v>
      </c>
      <c r="AM61" s="86" t="s">
        <v>358</v>
      </c>
      <c r="AN61" s="86" t="b">
        <v>0</v>
      </c>
      <c r="AO61" s="92" t="s">
        <v>348</v>
      </c>
      <c r="AP61" s="86" t="s">
        <v>176</v>
      </c>
      <c r="AQ61" s="86">
        <v>0</v>
      </c>
      <c r="AR61" s="86">
        <v>0</v>
      </c>
      <c r="AS61" s="86"/>
      <c r="AT61" s="86"/>
      <c r="AU61" s="86"/>
      <c r="AV61" s="86"/>
      <c r="AW61" s="86"/>
      <c r="AX61" s="86"/>
      <c r="AY61" s="86"/>
      <c r="AZ61" s="86"/>
      <c r="BA61">
        <v>1</v>
      </c>
      <c r="BB61" s="85" t="str">
        <f>REPLACE(INDEX(GroupVertices[Group],MATCH(Edges[[#This Row],[Vertex 1]],GroupVertices[Vertex],0)),1,1,"")</f>
        <v>1</v>
      </c>
      <c r="BC61" s="85" t="str">
        <f>REPLACE(INDEX(GroupVertices[Group],MATCH(Edges[[#This Row],[Vertex 2]],GroupVertices[Vertex],0)),1,1,"")</f>
        <v>1</v>
      </c>
      <c r="BD61" s="51">
        <v>3</v>
      </c>
      <c r="BE61" s="52">
        <v>13.636363636363637</v>
      </c>
      <c r="BF61" s="51">
        <v>0</v>
      </c>
      <c r="BG61" s="52">
        <v>0</v>
      </c>
      <c r="BH61" s="51">
        <v>0</v>
      </c>
      <c r="BI61" s="52">
        <v>0</v>
      </c>
      <c r="BJ61" s="51">
        <v>19</v>
      </c>
      <c r="BK61" s="52">
        <v>86.36363636363636</v>
      </c>
      <c r="BL61"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hyperlinks>
    <hyperlink ref="R3" r:id="rId1" display="https://www.cmqcc.org/my-birth-matters"/>
    <hyperlink ref="R5" r:id="rId2" display="https://www.nytimes.com/2019/06/05/opinion/hospital-cesarean-section.html"/>
    <hyperlink ref="R6" r:id="rId3" display="https://www.nytimes.com/2019/06/05/opinion/hospital-cesarean-section.html"/>
    <hyperlink ref="R7" r:id="rId4" display="https://www.nytimes.com/2019/06/05/opinion/hospital-cesarean-section.html"/>
    <hyperlink ref="R8" r:id="rId5" display="https://www.nytimes.com/2019/06/05/opinion/hospital-cesarean-section.html"/>
    <hyperlink ref="R9" r:id="rId6" display="https://www.nytimes.com/2019/06/05/opinion/hospital-cesarean-section.html"/>
    <hyperlink ref="R10" r:id="rId7" display="https://www.nytimes.com/2019/06/05/opinion/hospital-cesarean-section.html"/>
    <hyperlink ref="R11" r:id="rId8" display="https://www.nytimes.com/2019/06/05/opinion/hospital-cesarean-section.html"/>
    <hyperlink ref="R12" r:id="rId9" display="https://www.nytimes.com/2019/06/05/opinion/hospital-cesarean-section.html"/>
    <hyperlink ref="R13" r:id="rId10" display="https://www.nytimes.com/2019/06/05/opinion/hospital-cesarean-section.html"/>
    <hyperlink ref="R14" r:id="rId11" display="https://www.nytimes.com/2019/06/05/opinion/hospital-cesarean-section.html"/>
    <hyperlink ref="R15" r:id="rId12" display="https://www.nytimes.com/2019/06/05/opinion/hospital-cesarean-section.html"/>
    <hyperlink ref="R16" r:id="rId13" display="https://www.nytimes.com/2019/06/05/opinion/hospital-cesarean-section.html"/>
    <hyperlink ref="R17" r:id="rId14" display="https://www.nytimes.com/2019/06/05/opinion/hospital-cesarean-section.html"/>
    <hyperlink ref="R18" r:id="rId15" display="https://www.nytimes.com/2019/06/05/opinion/hospital-cesarean-section.html"/>
    <hyperlink ref="R19" r:id="rId16" display="https://www.nytimes.com/2019/06/05/opinion/hospital-cesarean-section.html"/>
    <hyperlink ref="R20" r:id="rId17" display="https://www.cmqcc.org/my-birth-matters"/>
    <hyperlink ref="R21" r:id="rId18" display="https://www.nytimes.com/2019/06/05/opinion/hospital-cesarean-section.html"/>
    <hyperlink ref="R22" r:id="rId19" display="https://www.nytimes.com/2019/06/05/opinion/hospital-cesarean-section.html"/>
    <hyperlink ref="R23" r:id="rId20" display="https://www.nytimes.com/2019/06/05/opinion/hospital-cesarean-section.html"/>
    <hyperlink ref="R25" r:id="rId21" display="https://twitter.com/publichealthumn/status/1137082513837449216"/>
    <hyperlink ref="R26" r:id="rId22" display="https://twitter.com/publichealthumn/status/1137082513837449216"/>
    <hyperlink ref="R41" r:id="rId23" display="https://twitter.com/publichealthumn/status/1137082513837449216"/>
    <hyperlink ref="R44" r:id="rId24" display="https://twitter.com/publichealthumn/status/1137082513837449216"/>
    <hyperlink ref="R48" r:id="rId25" display="https://twitter.com/publichealthumn/status/1137082513837449216"/>
    <hyperlink ref="R55" r:id="rId26" display="https://www.cmqcc.org/news/upcoming-webinar-improving-birth-care-experiences-and-outcomes-and-black-mothers-qi-approach"/>
    <hyperlink ref="R58" r:id="rId27" display="http://www.sciencedirect.com/science/authShare/S0884217519300449/20190507T220300Z/1?md5=5be580187ed1e0f021a008f6c8ba1297&amp;dgcid=author"/>
    <hyperlink ref="R59" r:id="rId28" display="https://mailchi.mp/a03a4cdeae8d/y0ay1xa7r6-2875445"/>
    <hyperlink ref="U5" r:id="rId29" display="https://pbs.twimg.com/ext_tw_video_thumb/1136409486984278018/pu/img/tSEjs--RREjIKKCN.jpg"/>
    <hyperlink ref="U18" r:id="rId30" display="https://pbs.twimg.com/ext_tw_video_thumb/1136409486984278018/pu/img/tSEjs--RREjIKKCN.jpg"/>
    <hyperlink ref="U21" r:id="rId31" display="https://pbs.twimg.com/ext_tw_video_thumb/1136409486984278018/pu/img/tSEjs--RREjIKKCN.jpg"/>
    <hyperlink ref="U22" r:id="rId32" display="https://pbs.twimg.com/ext_tw_video_thumb/1136409486984278018/pu/img/tSEjs--RREjIKKCN.jpg"/>
    <hyperlink ref="U58" r:id="rId33" display="https://pbs.twimg.com/media/D6uhtBXUYAAVrhs.jpg"/>
    <hyperlink ref="V3" r:id="rId34" display="http://pbs.twimg.com/profile_images/691751412036808705/40DpcbP9_normal.jpg"/>
    <hyperlink ref="V4" r:id="rId35" display="http://pbs.twimg.com/profile_images/1013397531206848512/Ekf9nVK4_normal.jpg"/>
    <hyperlink ref="V5" r:id="rId36" display="https://pbs.twimg.com/ext_tw_video_thumb/1136409486984278018/pu/img/tSEjs--RREjIKKCN.jpg"/>
    <hyperlink ref="V6" r:id="rId37" display="http://pbs.twimg.com/profile_images/910163469386862593/hHvADbba_normal.jpg"/>
    <hyperlink ref="V7" r:id="rId38" display="http://pbs.twimg.com/profile_images/910163469386862593/hHvADbba_normal.jpg"/>
    <hyperlink ref="V8" r:id="rId39" display="http://pbs.twimg.com/profile_images/1017592184034521088/5SB1rijr_normal.jpg"/>
    <hyperlink ref="V9" r:id="rId40" display="http://pbs.twimg.com/profile_images/1017592184034521088/5SB1rijr_normal.jpg"/>
    <hyperlink ref="V10" r:id="rId41" display="http://pbs.twimg.com/profile_images/625663745063190528/DLPj6sJD_normal.png"/>
    <hyperlink ref="V11" r:id="rId42" display="http://pbs.twimg.com/profile_images/625663745063190528/DLPj6sJD_normal.png"/>
    <hyperlink ref="V12" r:id="rId43" display="http://pbs.twimg.com/profile_images/1039928716665806849/cKZNMB2g_normal.jpg"/>
    <hyperlink ref="V13" r:id="rId44" display="http://pbs.twimg.com/profile_images/1039928716665806849/cKZNMB2g_normal.jpg"/>
    <hyperlink ref="V14" r:id="rId45" display="http://pbs.twimg.com/profile_images/1098319047366754304/o94EeFoE_normal.png"/>
    <hyperlink ref="V15" r:id="rId46" display="http://pbs.twimg.com/profile_images/1098319047366754304/o94EeFoE_normal.png"/>
    <hyperlink ref="V16" r:id="rId47" display="http://pbs.twimg.com/profile_images/1050727644013232128/E0gZkE85_normal.jpg"/>
    <hyperlink ref="V17" r:id="rId48" display="http://pbs.twimg.com/profile_images/1050727644013232128/E0gZkE85_normal.jpg"/>
    <hyperlink ref="V18" r:id="rId49" display="https://pbs.twimg.com/ext_tw_video_thumb/1136409486984278018/pu/img/tSEjs--RREjIKKCN.jpg"/>
    <hyperlink ref="V19" r:id="rId50" display="http://pbs.twimg.com/profile_images/950771103827484673/MeGvOrh1_normal.jpg"/>
    <hyperlink ref="V20" r:id="rId51" display="http://pbs.twimg.com/profile_images/691751412036808705/40DpcbP9_normal.jpg"/>
    <hyperlink ref="V21" r:id="rId52" display="https://pbs.twimg.com/ext_tw_video_thumb/1136409486984278018/pu/img/tSEjs--RREjIKKCN.jpg"/>
    <hyperlink ref="V22" r:id="rId53" display="https://pbs.twimg.com/ext_tw_video_thumb/1136409486984278018/pu/img/tSEjs--RREjIKKCN.jpg"/>
    <hyperlink ref="V23" r:id="rId54" display="http://pbs.twimg.com/profile_images/950771103827484673/MeGvOrh1_normal.jpg"/>
    <hyperlink ref="V24" r:id="rId55" display="http://pbs.twimg.com/profile_images/1050074275888189441/8We7kbvk_normal.jpg"/>
    <hyperlink ref="V25" r:id="rId56" display="http://pbs.twimg.com/profile_images/1131683640021331969/eAXr26dn_normal.jpg"/>
    <hyperlink ref="V26" r:id="rId57" display="http://pbs.twimg.com/profile_images/1131683640021331969/eAXr26dn_normal.jpg"/>
    <hyperlink ref="V27" r:id="rId58" display="http://pbs.twimg.com/profile_images/872287940709408772/YNV7xSA-_normal.jpg"/>
    <hyperlink ref="V28" r:id="rId59" display="http://pbs.twimg.com/profile_images/872287940709408772/YNV7xSA-_normal.jpg"/>
    <hyperlink ref="V29" r:id="rId60" display="http://pbs.twimg.com/profile_images/872287940709408772/YNV7xSA-_normal.jpg"/>
    <hyperlink ref="V30" r:id="rId61" display="http://pbs.twimg.com/profile_images/872287940709408772/YNV7xSA-_normal.jpg"/>
    <hyperlink ref="V31" r:id="rId62" display="http://pbs.twimg.com/profile_images/1078654114450542592/Ywa0pyka_normal.jpg"/>
    <hyperlink ref="V32" r:id="rId63" display="http://pbs.twimg.com/profile_images/1078654114450542592/Ywa0pyka_normal.jpg"/>
    <hyperlink ref="V33" r:id="rId64" display="http://pbs.twimg.com/profile_images/1078654114450542592/Ywa0pyka_normal.jpg"/>
    <hyperlink ref="V34" r:id="rId65" display="http://pbs.twimg.com/profile_images/1078654114450542592/Ywa0pyka_normal.jpg"/>
    <hyperlink ref="V35" r:id="rId66" display="http://pbs.twimg.com/profile_images/1044969411432583168/FpmDabw7_normal.jpg"/>
    <hyperlink ref="V36" r:id="rId67" display="http://pbs.twimg.com/profile_images/1044969411432583168/FpmDabw7_normal.jpg"/>
    <hyperlink ref="V37" r:id="rId68" display="http://pbs.twimg.com/profile_images/378800000506759140/f0f7c3d4dfd710de8df48f54c297554c_normal.jpeg"/>
    <hyperlink ref="V38" r:id="rId69" display="http://pbs.twimg.com/profile_images/378800000506759140/f0f7c3d4dfd710de8df48f54c297554c_normal.jpeg"/>
    <hyperlink ref="V39" r:id="rId70" display="http://pbs.twimg.com/profile_images/1093949311153451009/k8Xqmo6d_normal.jpg"/>
    <hyperlink ref="V40" r:id="rId71" display="http://pbs.twimg.com/profile_images/1093949311153451009/k8Xqmo6d_normal.jpg"/>
    <hyperlink ref="V41" r:id="rId72" display="http://pbs.twimg.com/profile_images/1131683640021331969/eAXr26dn_normal.jpg"/>
    <hyperlink ref="V42" r:id="rId73" display="http://pbs.twimg.com/profile_images/756134778676580352/sbdo2lA1_normal.jpg"/>
    <hyperlink ref="V43" r:id="rId74" display="http://pbs.twimg.com/profile_images/765753347244630016/1MxZu0OX_normal.jpg"/>
    <hyperlink ref="V44" r:id="rId75" display="http://pbs.twimg.com/profile_images/1131683640021331969/eAXr26dn_normal.jpg"/>
    <hyperlink ref="V45" r:id="rId76" display="http://pbs.twimg.com/profile_images/756134778676580352/sbdo2lA1_normal.jpg"/>
    <hyperlink ref="V46" r:id="rId77" display="http://pbs.twimg.com/profile_images/756134778676580352/sbdo2lA1_normal.jpg"/>
    <hyperlink ref="V47" r:id="rId78" display="http://pbs.twimg.com/profile_images/765753347244630016/1MxZu0OX_normal.jpg"/>
    <hyperlink ref="V48" r:id="rId79" display="http://pbs.twimg.com/profile_images/1131683640021331969/eAXr26dn_normal.jpg"/>
    <hyperlink ref="V49" r:id="rId80" display="http://pbs.twimg.com/profile_images/765753347244630016/1MxZu0OX_normal.jpg"/>
    <hyperlink ref="V50" r:id="rId81" display="http://pbs.twimg.com/profile_images/765753347244630016/1MxZu0OX_normal.jpg"/>
    <hyperlink ref="V51" r:id="rId82" display="http://pbs.twimg.com/profile_images/1042167452694601728/v7_QVBBq_normal.jpg"/>
    <hyperlink ref="V52" r:id="rId83" display="http://pbs.twimg.com/profile_images/1042167452694601728/v7_QVBBq_normal.jpg"/>
    <hyperlink ref="V53" r:id="rId84" display="http://pbs.twimg.com/profile_images/725703417558126592/SocNzlxV_normal.jpg"/>
    <hyperlink ref="V54" r:id="rId85" display="http://pbs.twimg.com/profile_images/725703417558126592/SocNzlxV_normal.jpg"/>
    <hyperlink ref="V55" r:id="rId86" display="http://pbs.twimg.com/profile_images/799643448357830656/FTrErgEN_normal.jpg"/>
    <hyperlink ref="V56" r:id="rId87" display="http://pbs.twimg.com/profile_images/1066792354034708482/tw1SjvEE_normal.jpg"/>
    <hyperlink ref="V57" r:id="rId88" display="http://pbs.twimg.com/profile_images/1066792354034708482/tw1SjvEE_normal.jpg"/>
    <hyperlink ref="V58" r:id="rId89" display="https://pbs.twimg.com/media/D6uhtBXUYAAVrhs.jpg"/>
    <hyperlink ref="V59" r:id="rId90" display="http://pbs.twimg.com/profile_images/654521427551367168/AkjRumyP_normal.png"/>
    <hyperlink ref="V60" r:id="rId91" display="http://pbs.twimg.com/profile_images/1053341124566437888/TqqPhvx8_normal.jpg"/>
    <hyperlink ref="V61" r:id="rId92" display="http://pbs.twimg.com/profile_images/1053341124566437888/TqqPhvx8_normal.jpg"/>
    <hyperlink ref="X3" r:id="rId93" display="https://twitter.com/#!/chcfnews/status/1136311167142334465"/>
    <hyperlink ref="X4" r:id="rId94" display="https://twitter.com/#!/unnecesarean/status/1136317118402703361"/>
    <hyperlink ref="X5" r:id="rId95" display="https://twitter.com/#!/beccah_health/status/1136412233947213824"/>
    <hyperlink ref="X6" r:id="rId96" display="https://twitter.com/#!/bornk/status/1136429270010609665"/>
    <hyperlink ref="X7" r:id="rId97" display="https://twitter.com/#!/bornk/status/1136429270010609665"/>
    <hyperlink ref="X8" r:id="rId98" display="https://twitter.com/#!/neel_shah/status/1136441371982671877"/>
    <hyperlink ref="X9" r:id="rId99" display="https://twitter.com/#!/neel_shah/status/1136441371982671877"/>
    <hyperlink ref="X10" r:id="rId100" display="https://twitter.com/#!/doml_health/status/1136598679182331904"/>
    <hyperlink ref="X11" r:id="rId101" display="https://twitter.com/#!/doml_health/status/1136598679182331904"/>
    <hyperlink ref="X12" r:id="rId102" display="https://twitter.com/#!/cesareanrates/status/1136622013085339648"/>
    <hyperlink ref="X13" r:id="rId103" display="https://twitter.com/#!/cesareanrates/status/1136622013085339648"/>
    <hyperlink ref="X14" r:id="rId104" display="https://twitter.com/#!/obgynquality/status/1136731011117531136"/>
    <hyperlink ref="X15" r:id="rId105" display="https://twitter.com/#!/obgynquality/status/1136731011117531136"/>
    <hyperlink ref="X16" r:id="rId106" display="https://twitter.com/#!/shaziatariqkhan/status/1136750594885070848"/>
    <hyperlink ref="X17" r:id="rId107" display="https://twitter.com/#!/shaziatariqkhan/status/1136750594885070848"/>
    <hyperlink ref="X18" r:id="rId108" display="https://twitter.com/#!/beccah_health/status/1136412233947213824"/>
    <hyperlink ref="X19" r:id="rId109" display="https://twitter.com/#!/eakester/status/1137671589426843648"/>
    <hyperlink ref="X20" r:id="rId110" display="https://twitter.com/#!/chcfnews/status/1136311167142334465"/>
    <hyperlink ref="X21" r:id="rId111" display="https://twitter.com/#!/beccah_health/status/1136412233947213824"/>
    <hyperlink ref="X22" r:id="rId112" display="https://twitter.com/#!/beccah_health/status/1136412233947213824"/>
    <hyperlink ref="X23" r:id="rId113" display="https://twitter.com/#!/eakester/status/1137671589426843648"/>
    <hyperlink ref="X24" r:id="rId114" display="https://twitter.com/#!/suegullo/status/1137727522962124801"/>
    <hyperlink ref="X25" r:id="rId115" display="https://twitter.com/#!/rjwarrior/status/1137763803792175105"/>
    <hyperlink ref="X26" r:id="rId116" display="https://twitter.com/#!/rjwarrior/status/1137763803792175105"/>
    <hyperlink ref="X27" r:id="rId117" display="https://twitter.com/#!/danihasaduck/status/1137778802145153024"/>
    <hyperlink ref="X28" r:id="rId118" display="https://twitter.com/#!/danihasaduck/status/1137778802145153024"/>
    <hyperlink ref="X29" r:id="rId119" display="https://twitter.com/#!/danihasaduck/status/1137778802145153024"/>
    <hyperlink ref="X30" r:id="rId120" display="https://twitter.com/#!/danihasaduck/status/1137778802145153024"/>
    <hyperlink ref="X31" r:id="rId121" display="https://twitter.com/#!/aunpalmquist/status/1137780100865413120"/>
    <hyperlink ref="X32" r:id="rId122" display="https://twitter.com/#!/aunpalmquist/status/1137780100865413120"/>
    <hyperlink ref="X33" r:id="rId123" display="https://twitter.com/#!/aunpalmquist/status/1137780100865413120"/>
    <hyperlink ref="X34" r:id="rId124" display="https://twitter.com/#!/aunpalmquist/status/1137780100865413120"/>
    <hyperlink ref="X35" r:id="rId125" display="https://twitter.com/#!/sandalljane/status/1138186381577076737"/>
    <hyperlink ref="X36" r:id="rId126" display="https://twitter.com/#!/sandalljane/status/1138186381577076737"/>
    <hyperlink ref="X37" r:id="rId127" display="https://twitter.com/#!/robyncnm/status/1138186915520360449"/>
    <hyperlink ref="X38" r:id="rId128" display="https://twitter.com/#!/robyncnm/status/1138186915520360449"/>
    <hyperlink ref="X39" r:id="rId129" display="https://twitter.com/#!/perinatalqi/status/1138188506143088640"/>
    <hyperlink ref="X40" r:id="rId130" display="https://twitter.com/#!/perinatalqi/status/1138188506143088640"/>
    <hyperlink ref="X41" r:id="rId131" display="https://twitter.com/#!/rjwarrior/status/1137763803792175105"/>
    <hyperlink ref="X42" r:id="rId132" display="https://twitter.com/#!/rrhdr/status/1137858564330942464"/>
    <hyperlink ref="X43" r:id="rId133" display="https://twitter.com/#!/thehealthymommy/status/1138208563074146304"/>
    <hyperlink ref="X44" r:id="rId134" display="https://twitter.com/#!/rjwarrior/status/1137763803792175105"/>
    <hyperlink ref="X45" r:id="rId135" display="https://twitter.com/#!/rrhdr/status/1137858564330942464"/>
    <hyperlink ref="X46" r:id="rId136" display="https://twitter.com/#!/rrhdr/status/1137858564330942464"/>
    <hyperlink ref="X47" r:id="rId137" display="https://twitter.com/#!/thehealthymommy/status/1138208563074146304"/>
    <hyperlink ref="X48" r:id="rId138" display="https://twitter.com/#!/rjwarrior/status/1137763803792175105"/>
    <hyperlink ref="X49" r:id="rId139" display="https://twitter.com/#!/thehealthymommy/status/1138208563074146304"/>
    <hyperlink ref="X50" r:id="rId140" display="https://twitter.com/#!/thehealthymommy/status/1138208563074146304"/>
    <hyperlink ref="X51" r:id="rId141" display="https://twitter.com/#!/chantallauryn/status/1138210357703397377"/>
    <hyperlink ref="X52" r:id="rId142" display="https://twitter.com/#!/chantallauryn/status/1138210357703397377"/>
    <hyperlink ref="X53" r:id="rId143" display="https://twitter.com/#!/thefpqc/status/1138259033440305152"/>
    <hyperlink ref="X54" r:id="rId144" display="https://twitter.com/#!/thefpqc/status/1138259033440305152"/>
    <hyperlink ref="X55" r:id="rId145" display="https://twitter.com/#!/acnmmidwives/status/1138181577035460610"/>
    <hyperlink ref="X56" r:id="rId146" display="https://twitter.com/#!/amykaleka/status/1138291119400345602"/>
    <hyperlink ref="X57" r:id="rId147" display="https://twitter.com/#!/amykaleka/status/1138291119400345602"/>
    <hyperlink ref="X58" r:id="rId148" display="https://twitter.com/#!/cmqcc/status/1129174068995928064"/>
    <hyperlink ref="X59" r:id="rId149" display="https://twitter.com/#!/cmqcc/status/1136302076370268160"/>
    <hyperlink ref="X60" r:id="rId150" display="https://twitter.com/#!/_sararothstein/status/1138537328740360192"/>
    <hyperlink ref="X61" r:id="rId151" display="https://twitter.com/#!/_sararothstein/status/1138537328740360192"/>
  </hyperlinks>
  <printOptions/>
  <pageMargins left="0.7" right="0.7" top="0.75" bottom="0.75" header="0.3" footer="0.3"/>
  <pageSetup horizontalDpi="600" verticalDpi="600" orientation="portrait" r:id="rId155"/>
  <legacyDrawing r:id="rId153"/>
  <tableParts>
    <tablePart r:id="rId1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800</v>
      </c>
      <c r="B1" s="13" t="s">
        <v>830</v>
      </c>
      <c r="C1" s="13" t="s">
        <v>831</v>
      </c>
      <c r="D1" s="13" t="s">
        <v>144</v>
      </c>
      <c r="E1" s="13" t="s">
        <v>833</v>
      </c>
      <c r="F1" s="13" t="s">
        <v>834</v>
      </c>
      <c r="G1" s="13" t="s">
        <v>835</v>
      </c>
    </row>
    <row r="2" spans="1:7" ht="15">
      <c r="A2" s="85" t="s">
        <v>669</v>
      </c>
      <c r="B2" s="85">
        <v>22</v>
      </c>
      <c r="C2" s="132">
        <v>0.03741496598639456</v>
      </c>
      <c r="D2" s="85" t="s">
        <v>832</v>
      </c>
      <c r="E2" s="85"/>
      <c r="F2" s="85"/>
      <c r="G2" s="85"/>
    </row>
    <row r="3" spans="1:7" ht="15">
      <c r="A3" s="85" t="s">
        <v>670</v>
      </c>
      <c r="B3" s="85">
        <v>9</v>
      </c>
      <c r="C3" s="132">
        <v>0.015306122448979591</v>
      </c>
      <c r="D3" s="85" t="s">
        <v>832</v>
      </c>
      <c r="E3" s="85"/>
      <c r="F3" s="85"/>
      <c r="G3" s="85"/>
    </row>
    <row r="4" spans="1:7" ht="15">
      <c r="A4" s="85" t="s">
        <v>671</v>
      </c>
      <c r="B4" s="85">
        <v>0</v>
      </c>
      <c r="C4" s="132">
        <v>0</v>
      </c>
      <c r="D4" s="85" t="s">
        <v>832</v>
      </c>
      <c r="E4" s="85"/>
      <c r="F4" s="85"/>
      <c r="G4" s="85"/>
    </row>
    <row r="5" spans="1:7" ht="15">
      <c r="A5" s="85" t="s">
        <v>672</v>
      </c>
      <c r="B5" s="85">
        <v>557</v>
      </c>
      <c r="C5" s="132">
        <v>0.9472789115646258</v>
      </c>
      <c r="D5" s="85" t="s">
        <v>832</v>
      </c>
      <c r="E5" s="85"/>
      <c r="F5" s="85"/>
      <c r="G5" s="85"/>
    </row>
    <row r="6" spans="1:7" ht="15">
      <c r="A6" s="85" t="s">
        <v>673</v>
      </c>
      <c r="B6" s="85">
        <v>588</v>
      </c>
      <c r="C6" s="132">
        <v>1</v>
      </c>
      <c r="D6" s="85" t="s">
        <v>832</v>
      </c>
      <c r="E6" s="85"/>
      <c r="F6" s="85"/>
      <c r="G6" s="85"/>
    </row>
    <row r="7" spans="1:7" ht="15">
      <c r="A7" s="91" t="s">
        <v>235</v>
      </c>
      <c r="B7" s="91">
        <v>15</v>
      </c>
      <c r="C7" s="133">
        <v>0.009710654020940518</v>
      </c>
      <c r="D7" s="91" t="s">
        <v>832</v>
      </c>
      <c r="E7" s="91" t="b">
        <v>0</v>
      </c>
      <c r="F7" s="91" t="b">
        <v>0</v>
      </c>
      <c r="G7" s="91" t="b">
        <v>0</v>
      </c>
    </row>
    <row r="8" spans="1:7" ht="15">
      <c r="A8" s="91" t="s">
        <v>674</v>
      </c>
      <c r="B8" s="91">
        <v>10</v>
      </c>
      <c r="C8" s="133">
        <v>0.011245890188911057</v>
      </c>
      <c r="D8" s="91" t="s">
        <v>832</v>
      </c>
      <c r="E8" s="91" t="b">
        <v>0</v>
      </c>
      <c r="F8" s="91" t="b">
        <v>0</v>
      </c>
      <c r="G8" s="91" t="b">
        <v>0</v>
      </c>
    </row>
    <row r="9" spans="1:7" ht="15">
      <c r="A9" s="91" t="s">
        <v>675</v>
      </c>
      <c r="B9" s="91">
        <v>9</v>
      </c>
      <c r="C9" s="133">
        <v>0.011237337525158368</v>
      </c>
      <c r="D9" s="91" t="s">
        <v>832</v>
      </c>
      <c r="E9" s="91" t="b">
        <v>0</v>
      </c>
      <c r="F9" s="91" t="b">
        <v>0</v>
      </c>
      <c r="G9" s="91" t="b">
        <v>0</v>
      </c>
    </row>
    <row r="10" spans="1:7" ht="15">
      <c r="A10" s="91" t="s">
        <v>676</v>
      </c>
      <c r="B10" s="91">
        <v>9</v>
      </c>
      <c r="C10" s="133">
        <v>0.011237337525158368</v>
      </c>
      <c r="D10" s="91" t="s">
        <v>832</v>
      </c>
      <c r="E10" s="91" t="b">
        <v>0</v>
      </c>
      <c r="F10" s="91" t="b">
        <v>0</v>
      </c>
      <c r="G10" s="91" t="b">
        <v>0</v>
      </c>
    </row>
    <row r="11" spans="1:7" ht="15">
      <c r="A11" s="91" t="s">
        <v>677</v>
      </c>
      <c r="B11" s="91">
        <v>9</v>
      </c>
      <c r="C11" s="133">
        <v>0.011237337525158368</v>
      </c>
      <c r="D11" s="91" t="s">
        <v>832</v>
      </c>
      <c r="E11" s="91" t="b">
        <v>0</v>
      </c>
      <c r="F11" s="91" t="b">
        <v>0</v>
      </c>
      <c r="G11" s="91" t="b">
        <v>0</v>
      </c>
    </row>
    <row r="12" spans="1:7" ht="15">
      <c r="A12" s="91" t="s">
        <v>679</v>
      </c>
      <c r="B12" s="91">
        <v>8</v>
      </c>
      <c r="C12" s="133">
        <v>0.01109774224344443</v>
      </c>
      <c r="D12" s="91" t="s">
        <v>832</v>
      </c>
      <c r="E12" s="91" t="b">
        <v>0</v>
      </c>
      <c r="F12" s="91" t="b">
        <v>0</v>
      </c>
      <c r="G12" s="91" t="b">
        <v>0</v>
      </c>
    </row>
    <row r="13" spans="1:7" ht="15">
      <c r="A13" s="91" t="s">
        <v>680</v>
      </c>
      <c r="B13" s="91">
        <v>8</v>
      </c>
      <c r="C13" s="133">
        <v>0.01109774224344443</v>
      </c>
      <c r="D13" s="91" t="s">
        <v>832</v>
      </c>
      <c r="E13" s="91" t="b">
        <v>1</v>
      </c>
      <c r="F13" s="91" t="b">
        <v>0</v>
      </c>
      <c r="G13" s="91" t="b">
        <v>0</v>
      </c>
    </row>
    <row r="14" spans="1:7" ht="15">
      <c r="A14" s="91" t="s">
        <v>681</v>
      </c>
      <c r="B14" s="91">
        <v>8</v>
      </c>
      <c r="C14" s="133">
        <v>0.01109774224344443</v>
      </c>
      <c r="D14" s="91" t="s">
        <v>832</v>
      </c>
      <c r="E14" s="91" t="b">
        <v>0</v>
      </c>
      <c r="F14" s="91" t="b">
        <v>0</v>
      </c>
      <c r="G14" s="91" t="b">
        <v>0</v>
      </c>
    </row>
    <row r="15" spans="1:7" ht="15">
      <c r="A15" s="91" t="s">
        <v>682</v>
      </c>
      <c r="B15" s="91">
        <v>8</v>
      </c>
      <c r="C15" s="133">
        <v>0.01109774224344443</v>
      </c>
      <c r="D15" s="91" t="s">
        <v>832</v>
      </c>
      <c r="E15" s="91" t="b">
        <v>0</v>
      </c>
      <c r="F15" s="91" t="b">
        <v>0</v>
      </c>
      <c r="G15" s="91" t="b">
        <v>0</v>
      </c>
    </row>
    <row r="16" spans="1:7" ht="15">
      <c r="A16" s="91" t="s">
        <v>683</v>
      </c>
      <c r="B16" s="91">
        <v>8</v>
      </c>
      <c r="C16" s="133">
        <v>0.01109774224344443</v>
      </c>
      <c r="D16" s="91" t="s">
        <v>832</v>
      </c>
      <c r="E16" s="91" t="b">
        <v>0</v>
      </c>
      <c r="F16" s="91" t="b">
        <v>0</v>
      </c>
      <c r="G16" s="91" t="b">
        <v>0</v>
      </c>
    </row>
    <row r="17" spans="1:7" ht="15">
      <c r="A17" s="91" t="s">
        <v>684</v>
      </c>
      <c r="B17" s="91">
        <v>8</v>
      </c>
      <c r="C17" s="133">
        <v>0.01109774224344443</v>
      </c>
      <c r="D17" s="91" t="s">
        <v>832</v>
      </c>
      <c r="E17" s="91" t="b">
        <v>0</v>
      </c>
      <c r="F17" s="91" t="b">
        <v>0</v>
      </c>
      <c r="G17" s="91" t="b">
        <v>0</v>
      </c>
    </row>
    <row r="18" spans="1:7" ht="15">
      <c r="A18" s="91" t="s">
        <v>688</v>
      </c>
      <c r="B18" s="91">
        <v>8</v>
      </c>
      <c r="C18" s="133">
        <v>0.01109774224344443</v>
      </c>
      <c r="D18" s="91" t="s">
        <v>832</v>
      </c>
      <c r="E18" s="91" t="b">
        <v>0</v>
      </c>
      <c r="F18" s="91" t="b">
        <v>0</v>
      </c>
      <c r="G18" s="91" t="b">
        <v>0</v>
      </c>
    </row>
    <row r="19" spans="1:7" ht="15">
      <c r="A19" s="91" t="s">
        <v>238</v>
      </c>
      <c r="B19" s="91">
        <v>8</v>
      </c>
      <c r="C19" s="133">
        <v>0.01109774224344443</v>
      </c>
      <c r="D19" s="91" t="s">
        <v>832</v>
      </c>
      <c r="E19" s="91" t="b">
        <v>0</v>
      </c>
      <c r="F19" s="91" t="b">
        <v>0</v>
      </c>
      <c r="G19" s="91" t="b">
        <v>0</v>
      </c>
    </row>
    <row r="20" spans="1:7" ht="15">
      <c r="A20" s="91" t="s">
        <v>689</v>
      </c>
      <c r="B20" s="91">
        <v>8</v>
      </c>
      <c r="C20" s="133">
        <v>0.01109774224344443</v>
      </c>
      <c r="D20" s="91" t="s">
        <v>832</v>
      </c>
      <c r="E20" s="91" t="b">
        <v>0</v>
      </c>
      <c r="F20" s="91" t="b">
        <v>0</v>
      </c>
      <c r="G20" s="91" t="b">
        <v>0</v>
      </c>
    </row>
    <row r="21" spans="1:7" ht="15">
      <c r="A21" s="91" t="s">
        <v>690</v>
      </c>
      <c r="B21" s="91">
        <v>8</v>
      </c>
      <c r="C21" s="133">
        <v>0.01109774224344443</v>
      </c>
      <c r="D21" s="91" t="s">
        <v>832</v>
      </c>
      <c r="E21" s="91" t="b">
        <v>0</v>
      </c>
      <c r="F21" s="91" t="b">
        <v>1</v>
      </c>
      <c r="G21" s="91" t="b">
        <v>0</v>
      </c>
    </row>
    <row r="22" spans="1:7" ht="15">
      <c r="A22" s="91" t="s">
        <v>691</v>
      </c>
      <c r="B22" s="91">
        <v>8</v>
      </c>
      <c r="C22" s="133">
        <v>0.01109774224344443</v>
      </c>
      <c r="D22" s="91" t="s">
        <v>832</v>
      </c>
      <c r="E22" s="91" t="b">
        <v>0</v>
      </c>
      <c r="F22" s="91" t="b">
        <v>0</v>
      </c>
      <c r="G22" s="91" t="b">
        <v>0</v>
      </c>
    </row>
    <row r="23" spans="1:7" ht="15">
      <c r="A23" s="91" t="s">
        <v>692</v>
      </c>
      <c r="B23" s="91">
        <v>8</v>
      </c>
      <c r="C23" s="133">
        <v>0.01109774224344443</v>
      </c>
      <c r="D23" s="91" t="s">
        <v>832</v>
      </c>
      <c r="E23" s="91" t="b">
        <v>0</v>
      </c>
      <c r="F23" s="91" t="b">
        <v>0</v>
      </c>
      <c r="G23" s="91" t="b">
        <v>0</v>
      </c>
    </row>
    <row r="24" spans="1:7" ht="15">
      <c r="A24" s="91" t="s">
        <v>214</v>
      </c>
      <c r="B24" s="91">
        <v>8</v>
      </c>
      <c r="C24" s="133">
        <v>0.01109774224344443</v>
      </c>
      <c r="D24" s="91" t="s">
        <v>832</v>
      </c>
      <c r="E24" s="91" t="b">
        <v>0</v>
      </c>
      <c r="F24" s="91" t="b">
        <v>0</v>
      </c>
      <c r="G24" s="91" t="b">
        <v>0</v>
      </c>
    </row>
    <row r="25" spans="1:7" ht="15">
      <c r="A25" s="91" t="s">
        <v>685</v>
      </c>
      <c r="B25" s="91">
        <v>7</v>
      </c>
      <c r="C25" s="133">
        <v>0.010810642698362948</v>
      </c>
      <c r="D25" s="91" t="s">
        <v>832</v>
      </c>
      <c r="E25" s="91" t="b">
        <v>0</v>
      </c>
      <c r="F25" s="91" t="b">
        <v>0</v>
      </c>
      <c r="G25" s="91" t="b">
        <v>0</v>
      </c>
    </row>
    <row r="26" spans="1:7" ht="15">
      <c r="A26" s="91" t="s">
        <v>686</v>
      </c>
      <c r="B26" s="91">
        <v>7</v>
      </c>
      <c r="C26" s="133">
        <v>0.010810642698362948</v>
      </c>
      <c r="D26" s="91" t="s">
        <v>832</v>
      </c>
      <c r="E26" s="91" t="b">
        <v>0</v>
      </c>
      <c r="F26" s="91" t="b">
        <v>0</v>
      </c>
      <c r="G26" s="91" t="b">
        <v>0</v>
      </c>
    </row>
    <row r="27" spans="1:7" ht="15">
      <c r="A27" s="91" t="s">
        <v>801</v>
      </c>
      <c r="B27" s="91">
        <v>7</v>
      </c>
      <c r="C27" s="133">
        <v>0.010810642698362948</v>
      </c>
      <c r="D27" s="91" t="s">
        <v>832</v>
      </c>
      <c r="E27" s="91" t="b">
        <v>0</v>
      </c>
      <c r="F27" s="91" t="b">
        <v>0</v>
      </c>
      <c r="G27" s="91" t="b">
        <v>0</v>
      </c>
    </row>
    <row r="28" spans="1:7" ht="15">
      <c r="A28" s="91" t="s">
        <v>802</v>
      </c>
      <c r="B28" s="91">
        <v>7</v>
      </c>
      <c r="C28" s="133">
        <v>0.010810642698362948</v>
      </c>
      <c r="D28" s="91" t="s">
        <v>832</v>
      </c>
      <c r="E28" s="91" t="b">
        <v>0</v>
      </c>
      <c r="F28" s="91" t="b">
        <v>0</v>
      </c>
      <c r="G28" s="91" t="b">
        <v>0</v>
      </c>
    </row>
    <row r="29" spans="1:7" ht="15">
      <c r="A29" s="91" t="s">
        <v>803</v>
      </c>
      <c r="B29" s="91">
        <v>7</v>
      </c>
      <c r="C29" s="133">
        <v>0.010810642698362948</v>
      </c>
      <c r="D29" s="91" t="s">
        <v>832</v>
      </c>
      <c r="E29" s="91" t="b">
        <v>0</v>
      </c>
      <c r="F29" s="91" t="b">
        <v>0</v>
      </c>
      <c r="G29" s="91" t="b">
        <v>0</v>
      </c>
    </row>
    <row r="30" spans="1:7" ht="15">
      <c r="A30" s="91" t="s">
        <v>212</v>
      </c>
      <c r="B30" s="91">
        <v>7</v>
      </c>
      <c r="C30" s="133">
        <v>0.010810642698362948</v>
      </c>
      <c r="D30" s="91" t="s">
        <v>832</v>
      </c>
      <c r="E30" s="91" t="b">
        <v>0</v>
      </c>
      <c r="F30" s="91" t="b">
        <v>0</v>
      </c>
      <c r="G30" s="91" t="b">
        <v>0</v>
      </c>
    </row>
    <row r="31" spans="1:7" ht="15">
      <c r="A31" s="91" t="s">
        <v>233</v>
      </c>
      <c r="B31" s="91">
        <v>6</v>
      </c>
      <c r="C31" s="133">
        <v>0.010354830855076007</v>
      </c>
      <c r="D31" s="91" t="s">
        <v>832</v>
      </c>
      <c r="E31" s="91" t="b">
        <v>0</v>
      </c>
      <c r="F31" s="91" t="b">
        <v>0</v>
      </c>
      <c r="G31" s="91" t="b">
        <v>0</v>
      </c>
    </row>
    <row r="32" spans="1:7" ht="15">
      <c r="A32" s="91" t="s">
        <v>804</v>
      </c>
      <c r="B32" s="91">
        <v>6</v>
      </c>
      <c r="C32" s="133">
        <v>0.010354830855076007</v>
      </c>
      <c r="D32" s="91" t="s">
        <v>832</v>
      </c>
      <c r="E32" s="91" t="b">
        <v>0</v>
      </c>
      <c r="F32" s="91" t="b">
        <v>0</v>
      </c>
      <c r="G32" s="91" t="b">
        <v>0</v>
      </c>
    </row>
    <row r="33" spans="1:7" ht="15">
      <c r="A33" s="91" t="s">
        <v>694</v>
      </c>
      <c r="B33" s="91">
        <v>5</v>
      </c>
      <c r="C33" s="133">
        <v>0.009701942325674787</v>
      </c>
      <c r="D33" s="91" t="s">
        <v>832</v>
      </c>
      <c r="E33" s="91" t="b">
        <v>0</v>
      </c>
      <c r="F33" s="91" t="b">
        <v>0</v>
      </c>
      <c r="G33" s="91" t="b">
        <v>0</v>
      </c>
    </row>
    <row r="34" spans="1:7" ht="15">
      <c r="A34" s="91" t="s">
        <v>695</v>
      </c>
      <c r="B34" s="91">
        <v>5</v>
      </c>
      <c r="C34" s="133">
        <v>0.009701942325674787</v>
      </c>
      <c r="D34" s="91" t="s">
        <v>832</v>
      </c>
      <c r="E34" s="91" t="b">
        <v>1</v>
      </c>
      <c r="F34" s="91" t="b">
        <v>0</v>
      </c>
      <c r="G34" s="91" t="b">
        <v>0</v>
      </c>
    </row>
    <row r="35" spans="1:7" ht="15">
      <c r="A35" s="91" t="s">
        <v>229</v>
      </c>
      <c r="B35" s="91">
        <v>5</v>
      </c>
      <c r="C35" s="133">
        <v>0.009701942325674787</v>
      </c>
      <c r="D35" s="91" t="s">
        <v>832</v>
      </c>
      <c r="E35" s="91" t="b">
        <v>0</v>
      </c>
      <c r="F35" s="91" t="b">
        <v>0</v>
      </c>
      <c r="G35" s="91" t="b">
        <v>0</v>
      </c>
    </row>
    <row r="36" spans="1:7" ht="15">
      <c r="A36" s="91" t="s">
        <v>696</v>
      </c>
      <c r="B36" s="91">
        <v>5</v>
      </c>
      <c r="C36" s="133">
        <v>0.009701942325674787</v>
      </c>
      <c r="D36" s="91" t="s">
        <v>832</v>
      </c>
      <c r="E36" s="91" t="b">
        <v>0</v>
      </c>
      <c r="F36" s="91" t="b">
        <v>0</v>
      </c>
      <c r="G36" s="91" t="b">
        <v>0</v>
      </c>
    </row>
    <row r="37" spans="1:7" ht="15">
      <c r="A37" s="91" t="s">
        <v>697</v>
      </c>
      <c r="B37" s="91">
        <v>5</v>
      </c>
      <c r="C37" s="133">
        <v>0.009701942325674787</v>
      </c>
      <c r="D37" s="91" t="s">
        <v>832</v>
      </c>
      <c r="E37" s="91" t="b">
        <v>0</v>
      </c>
      <c r="F37" s="91" t="b">
        <v>0</v>
      </c>
      <c r="G37" s="91" t="b">
        <v>0</v>
      </c>
    </row>
    <row r="38" spans="1:7" ht="15">
      <c r="A38" s="91" t="s">
        <v>698</v>
      </c>
      <c r="B38" s="91">
        <v>5</v>
      </c>
      <c r="C38" s="133">
        <v>0.009701942325674787</v>
      </c>
      <c r="D38" s="91" t="s">
        <v>832</v>
      </c>
      <c r="E38" s="91" t="b">
        <v>0</v>
      </c>
      <c r="F38" s="91" t="b">
        <v>0</v>
      </c>
      <c r="G38" s="91" t="b">
        <v>0</v>
      </c>
    </row>
    <row r="39" spans="1:7" ht="15">
      <c r="A39" s="91" t="s">
        <v>699</v>
      </c>
      <c r="B39" s="91">
        <v>5</v>
      </c>
      <c r="C39" s="133">
        <v>0.009701942325674787</v>
      </c>
      <c r="D39" s="91" t="s">
        <v>832</v>
      </c>
      <c r="E39" s="91" t="b">
        <v>0</v>
      </c>
      <c r="F39" s="91" t="b">
        <v>0</v>
      </c>
      <c r="G39" s="91" t="b">
        <v>0</v>
      </c>
    </row>
    <row r="40" spans="1:7" ht="15">
      <c r="A40" s="91" t="s">
        <v>805</v>
      </c>
      <c r="B40" s="91">
        <v>5</v>
      </c>
      <c r="C40" s="133">
        <v>0.009701942325674787</v>
      </c>
      <c r="D40" s="91" t="s">
        <v>832</v>
      </c>
      <c r="E40" s="91" t="b">
        <v>0</v>
      </c>
      <c r="F40" s="91" t="b">
        <v>0</v>
      </c>
      <c r="G40" s="91" t="b">
        <v>0</v>
      </c>
    </row>
    <row r="41" spans="1:7" ht="15">
      <c r="A41" s="91" t="s">
        <v>223</v>
      </c>
      <c r="B41" s="91">
        <v>4</v>
      </c>
      <c r="C41" s="133">
        <v>0.00881206890669762</v>
      </c>
      <c r="D41" s="91" t="s">
        <v>832</v>
      </c>
      <c r="E41" s="91" t="b">
        <v>0</v>
      </c>
      <c r="F41" s="91" t="b">
        <v>0</v>
      </c>
      <c r="G41" s="91" t="b">
        <v>0</v>
      </c>
    </row>
    <row r="42" spans="1:7" ht="15">
      <c r="A42" s="91" t="s">
        <v>744</v>
      </c>
      <c r="B42" s="91">
        <v>4</v>
      </c>
      <c r="C42" s="133">
        <v>0.00881206890669762</v>
      </c>
      <c r="D42" s="91" t="s">
        <v>832</v>
      </c>
      <c r="E42" s="91" t="b">
        <v>0</v>
      </c>
      <c r="F42" s="91" t="b">
        <v>0</v>
      </c>
      <c r="G42" s="91" t="b">
        <v>0</v>
      </c>
    </row>
    <row r="43" spans="1:7" ht="15">
      <c r="A43" s="91" t="s">
        <v>806</v>
      </c>
      <c r="B43" s="91">
        <v>3</v>
      </c>
      <c r="C43" s="133">
        <v>0.007624813766269558</v>
      </c>
      <c r="D43" s="91" t="s">
        <v>832</v>
      </c>
      <c r="E43" s="91" t="b">
        <v>0</v>
      </c>
      <c r="F43" s="91" t="b">
        <v>0</v>
      </c>
      <c r="G43" s="91" t="b">
        <v>0</v>
      </c>
    </row>
    <row r="44" spans="1:7" ht="15">
      <c r="A44" s="91" t="s">
        <v>807</v>
      </c>
      <c r="B44" s="91">
        <v>3</v>
      </c>
      <c r="C44" s="133">
        <v>0.007624813766269558</v>
      </c>
      <c r="D44" s="91" t="s">
        <v>832</v>
      </c>
      <c r="E44" s="91" t="b">
        <v>0</v>
      </c>
      <c r="F44" s="91" t="b">
        <v>0</v>
      </c>
      <c r="G44" s="91" t="b">
        <v>0</v>
      </c>
    </row>
    <row r="45" spans="1:7" ht="15">
      <c r="A45" s="91" t="s">
        <v>808</v>
      </c>
      <c r="B45" s="91">
        <v>2</v>
      </c>
      <c r="C45" s="133">
        <v>0.006037633345836514</v>
      </c>
      <c r="D45" s="91" t="s">
        <v>832</v>
      </c>
      <c r="E45" s="91" t="b">
        <v>0</v>
      </c>
      <c r="F45" s="91" t="b">
        <v>0</v>
      </c>
      <c r="G45" s="91" t="b">
        <v>0</v>
      </c>
    </row>
    <row r="46" spans="1:7" ht="15">
      <c r="A46" s="91" t="s">
        <v>809</v>
      </c>
      <c r="B46" s="91">
        <v>2</v>
      </c>
      <c r="C46" s="133">
        <v>0.006037633345836514</v>
      </c>
      <c r="D46" s="91" t="s">
        <v>832</v>
      </c>
      <c r="E46" s="91" t="b">
        <v>0</v>
      </c>
      <c r="F46" s="91" t="b">
        <v>0</v>
      </c>
      <c r="G46" s="91" t="b">
        <v>0</v>
      </c>
    </row>
    <row r="47" spans="1:7" ht="15">
      <c r="A47" s="91" t="s">
        <v>810</v>
      </c>
      <c r="B47" s="91">
        <v>2</v>
      </c>
      <c r="C47" s="133">
        <v>0.006037633345836514</v>
      </c>
      <c r="D47" s="91" t="s">
        <v>832</v>
      </c>
      <c r="E47" s="91" t="b">
        <v>0</v>
      </c>
      <c r="F47" s="91" t="b">
        <v>0</v>
      </c>
      <c r="G47" s="91" t="b">
        <v>0</v>
      </c>
    </row>
    <row r="48" spans="1:7" ht="15">
      <c r="A48" s="91" t="s">
        <v>811</v>
      </c>
      <c r="B48" s="91">
        <v>2</v>
      </c>
      <c r="C48" s="133">
        <v>0.006037633345836514</v>
      </c>
      <c r="D48" s="91" t="s">
        <v>832</v>
      </c>
      <c r="E48" s="91" t="b">
        <v>1</v>
      </c>
      <c r="F48" s="91" t="b">
        <v>0</v>
      </c>
      <c r="G48" s="91" t="b">
        <v>0</v>
      </c>
    </row>
    <row r="49" spans="1:7" ht="15">
      <c r="A49" s="91" t="s">
        <v>812</v>
      </c>
      <c r="B49" s="91">
        <v>2</v>
      </c>
      <c r="C49" s="133">
        <v>0.006037633345836514</v>
      </c>
      <c r="D49" s="91" t="s">
        <v>832</v>
      </c>
      <c r="E49" s="91" t="b">
        <v>0</v>
      </c>
      <c r="F49" s="91" t="b">
        <v>0</v>
      </c>
      <c r="G49" s="91" t="b">
        <v>0</v>
      </c>
    </row>
    <row r="50" spans="1:7" ht="15">
      <c r="A50" s="91" t="s">
        <v>813</v>
      </c>
      <c r="B50" s="91">
        <v>2</v>
      </c>
      <c r="C50" s="133">
        <v>0.006037633345836514</v>
      </c>
      <c r="D50" s="91" t="s">
        <v>832</v>
      </c>
      <c r="E50" s="91" t="b">
        <v>0</v>
      </c>
      <c r="F50" s="91" t="b">
        <v>0</v>
      </c>
      <c r="G50" s="91" t="b">
        <v>0</v>
      </c>
    </row>
    <row r="51" spans="1:7" ht="15">
      <c r="A51" s="91" t="s">
        <v>814</v>
      </c>
      <c r="B51" s="91">
        <v>2</v>
      </c>
      <c r="C51" s="133">
        <v>0.006037633345836514</v>
      </c>
      <c r="D51" s="91" t="s">
        <v>832</v>
      </c>
      <c r="E51" s="91" t="b">
        <v>0</v>
      </c>
      <c r="F51" s="91" t="b">
        <v>0</v>
      </c>
      <c r="G51" s="91" t="b">
        <v>0</v>
      </c>
    </row>
    <row r="52" spans="1:7" ht="15">
      <c r="A52" s="91" t="s">
        <v>815</v>
      </c>
      <c r="B52" s="91">
        <v>2</v>
      </c>
      <c r="C52" s="133">
        <v>0.006037633345836514</v>
      </c>
      <c r="D52" s="91" t="s">
        <v>832</v>
      </c>
      <c r="E52" s="91" t="b">
        <v>0</v>
      </c>
      <c r="F52" s="91" t="b">
        <v>0</v>
      </c>
      <c r="G52" s="91" t="b">
        <v>0</v>
      </c>
    </row>
    <row r="53" spans="1:7" ht="15">
      <c r="A53" s="91" t="s">
        <v>816</v>
      </c>
      <c r="B53" s="91">
        <v>2</v>
      </c>
      <c r="C53" s="133">
        <v>0.006037633345836514</v>
      </c>
      <c r="D53" s="91" t="s">
        <v>832</v>
      </c>
      <c r="E53" s="91" t="b">
        <v>0</v>
      </c>
      <c r="F53" s="91" t="b">
        <v>0</v>
      </c>
      <c r="G53" s="91" t="b">
        <v>0</v>
      </c>
    </row>
    <row r="54" spans="1:7" ht="15">
      <c r="A54" s="91" t="s">
        <v>817</v>
      </c>
      <c r="B54" s="91">
        <v>2</v>
      </c>
      <c r="C54" s="133">
        <v>0.006037633345836514</v>
      </c>
      <c r="D54" s="91" t="s">
        <v>832</v>
      </c>
      <c r="E54" s="91" t="b">
        <v>0</v>
      </c>
      <c r="F54" s="91" t="b">
        <v>0</v>
      </c>
      <c r="G54" s="91" t="b">
        <v>0</v>
      </c>
    </row>
    <row r="55" spans="1:7" ht="15">
      <c r="A55" s="91" t="s">
        <v>818</v>
      </c>
      <c r="B55" s="91">
        <v>2</v>
      </c>
      <c r="C55" s="133">
        <v>0.006037633345836514</v>
      </c>
      <c r="D55" s="91" t="s">
        <v>832</v>
      </c>
      <c r="E55" s="91" t="b">
        <v>0</v>
      </c>
      <c r="F55" s="91" t="b">
        <v>0</v>
      </c>
      <c r="G55" s="91" t="b">
        <v>0</v>
      </c>
    </row>
    <row r="56" spans="1:7" ht="15">
      <c r="A56" s="91" t="s">
        <v>819</v>
      </c>
      <c r="B56" s="91">
        <v>2</v>
      </c>
      <c r="C56" s="133">
        <v>0.006037633345836514</v>
      </c>
      <c r="D56" s="91" t="s">
        <v>832</v>
      </c>
      <c r="E56" s="91" t="b">
        <v>0</v>
      </c>
      <c r="F56" s="91" t="b">
        <v>0</v>
      </c>
      <c r="G56" s="91" t="b">
        <v>0</v>
      </c>
    </row>
    <row r="57" spans="1:7" ht="15">
      <c r="A57" s="91" t="s">
        <v>820</v>
      </c>
      <c r="B57" s="91">
        <v>2</v>
      </c>
      <c r="C57" s="133">
        <v>0.006037633345836514</v>
      </c>
      <c r="D57" s="91" t="s">
        <v>832</v>
      </c>
      <c r="E57" s="91" t="b">
        <v>0</v>
      </c>
      <c r="F57" s="91" t="b">
        <v>0</v>
      </c>
      <c r="G57" s="91" t="b">
        <v>0</v>
      </c>
    </row>
    <row r="58" spans="1:7" ht="15">
      <c r="A58" s="91" t="s">
        <v>821</v>
      </c>
      <c r="B58" s="91">
        <v>2</v>
      </c>
      <c r="C58" s="133">
        <v>0.006037633345836514</v>
      </c>
      <c r="D58" s="91" t="s">
        <v>832</v>
      </c>
      <c r="E58" s="91" t="b">
        <v>1</v>
      </c>
      <c r="F58" s="91" t="b">
        <v>0</v>
      </c>
      <c r="G58" s="91" t="b">
        <v>0</v>
      </c>
    </row>
    <row r="59" spans="1:7" ht="15">
      <c r="A59" s="91" t="s">
        <v>822</v>
      </c>
      <c r="B59" s="91">
        <v>2</v>
      </c>
      <c r="C59" s="133">
        <v>0.006037633345836514</v>
      </c>
      <c r="D59" s="91" t="s">
        <v>832</v>
      </c>
      <c r="E59" s="91" t="b">
        <v>0</v>
      </c>
      <c r="F59" s="91" t="b">
        <v>0</v>
      </c>
      <c r="G59" s="91" t="b">
        <v>0</v>
      </c>
    </row>
    <row r="60" spans="1:7" ht="15">
      <c r="A60" s="91" t="s">
        <v>823</v>
      </c>
      <c r="B60" s="91">
        <v>2</v>
      </c>
      <c r="C60" s="133">
        <v>0.006037633345836514</v>
      </c>
      <c r="D60" s="91" t="s">
        <v>832</v>
      </c>
      <c r="E60" s="91" t="b">
        <v>0</v>
      </c>
      <c r="F60" s="91" t="b">
        <v>0</v>
      </c>
      <c r="G60" s="91" t="b">
        <v>0</v>
      </c>
    </row>
    <row r="61" spans="1:7" ht="15">
      <c r="A61" s="91" t="s">
        <v>824</v>
      </c>
      <c r="B61" s="91">
        <v>2</v>
      </c>
      <c r="C61" s="133">
        <v>0.006037633345836514</v>
      </c>
      <c r="D61" s="91" t="s">
        <v>832</v>
      </c>
      <c r="E61" s="91" t="b">
        <v>0</v>
      </c>
      <c r="F61" s="91" t="b">
        <v>0</v>
      </c>
      <c r="G61" s="91" t="b">
        <v>0</v>
      </c>
    </row>
    <row r="62" spans="1:7" ht="15">
      <c r="A62" s="91" t="s">
        <v>825</v>
      </c>
      <c r="B62" s="91">
        <v>2</v>
      </c>
      <c r="C62" s="133">
        <v>0.006037633345836514</v>
      </c>
      <c r="D62" s="91" t="s">
        <v>832</v>
      </c>
      <c r="E62" s="91" t="b">
        <v>0</v>
      </c>
      <c r="F62" s="91" t="b">
        <v>0</v>
      </c>
      <c r="G62" s="91" t="b">
        <v>0</v>
      </c>
    </row>
    <row r="63" spans="1:7" ht="15">
      <c r="A63" s="91" t="s">
        <v>826</v>
      </c>
      <c r="B63" s="91">
        <v>2</v>
      </c>
      <c r="C63" s="133">
        <v>0.006037633345836514</v>
      </c>
      <c r="D63" s="91" t="s">
        <v>832</v>
      </c>
      <c r="E63" s="91" t="b">
        <v>0</v>
      </c>
      <c r="F63" s="91" t="b">
        <v>0</v>
      </c>
      <c r="G63" s="91" t="b">
        <v>0</v>
      </c>
    </row>
    <row r="64" spans="1:7" ht="15">
      <c r="A64" s="91" t="s">
        <v>827</v>
      </c>
      <c r="B64" s="91">
        <v>2</v>
      </c>
      <c r="C64" s="133">
        <v>0.006037633345836514</v>
      </c>
      <c r="D64" s="91" t="s">
        <v>832</v>
      </c>
      <c r="E64" s="91" t="b">
        <v>0</v>
      </c>
      <c r="F64" s="91" t="b">
        <v>0</v>
      </c>
      <c r="G64" s="91" t="b">
        <v>0</v>
      </c>
    </row>
    <row r="65" spans="1:7" ht="15">
      <c r="A65" s="91" t="s">
        <v>828</v>
      </c>
      <c r="B65" s="91">
        <v>2</v>
      </c>
      <c r="C65" s="133">
        <v>0.006037633345836514</v>
      </c>
      <c r="D65" s="91" t="s">
        <v>832</v>
      </c>
      <c r="E65" s="91" t="b">
        <v>0</v>
      </c>
      <c r="F65" s="91" t="b">
        <v>0</v>
      </c>
      <c r="G65" s="91" t="b">
        <v>0</v>
      </c>
    </row>
    <row r="66" spans="1:7" ht="15">
      <c r="A66" s="91" t="s">
        <v>829</v>
      </c>
      <c r="B66" s="91">
        <v>2</v>
      </c>
      <c r="C66" s="133">
        <v>0.006037633345836514</v>
      </c>
      <c r="D66" s="91" t="s">
        <v>832</v>
      </c>
      <c r="E66" s="91" t="b">
        <v>0</v>
      </c>
      <c r="F66" s="91" t="b">
        <v>0</v>
      </c>
      <c r="G66" s="91" t="b">
        <v>0</v>
      </c>
    </row>
    <row r="67" spans="1:7" ht="15">
      <c r="A67" s="91" t="s">
        <v>235</v>
      </c>
      <c r="B67" s="91">
        <v>9</v>
      </c>
      <c r="C67" s="133">
        <v>0.004431364867062722</v>
      </c>
      <c r="D67" s="91" t="s">
        <v>619</v>
      </c>
      <c r="E67" s="91" t="b">
        <v>0</v>
      </c>
      <c r="F67" s="91" t="b">
        <v>0</v>
      </c>
      <c r="G67" s="91" t="b">
        <v>0</v>
      </c>
    </row>
    <row r="68" spans="1:7" ht="15">
      <c r="A68" s="91" t="s">
        <v>679</v>
      </c>
      <c r="B68" s="91">
        <v>8</v>
      </c>
      <c r="C68" s="133">
        <v>0.00625096940864549</v>
      </c>
      <c r="D68" s="91" t="s">
        <v>619</v>
      </c>
      <c r="E68" s="91" t="b">
        <v>0</v>
      </c>
      <c r="F68" s="91" t="b">
        <v>0</v>
      </c>
      <c r="G68" s="91" t="b">
        <v>0</v>
      </c>
    </row>
    <row r="69" spans="1:7" ht="15">
      <c r="A69" s="91" t="s">
        <v>680</v>
      </c>
      <c r="B69" s="91">
        <v>8</v>
      </c>
      <c r="C69" s="133">
        <v>0.00625096940864549</v>
      </c>
      <c r="D69" s="91" t="s">
        <v>619</v>
      </c>
      <c r="E69" s="91" t="b">
        <v>1</v>
      </c>
      <c r="F69" s="91" t="b">
        <v>0</v>
      </c>
      <c r="G69" s="91" t="b">
        <v>0</v>
      </c>
    </row>
    <row r="70" spans="1:7" ht="15">
      <c r="A70" s="91" t="s">
        <v>675</v>
      </c>
      <c r="B70" s="91">
        <v>8</v>
      </c>
      <c r="C70" s="133">
        <v>0.00625096940864549</v>
      </c>
      <c r="D70" s="91" t="s">
        <v>619</v>
      </c>
      <c r="E70" s="91" t="b">
        <v>0</v>
      </c>
      <c r="F70" s="91" t="b">
        <v>0</v>
      </c>
      <c r="G70" s="91" t="b">
        <v>0</v>
      </c>
    </row>
    <row r="71" spans="1:7" ht="15">
      <c r="A71" s="91" t="s">
        <v>681</v>
      </c>
      <c r="B71" s="91">
        <v>8</v>
      </c>
      <c r="C71" s="133">
        <v>0.00625096940864549</v>
      </c>
      <c r="D71" s="91" t="s">
        <v>619</v>
      </c>
      <c r="E71" s="91" t="b">
        <v>0</v>
      </c>
      <c r="F71" s="91" t="b">
        <v>0</v>
      </c>
      <c r="G71" s="91" t="b">
        <v>0</v>
      </c>
    </row>
    <row r="72" spans="1:7" ht="15">
      <c r="A72" s="91" t="s">
        <v>682</v>
      </c>
      <c r="B72" s="91">
        <v>8</v>
      </c>
      <c r="C72" s="133">
        <v>0.00625096940864549</v>
      </c>
      <c r="D72" s="91" t="s">
        <v>619</v>
      </c>
      <c r="E72" s="91" t="b">
        <v>0</v>
      </c>
      <c r="F72" s="91" t="b">
        <v>0</v>
      </c>
      <c r="G72" s="91" t="b">
        <v>0</v>
      </c>
    </row>
    <row r="73" spans="1:7" ht="15">
      <c r="A73" s="91" t="s">
        <v>683</v>
      </c>
      <c r="B73" s="91">
        <v>8</v>
      </c>
      <c r="C73" s="133">
        <v>0.00625096940864549</v>
      </c>
      <c r="D73" s="91" t="s">
        <v>619</v>
      </c>
      <c r="E73" s="91" t="b">
        <v>0</v>
      </c>
      <c r="F73" s="91" t="b">
        <v>0</v>
      </c>
      <c r="G73" s="91" t="b">
        <v>0</v>
      </c>
    </row>
    <row r="74" spans="1:7" ht="15">
      <c r="A74" s="91" t="s">
        <v>684</v>
      </c>
      <c r="B74" s="91">
        <v>8</v>
      </c>
      <c r="C74" s="133">
        <v>0.00625096940864549</v>
      </c>
      <c r="D74" s="91" t="s">
        <v>619</v>
      </c>
      <c r="E74" s="91" t="b">
        <v>0</v>
      </c>
      <c r="F74" s="91" t="b">
        <v>0</v>
      </c>
      <c r="G74" s="91" t="b">
        <v>0</v>
      </c>
    </row>
    <row r="75" spans="1:7" ht="15">
      <c r="A75" s="91" t="s">
        <v>685</v>
      </c>
      <c r="B75" s="91">
        <v>7</v>
      </c>
      <c r="C75" s="133">
        <v>0.007763065062190833</v>
      </c>
      <c r="D75" s="91" t="s">
        <v>619</v>
      </c>
      <c r="E75" s="91" t="b">
        <v>0</v>
      </c>
      <c r="F75" s="91" t="b">
        <v>0</v>
      </c>
      <c r="G75" s="91" t="b">
        <v>0</v>
      </c>
    </row>
    <row r="76" spans="1:7" ht="15">
      <c r="A76" s="91" t="s">
        <v>686</v>
      </c>
      <c r="B76" s="91">
        <v>7</v>
      </c>
      <c r="C76" s="133">
        <v>0.007763065062190833</v>
      </c>
      <c r="D76" s="91" t="s">
        <v>619</v>
      </c>
      <c r="E76" s="91" t="b">
        <v>0</v>
      </c>
      <c r="F76" s="91" t="b">
        <v>0</v>
      </c>
      <c r="G76" s="91" t="b">
        <v>0</v>
      </c>
    </row>
    <row r="77" spans="1:7" ht="15">
      <c r="A77" s="91" t="s">
        <v>801</v>
      </c>
      <c r="B77" s="91">
        <v>7</v>
      </c>
      <c r="C77" s="133">
        <v>0.007763065062190833</v>
      </c>
      <c r="D77" s="91" t="s">
        <v>619</v>
      </c>
      <c r="E77" s="91" t="b">
        <v>0</v>
      </c>
      <c r="F77" s="91" t="b">
        <v>0</v>
      </c>
      <c r="G77" s="91" t="b">
        <v>0</v>
      </c>
    </row>
    <row r="78" spans="1:7" ht="15">
      <c r="A78" s="91" t="s">
        <v>802</v>
      </c>
      <c r="B78" s="91">
        <v>7</v>
      </c>
      <c r="C78" s="133">
        <v>0.007763065062190833</v>
      </c>
      <c r="D78" s="91" t="s">
        <v>619</v>
      </c>
      <c r="E78" s="91" t="b">
        <v>0</v>
      </c>
      <c r="F78" s="91" t="b">
        <v>0</v>
      </c>
      <c r="G78" s="91" t="b">
        <v>0</v>
      </c>
    </row>
    <row r="79" spans="1:7" ht="15">
      <c r="A79" s="91" t="s">
        <v>803</v>
      </c>
      <c r="B79" s="91">
        <v>7</v>
      </c>
      <c r="C79" s="133">
        <v>0.007763065062190833</v>
      </c>
      <c r="D79" s="91" t="s">
        <v>619</v>
      </c>
      <c r="E79" s="91" t="b">
        <v>0</v>
      </c>
      <c r="F79" s="91" t="b">
        <v>0</v>
      </c>
      <c r="G79" s="91" t="b">
        <v>0</v>
      </c>
    </row>
    <row r="80" spans="1:7" ht="15">
      <c r="A80" s="91" t="s">
        <v>233</v>
      </c>
      <c r="B80" s="91">
        <v>6</v>
      </c>
      <c r="C80" s="133">
        <v>0.008923438466934962</v>
      </c>
      <c r="D80" s="91" t="s">
        <v>619</v>
      </c>
      <c r="E80" s="91" t="b">
        <v>0</v>
      </c>
      <c r="F80" s="91" t="b">
        <v>0</v>
      </c>
      <c r="G80" s="91" t="b">
        <v>0</v>
      </c>
    </row>
    <row r="81" spans="1:7" ht="15">
      <c r="A81" s="91" t="s">
        <v>804</v>
      </c>
      <c r="B81" s="91">
        <v>6</v>
      </c>
      <c r="C81" s="133">
        <v>0.008923438466934962</v>
      </c>
      <c r="D81" s="91" t="s">
        <v>619</v>
      </c>
      <c r="E81" s="91" t="b">
        <v>0</v>
      </c>
      <c r="F81" s="91" t="b">
        <v>0</v>
      </c>
      <c r="G81" s="91" t="b">
        <v>0</v>
      </c>
    </row>
    <row r="82" spans="1:7" ht="15">
      <c r="A82" s="91" t="s">
        <v>808</v>
      </c>
      <c r="B82" s="91">
        <v>2</v>
      </c>
      <c r="C82" s="133">
        <v>0.008365680107279592</v>
      </c>
      <c r="D82" s="91" t="s">
        <v>619</v>
      </c>
      <c r="E82" s="91" t="b">
        <v>0</v>
      </c>
      <c r="F82" s="91" t="b">
        <v>0</v>
      </c>
      <c r="G82" s="91" t="b">
        <v>0</v>
      </c>
    </row>
    <row r="83" spans="1:7" ht="15">
      <c r="A83" s="91" t="s">
        <v>809</v>
      </c>
      <c r="B83" s="91">
        <v>2</v>
      </c>
      <c r="C83" s="133">
        <v>0.008365680107279592</v>
      </c>
      <c r="D83" s="91" t="s">
        <v>619</v>
      </c>
      <c r="E83" s="91" t="b">
        <v>0</v>
      </c>
      <c r="F83" s="91" t="b">
        <v>0</v>
      </c>
      <c r="G83" s="91" t="b">
        <v>0</v>
      </c>
    </row>
    <row r="84" spans="1:7" ht="15">
      <c r="A84" s="91" t="s">
        <v>822</v>
      </c>
      <c r="B84" s="91">
        <v>2</v>
      </c>
      <c r="C84" s="133">
        <v>0.008365680107279592</v>
      </c>
      <c r="D84" s="91" t="s">
        <v>619</v>
      </c>
      <c r="E84" s="91" t="b">
        <v>0</v>
      </c>
      <c r="F84" s="91" t="b">
        <v>0</v>
      </c>
      <c r="G84" s="91" t="b">
        <v>0</v>
      </c>
    </row>
    <row r="85" spans="1:7" ht="15">
      <c r="A85" s="91" t="s">
        <v>811</v>
      </c>
      <c r="B85" s="91">
        <v>2</v>
      </c>
      <c r="C85" s="133">
        <v>0.008365680107279592</v>
      </c>
      <c r="D85" s="91" t="s">
        <v>619</v>
      </c>
      <c r="E85" s="91" t="b">
        <v>1</v>
      </c>
      <c r="F85" s="91" t="b">
        <v>0</v>
      </c>
      <c r="G85" s="91" t="b">
        <v>0</v>
      </c>
    </row>
    <row r="86" spans="1:7" ht="15">
      <c r="A86" s="91" t="s">
        <v>812</v>
      </c>
      <c r="B86" s="91">
        <v>2</v>
      </c>
      <c r="C86" s="133">
        <v>0.008365680107279592</v>
      </c>
      <c r="D86" s="91" t="s">
        <v>619</v>
      </c>
      <c r="E86" s="91" t="b">
        <v>0</v>
      </c>
      <c r="F86" s="91" t="b">
        <v>0</v>
      </c>
      <c r="G86" s="91" t="b">
        <v>0</v>
      </c>
    </row>
    <row r="87" spans="1:7" ht="15">
      <c r="A87" s="91" t="s">
        <v>813</v>
      </c>
      <c r="B87" s="91">
        <v>2</v>
      </c>
      <c r="C87" s="133">
        <v>0.008365680107279592</v>
      </c>
      <c r="D87" s="91" t="s">
        <v>619</v>
      </c>
      <c r="E87" s="91" t="b">
        <v>0</v>
      </c>
      <c r="F87" s="91" t="b">
        <v>0</v>
      </c>
      <c r="G87" s="91" t="b">
        <v>0</v>
      </c>
    </row>
    <row r="88" spans="1:7" ht="15">
      <c r="A88" s="91" t="s">
        <v>814</v>
      </c>
      <c r="B88" s="91">
        <v>2</v>
      </c>
      <c r="C88" s="133">
        <v>0.008365680107279592</v>
      </c>
      <c r="D88" s="91" t="s">
        <v>619</v>
      </c>
      <c r="E88" s="91" t="b">
        <v>0</v>
      </c>
      <c r="F88" s="91" t="b">
        <v>0</v>
      </c>
      <c r="G88" s="91" t="b">
        <v>0</v>
      </c>
    </row>
    <row r="89" spans="1:7" ht="15">
      <c r="A89" s="91" t="s">
        <v>815</v>
      </c>
      <c r="B89" s="91">
        <v>2</v>
      </c>
      <c r="C89" s="133">
        <v>0.008365680107279592</v>
      </c>
      <c r="D89" s="91" t="s">
        <v>619</v>
      </c>
      <c r="E89" s="91" t="b">
        <v>0</v>
      </c>
      <c r="F89" s="91" t="b">
        <v>0</v>
      </c>
      <c r="G89" s="91" t="b">
        <v>0</v>
      </c>
    </row>
    <row r="90" spans="1:7" ht="15">
      <c r="A90" s="91" t="s">
        <v>816</v>
      </c>
      <c r="B90" s="91">
        <v>2</v>
      </c>
      <c r="C90" s="133">
        <v>0.008365680107279592</v>
      </c>
      <c r="D90" s="91" t="s">
        <v>619</v>
      </c>
      <c r="E90" s="91" t="b">
        <v>0</v>
      </c>
      <c r="F90" s="91" t="b">
        <v>0</v>
      </c>
      <c r="G90" s="91" t="b">
        <v>0</v>
      </c>
    </row>
    <row r="91" spans="1:7" ht="15">
      <c r="A91" s="91" t="s">
        <v>817</v>
      </c>
      <c r="B91" s="91">
        <v>2</v>
      </c>
      <c r="C91" s="133">
        <v>0.008365680107279592</v>
      </c>
      <c r="D91" s="91" t="s">
        <v>619</v>
      </c>
      <c r="E91" s="91" t="b">
        <v>0</v>
      </c>
      <c r="F91" s="91" t="b">
        <v>0</v>
      </c>
      <c r="G91" s="91" t="b">
        <v>0</v>
      </c>
    </row>
    <row r="92" spans="1:7" ht="15">
      <c r="A92" s="91" t="s">
        <v>818</v>
      </c>
      <c r="B92" s="91">
        <v>2</v>
      </c>
      <c r="C92" s="133">
        <v>0.008365680107279592</v>
      </c>
      <c r="D92" s="91" t="s">
        <v>619</v>
      </c>
      <c r="E92" s="91" t="b">
        <v>0</v>
      </c>
      <c r="F92" s="91" t="b">
        <v>0</v>
      </c>
      <c r="G92" s="91" t="b">
        <v>0</v>
      </c>
    </row>
    <row r="93" spans="1:7" ht="15">
      <c r="A93" s="91" t="s">
        <v>819</v>
      </c>
      <c r="B93" s="91">
        <v>2</v>
      </c>
      <c r="C93" s="133">
        <v>0.008365680107279592</v>
      </c>
      <c r="D93" s="91" t="s">
        <v>619</v>
      </c>
      <c r="E93" s="91" t="b">
        <v>0</v>
      </c>
      <c r="F93" s="91" t="b">
        <v>0</v>
      </c>
      <c r="G93" s="91" t="b">
        <v>0</v>
      </c>
    </row>
    <row r="94" spans="1:7" ht="15">
      <c r="A94" s="91" t="s">
        <v>820</v>
      </c>
      <c r="B94" s="91">
        <v>2</v>
      </c>
      <c r="C94" s="133">
        <v>0.008365680107279592</v>
      </c>
      <c r="D94" s="91" t="s">
        <v>619</v>
      </c>
      <c r="E94" s="91" t="b">
        <v>0</v>
      </c>
      <c r="F94" s="91" t="b">
        <v>0</v>
      </c>
      <c r="G94" s="91" t="b">
        <v>0</v>
      </c>
    </row>
    <row r="95" spans="1:7" ht="15">
      <c r="A95" s="91" t="s">
        <v>821</v>
      </c>
      <c r="B95" s="91">
        <v>2</v>
      </c>
      <c r="C95" s="133">
        <v>0.008365680107279592</v>
      </c>
      <c r="D95" s="91" t="s">
        <v>619</v>
      </c>
      <c r="E95" s="91" t="b">
        <v>1</v>
      </c>
      <c r="F95" s="91" t="b">
        <v>0</v>
      </c>
      <c r="G95" s="91" t="b">
        <v>0</v>
      </c>
    </row>
    <row r="96" spans="1:7" ht="15">
      <c r="A96" s="91" t="s">
        <v>810</v>
      </c>
      <c r="B96" s="91">
        <v>2</v>
      </c>
      <c r="C96" s="133">
        <v>0.008365680107279592</v>
      </c>
      <c r="D96" s="91" t="s">
        <v>619</v>
      </c>
      <c r="E96" s="91" t="b">
        <v>0</v>
      </c>
      <c r="F96" s="91" t="b">
        <v>0</v>
      </c>
      <c r="G96" s="91" t="b">
        <v>0</v>
      </c>
    </row>
    <row r="97" spans="1:7" ht="15">
      <c r="A97" s="91" t="s">
        <v>688</v>
      </c>
      <c r="B97" s="91">
        <v>8</v>
      </c>
      <c r="C97" s="133">
        <v>0</v>
      </c>
      <c r="D97" s="91" t="s">
        <v>620</v>
      </c>
      <c r="E97" s="91" t="b">
        <v>0</v>
      </c>
      <c r="F97" s="91" t="b">
        <v>0</v>
      </c>
      <c r="G97" s="91" t="b">
        <v>0</v>
      </c>
    </row>
    <row r="98" spans="1:7" ht="15">
      <c r="A98" s="91" t="s">
        <v>238</v>
      </c>
      <c r="B98" s="91">
        <v>8</v>
      </c>
      <c r="C98" s="133">
        <v>0</v>
      </c>
      <c r="D98" s="91" t="s">
        <v>620</v>
      </c>
      <c r="E98" s="91" t="b">
        <v>0</v>
      </c>
      <c r="F98" s="91" t="b">
        <v>0</v>
      </c>
      <c r="G98" s="91" t="b">
        <v>0</v>
      </c>
    </row>
    <row r="99" spans="1:7" ht="15">
      <c r="A99" s="91" t="s">
        <v>689</v>
      </c>
      <c r="B99" s="91">
        <v>8</v>
      </c>
      <c r="C99" s="133">
        <v>0</v>
      </c>
      <c r="D99" s="91" t="s">
        <v>620</v>
      </c>
      <c r="E99" s="91" t="b">
        <v>0</v>
      </c>
      <c r="F99" s="91" t="b">
        <v>0</v>
      </c>
      <c r="G99" s="91" t="b">
        <v>0</v>
      </c>
    </row>
    <row r="100" spans="1:7" ht="15">
      <c r="A100" s="91" t="s">
        <v>690</v>
      </c>
      <c r="B100" s="91">
        <v>8</v>
      </c>
      <c r="C100" s="133">
        <v>0</v>
      </c>
      <c r="D100" s="91" t="s">
        <v>620</v>
      </c>
      <c r="E100" s="91" t="b">
        <v>0</v>
      </c>
      <c r="F100" s="91" t="b">
        <v>1</v>
      </c>
      <c r="G100" s="91" t="b">
        <v>0</v>
      </c>
    </row>
    <row r="101" spans="1:7" ht="15">
      <c r="A101" s="91" t="s">
        <v>674</v>
      </c>
      <c r="B101" s="91">
        <v>8</v>
      </c>
      <c r="C101" s="133">
        <v>0</v>
      </c>
      <c r="D101" s="91" t="s">
        <v>620</v>
      </c>
      <c r="E101" s="91" t="b">
        <v>0</v>
      </c>
      <c r="F101" s="91" t="b">
        <v>0</v>
      </c>
      <c r="G101" s="91" t="b">
        <v>0</v>
      </c>
    </row>
    <row r="102" spans="1:7" ht="15">
      <c r="A102" s="91" t="s">
        <v>676</v>
      </c>
      <c r="B102" s="91">
        <v>8</v>
      </c>
      <c r="C102" s="133">
        <v>0</v>
      </c>
      <c r="D102" s="91" t="s">
        <v>620</v>
      </c>
      <c r="E102" s="91" t="b">
        <v>0</v>
      </c>
      <c r="F102" s="91" t="b">
        <v>0</v>
      </c>
      <c r="G102" s="91" t="b">
        <v>0</v>
      </c>
    </row>
    <row r="103" spans="1:7" ht="15">
      <c r="A103" s="91" t="s">
        <v>677</v>
      </c>
      <c r="B103" s="91">
        <v>8</v>
      </c>
      <c r="C103" s="133">
        <v>0</v>
      </c>
      <c r="D103" s="91" t="s">
        <v>620</v>
      </c>
      <c r="E103" s="91" t="b">
        <v>0</v>
      </c>
      <c r="F103" s="91" t="b">
        <v>0</v>
      </c>
      <c r="G103" s="91" t="b">
        <v>0</v>
      </c>
    </row>
    <row r="104" spans="1:7" ht="15">
      <c r="A104" s="91" t="s">
        <v>691</v>
      </c>
      <c r="B104" s="91">
        <v>8</v>
      </c>
      <c r="C104" s="133">
        <v>0</v>
      </c>
      <c r="D104" s="91" t="s">
        <v>620</v>
      </c>
      <c r="E104" s="91" t="b">
        <v>0</v>
      </c>
      <c r="F104" s="91" t="b">
        <v>0</v>
      </c>
      <c r="G104" s="91" t="b">
        <v>0</v>
      </c>
    </row>
    <row r="105" spans="1:7" ht="15">
      <c r="A105" s="91" t="s">
        <v>692</v>
      </c>
      <c r="B105" s="91">
        <v>8</v>
      </c>
      <c r="C105" s="133">
        <v>0</v>
      </c>
      <c r="D105" s="91" t="s">
        <v>620</v>
      </c>
      <c r="E105" s="91" t="b">
        <v>0</v>
      </c>
      <c r="F105" s="91" t="b">
        <v>0</v>
      </c>
      <c r="G105" s="91" t="b">
        <v>0</v>
      </c>
    </row>
    <row r="106" spans="1:7" ht="15">
      <c r="A106" s="91" t="s">
        <v>214</v>
      </c>
      <c r="B106" s="91">
        <v>7</v>
      </c>
      <c r="C106" s="133">
        <v>0.004184985864369145</v>
      </c>
      <c r="D106" s="91" t="s">
        <v>620</v>
      </c>
      <c r="E106" s="91" t="b">
        <v>0</v>
      </c>
      <c r="F106" s="91" t="b">
        <v>0</v>
      </c>
      <c r="G106" s="91" t="b">
        <v>0</v>
      </c>
    </row>
    <row r="107" spans="1:7" ht="15">
      <c r="A107" s="91" t="s">
        <v>805</v>
      </c>
      <c r="B107" s="91">
        <v>5</v>
      </c>
      <c r="C107" s="133">
        <v>0.010521648590511587</v>
      </c>
      <c r="D107" s="91" t="s">
        <v>620</v>
      </c>
      <c r="E107" s="91" t="b">
        <v>0</v>
      </c>
      <c r="F107" s="91" t="b">
        <v>0</v>
      </c>
      <c r="G107" s="91" t="b">
        <v>0</v>
      </c>
    </row>
    <row r="108" spans="1:7" ht="15">
      <c r="A108" s="91" t="s">
        <v>823</v>
      </c>
      <c r="B108" s="91">
        <v>2</v>
      </c>
      <c r="C108" s="133">
        <v>0.012413608068617781</v>
      </c>
      <c r="D108" s="91" t="s">
        <v>620</v>
      </c>
      <c r="E108" s="91" t="b">
        <v>0</v>
      </c>
      <c r="F108" s="91" t="b">
        <v>0</v>
      </c>
      <c r="G108" s="91" t="b">
        <v>0</v>
      </c>
    </row>
    <row r="109" spans="1:7" ht="15">
      <c r="A109" s="91" t="s">
        <v>212</v>
      </c>
      <c r="B109" s="91">
        <v>6</v>
      </c>
      <c r="C109" s="133">
        <v>0.004228218292459783</v>
      </c>
      <c r="D109" s="91" t="s">
        <v>621</v>
      </c>
      <c r="E109" s="91" t="b">
        <v>0</v>
      </c>
      <c r="F109" s="91" t="b">
        <v>0</v>
      </c>
      <c r="G109" s="91" t="b">
        <v>0</v>
      </c>
    </row>
    <row r="110" spans="1:7" ht="15">
      <c r="A110" s="91" t="s">
        <v>694</v>
      </c>
      <c r="B110" s="91">
        <v>5</v>
      </c>
      <c r="C110" s="133">
        <v>0.007690949246223053</v>
      </c>
      <c r="D110" s="91" t="s">
        <v>621</v>
      </c>
      <c r="E110" s="91" t="b">
        <v>0</v>
      </c>
      <c r="F110" s="91" t="b">
        <v>0</v>
      </c>
      <c r="G110" s="91" t="b">
        <v>0</v>
      </c>
    </row>
    <row r="111" spans="1:7" ht="15">
      <c r="A111" s="91" t="s">
        <v>695</v>
      </c>
      <c r="B111" s="91">
        <v>5</v>
      </c>
      <c r="C111" s="133">
        <v>0.007690949246223053</v>
      </c>
      <c r="D111" s="91" t="s">
        <v>621</v>
      </c>
      <c r="E111" s="91" t="b">
        <v>1</v>
      </c>
      <c r="F111" s="91" t="b">
        <v>0</v>
      </c>
      <c r="G111" s="91" t="b">
        <v>0</v>
      </c>
    </row>
    <row r="112" spans="1:7" ht="15">
      <c r="A112" s="91" t="s">
        <v>229</v>
      </c>
      <c r="B112" s="91">
        <v>5</v>
      </c>
      <c r="C112" s="133">
        <v>0.007690949246223053</v>
      </c>
      <c r="D112" s="91" t="s">
        <v>621</v>
      </c>
      <c r="E112" s="91" t="b">
        <v>0</v>
      </c>
      <c r="F112" s="91" t="b">
        <v>0</v>
      </c>
      <c r="G112" s="91" t="b">
        <v>0</v>
      </c>
    </row>
    <row r="113" spans="1:7" ht="15">
      <c r="A113" s="91" t="s">
        <v>696</v>
      </c>
      <c r="B113" s="91">
        <v>5</v>
      </c>
      <c r="C113" s="133">
        <v>0.007690949246223053</v>
      </c>
      <c r="D113" s="91" t="s">
        <v>621</v>
      </c>
      <c r="E113" s="91" t="b">
        <v>0</v>
      </c>
      <c r="F113" s="91" t="b">
        <v>0</v>
      </c>
      <c r="G113" s="91" t="b">
        <v>0</v>
      </c>
    </row>
    <row r="114" spans="1:7" ht="15">
      <c r="A114" s="91" t="s">
        <v>697</v>
      </c>
      <c r="B114" s="91">
        <v>5</v>
      </c>
      <c r="C114" s="133">
        <v>0.007690949246223053</v>
      </c>
      <c r="D114" s="91" t="s">
        <v>621</v>
      </c>
      <c r="E114" s="91" t="b">
        <v>0</v>
      </c>
      <c r="F114" s="91" t="b">
        <v>0</v>
      </c>
      <c r="G114" s="91" t="b">
        <v>0</v>
      </c>
    </row>
    <row r="115" spans="1:7" ht="15">
      <c r="A115" s="91" t="s">
        <v>698</v>
      </c>
      <c r="B115" s="91">
        <v>5</v>
      </c>
      <c r="C115" s="133">
        <v>0.007690949246223053</v>
      </c>
      <c r="D115" s="91" t="s">
        <v>621</v>
      </c>
      <c r="E115" s="91" t="b">
        <v>0</v>
      </c>
      <c r="F115" s="91" t="b">
        <v>0</v>
      </c>
      <c r="G115" s="91" t="b">
        <v>0</v>
      </c>
    </row>
    <row r="116" spans="1:7" ht="15">
      <c r="A116" s="91" t="s">
        <v>699</v>
      </c>
      <c r="B116" s="91">
        <v>5</v>
      </c>
      <c r="C116" s="133">
        <v>0.007690949246223053</v>
      </c>
      <c r="D116" s="91" t="s">
        <v>621</v>
      </c>
      <c r="E116" s="91" t="b">
        <v>0</v>
      </c>
      <c r="F116" s="91" t="b">
        <v>0</v>
      </c>
      <c r="G116" s="91" t="b">
        <v>0</v>
      </c>
    </row>
    <row r="117" spans="1:7" ht="15">
      <c r="A117" s="91" t="s">
        <v>235</v>
      </c>
      <c r="B117" s="91">
        <v>5</v>
      </c>
      <c r="C117" s="133">
        <v>0.007690949246223053</v>
      </c>
      <c r="D117" s="91" t="s">
        <v>621</v>
      </c>
      <c r="E117" s="91" t="b">
        <v>0</v>
      </c>
      <c r="F117" s="91" t="b">
        <v>0</v>
      </c>
      <c r="G117" s="91" t="b">
        <v>0</v>
      </c>
    </row>
    <row r="118" spans="1:7" ht="15">
      <c r="A118" s="91" t="s">
        <v>223</v>
      </c>
      <c r="B118" s="91">
        <v>4</v>
      </c>
      <c r="C118" s="133">
        <v>0.01023318099731766</v>
      </c>
      <c r="D118" s="91" t="s">
        <v>621</v>
      </c>
      <c r="E118" s="91" t="b">
        <v>0</v>
      </c>
      <c r="F118" s="91" t="b">
        <v>0</v>
      </c>
      <c r="G118" s="91" t="b">
        <v>0</v>
      </c>
    </row>
    <row r="119" spans="1:7" ht="15">
      <c r="A119" s="91" t="s">
        <v>744</v>
      </c>
      <c r="B119" s="91">
        <v>4</v>
      </c>
      <c r="C119" s="133">
        <v>0.01023318099731766</v>
      </c>
      <c r="D119" s="91" t="s">
        <v>621</v>
      </c>
      <c r="E119" s="91" t="b">
        <v>0</v>
      </c>
      <c r="F119" s="91" t="b">
        <v>0</v>
      </c>
      <c r="G119" s="91" t="b">
        <v>0</v>
      </c>
    </row>
    <row r="120" spans="1:7" ht="15">
      <c r="A120" s="91" t="s">
        <v>806</v>
      </c>
      <c r="B120" s="91">
        <v>2</v>
      </c>
      <c r="C120" s="133">
        <v>0.01145406409158475</v>
      </c>
      <c r="D120" s="91" t="s">
        <v>621</v>
      </c>
      <c r="E120" s="91" t="b">
        <v>0</v>
      </c>
      <c r="F120" s="91" t="b">
        <v>0</v>
      </c>
      <c r="G120" s="91" t="b">
        <v>0</v>
      </c>
    </row>
    <row r="121" spans="1:7" ht="15">
      <c r="A121" s="91" t="s">
        <v>824</v>
      </c>
      <c r="B121" s="91">
        <v>2</v>
      </c>
      <c r="C121" s="133">
        <v>0.01145406409158475</v>
      </c>
      <c r="D121" s="91" t="s">
        <v>621</v>
      </c>
      <c r="E121" s="91" t="b">
        <v>0</v>
      </c>
      <c r="F121" s="91" t="b">
        <v>0</v>
      </c>
      <c r="G121" s="91" t="b">
        <v>0</v>
      </c>
    </row>
    <row r="122" spans="1:7" ht="15">
      <c r="A122" s="91" t="s">
        <v>825</v>
      </c>
      <c r="B122" s="91">
        <v>2</v>
      </c>
      <c r="C122" s="133">
        <v>0.01145406409158475</v>
      </c>
      <c r="D122" s="91" t="s">
        <v>621</v>
      </c>
      <c r="E122" s="91" t="b">
        <v>0</v>
      </c>
      <c r="F122" s="91" t="b">
        <v>0</v>
      </c>
      <c r="G122" s="91" t="b">
        <v>0</v>
      </c>
    </row>
    <row r="123" spans="1:7" ht="15">
      <c r="A123" s="91" t="s">
        <v>826</v>
      </c>
      <c r="B123" s="91">
        <v>2</v>
      </c>
      <c r="C123" s="133">
        <v>0.01145406409158475</v>
      </c>
      <c r="D123" s="91" t="s">
        <v>621</v>
      </c>
      <c r="E123" s="91" t="b">
        <v>0</v>
      </c>
      <c r="F123" s="91" t="b">
        <v>0</v>
      </c>
      <c r="G123" s="91" t="b">
        <v>0</v>
      </c>
    </row>
    <row r="124" spans="1:7" ht="15">
      <c r="A124" s="91" t="s">
        <v>827</v>
      </c>
      <c r="B124" s="91">
        <v>2</v>
      </c>
      <c r="C124" s="133">
        <v>0.01145406409158475</v>
      </c>
      <c r="D124" s="91" t="s">
        <v>621</v>
      </c>
      <c r="E124" s="91" t="b">
        <v>0</v>
      </c>
      <c r="F124" s="91" t="b">
        <v>0</v>
      </c>
      <c r="G124" s="91" t="b">
        <v>0</v>
      </c>
    </row>
    <row r="125" spans="1:7" ht="15">
      <c r="A125" s="91" t="s">
        <v>807</v>
      </c>
      <c r="B125" s="91">
        <v>2</v>
      </c>
      <c r="C125" s="133">
        <v>0.01145406409158475</v>
      </c>
      <c r="D125" s="91" t="s">
        <v>621</v>
      </c>
      <c r="E125" s="91" t="b">
        <v>0</v>
      </c>
      <c r="F125" s="91" t="b">
        <v>0</v>
      </c>
      <c r="G125" s="91" t="b">
        <v>0</v>
      </c>
    </row>
    <row r="126" spans="1:7" ht="15">
      <c r="A126" s="91" t="s">
        <v>828</v>
      </c>
      <c r="B126" s="91">
        <v>2</v>
      </c>
      <c r="C126" s="133">
        <v>0.01145406409158475</v>
      </c>
      <c r="D126" s="91" t="s">
        <v>621</v>
      </c>
      <c r="E126" s="91" t="b">
        <v>0</v>
      </c>
      <c r="F126" s="91" t="b">
        <v>0</v>
      </c>
      <c r="G126" s="91" t="b">
        <v>0</v>
      </c>
    </row>
    <row r="127" spans="1:7" ht="15">
      <c r="A127" s="91" t="s">
        <v>829</v>
      </c>
      <c r="B127" s="91">
        <v>2</v>
      </c>
      <c r="C127" s="133">
        <v>0.01145406409158475</v>
      </c>
      <c r="D127" s="91" t="s">
        <v>621</v>
      </c>
      <c r="E127" s="91" t="b">
        <v>0</v>
      </c>
      <c r="F127" s="91" t="b">
        <v>0</v>
      </c>
      <c r="G127" s="91" t="b">
        <v>0</v>
      </c>
    </row>
    <row r="128" spans="1:7" ht="15">
      <c r="A128" s="91" t="s">
        <v>674</v>
      </c>
      <c r="B128" s="91">
        <v>2</v>
      </c>
      <c r="C128" s="133">
        <v>0.01145406409158475</v>
      </c>
      <c r="D128" s="91" t="s">
        <v>621</v>
      </c>
      <c r="E128" s="91" t="b">
        <v>0</v>
      </c>
      <c r="F128" s="91" t="b">
        <v>0</v>
      </c>
      <c r="G12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836</v>
      </c>
      <c r="B1" s="13" t="s">
        <v>837</v>
      </c>
      <c r="C1" s="13" t="s">
        <v>830</v>
      </c>
      <c r="D1" s="13" t="s">
        <v>831</v>
      </c>
      <c r="E1" s="13" t="s">
        <v>838</v>
      </c>
      <c r="F1" s="13" t="s">
        <v>144</v>
      </c>
      <c r="G1" s="13" t="s">
        <v>839</v>
      </c>
      <c r="H1" s="13" t="s">
        <v>840</v>
      </c>
      <c r="I1" s="13" t="s">
        <v>841</v>
      </c>
      <c r="J1" s="13" t="s">
        <v>842</v>
      </c>
      <c r="K1" s="13" t="s">
        <v>843</v>
      </c>
      <c r="L1" s="13" t="s">
        <v>844</v>
      </c>
    </row>
    <row r="2" spans="1:12" ht="15">
      <c r="A2" s="91" t="s">
        <v>674</v>
      </c>
      <c r="B2" s="91" t="s">
        <v>676</v>
      </c>
      <c r="C2" s="91">
        <v>9</v>
      </c>
      <c r="D2" s="133">
        <v>0.011237337525158368</v>
      </c>
      <c r="E2" s="133">
        <v>1.5352941200427705</v>
      </c>
      <c r="F2" s="91" t="s">
        <v>832</v>
      </c>
      <c r="G2" s="91" t="b">
        <v>0</v>
      </c>
      <c r="H2" s="91" t="b">
        <v>0</v>
      </c>
      <c r="I2" s="91" t="b">
        <v>0</v>
      </c>
      <c r="J2" s="91" t="b">
        <v>0</v>
      </c>
      <c r="K2" s="91" t="b">
        <v>0</v>
      </c>
      <c r="L2" s="91" t="b">
        <v>0</v>
      </c>
    </row>
    <row r="3" spans="1:12" ht="15">
      <c r="A3" s="91" t="s">
        <v>680</v>
      </c>
      <c r="B3" s="91" t="s">
        <v>675</v>
      </c>
      <c r="C3" s="91">
        <v>8</v>
      </c>
      <c r="D3" s="133">
        <v>0.01109774224344443</v>
      </c>
      <c r="E3" s="133">
        <v>1.5810516106034456</v>
      </c>
      <c r="F3" s="91" t="s">
        <v>832</v>
      </c>
      <c r="G3" s="91" t="b">
        <v>1</v>
      </c>
      <c r="H3" s="91" t="b">
        <v>0</v>
      </c>
      <c r="I3" s="91" t="b">
        <v>0</v>
      </c>
      <c r="J3" s="91" t="b">
        <v>0</v>
      </c>
      <c r="K3" s="91" t="b">
        <v>0</v>
      </c>
      <c r="L3" s="91" t="b">
        <v>0</v>
      </c>
    </row>
    <row r="4" spans="1:12" ht="15">
      <c r="A4" s="91" t="s">
        <v>675</v>
      </c>
      <c r="B4" s="91" t="s">
        <v>681</v>
      </c>
      <c r="C4" s="91">
        <v>8</v>
      </c>
      <c r="D4" s="133">
        <v>0.01109774224344443</v>
      </c>
      <c r="E4" s="133">
        <v>1.5810516106034456</v>
      </c>
      <c r="F4" s="91" t="s">
        <v>832</v>
      </c>
      <c r="G4" s="91" t="b">
        <v>0</v>
      </c>
      <c r="H4" s="91" t="b">
        <v>0</v>
      </c>
      <c r="I4" s="91" t="b">
        <v>0</v>
      </c>
      <c r="J4" s="91" t="b">
        <v>0</v>
      </c>
      <c r="K4" s="91" t="b">
        <v>0</v>
      </c>
      <c r="L4" s="91" t="b">
        <v>0</v>
      </c>
    </row>
    <row r="5" spans="1:12" ht="15">
      <c r="A5" s="91" t="s">
        <v>681</v>
      </c>
      <c r="B5" s="91" t="s">
        <v>682</v>
      </c>
      <c r="C5" s="91">
        <v>8</v>
      </c>
      <c r="D5" s="133">
        <v>0.01109774224344443</v>
      </c>
      <c r="E5" s="133">
        <v>1.632204133050827</v>
      </c>
      <c r="F5" s="91" t="s">
        <v>832</v>
      </c>
      <c r="G5" s="91" t="b">
        <v>0</v>
      </c>
      <c r="H5" s="91" t="b">
        <v>0</v>
      </c>
      <c r="I5" s="91" t="b">
        <v>0</v>
      </c>
      <c r="J5" s="91" t="b">
        <v>0</v>
      </c>
      <c r="K5" s="91" t="b">
        <v>0</v>
      </c>
      <c r="L5" s="91" t="b">
        <v>0</v>
      </c>
    </row>
    <row r="6" spans="1:12" ht="15">
      <c r="A6" s="91" t="s">
        <v>682</v>
      </c>
      <c r="B6" s="91" t="s">
        <v>683</v>
      </c>
      <c r="C6" s="91">
        <v>8</v>
      </c>
      <c r="D6" s="133">
        <v>0.01109774224344443</v>
      </c>
      <c r="E6" s="133">
        <v>1.632204133050827</v>
      </c>
      <c r="F6" s="91" t="s">
        <v>832</v>
      </c>
      <c r="G6" s="91" t="b">
        <v>0</v>
      </c>
      <c r="H6" s="91" t="b">
        <v>0</v>
      </c>
      <c r="I6" s="91" t="b">
        <v>0</v>
      </c>
      <c r="J6" s="91" t="b">
        <v>0</v>
      </c>
      <c r="K6" s="91" t="b">
        <v>0</v>
      </c>
      <c r="L6" s="91" t="b">
        <v>0</v>
      </c>
    </row>
    <row r="7" spans="1:12" ht="15">
      <c r="A7" s="91" t="s">
        <v>688</v>
      </c>
      <c r="B7" s="91" t="s">
        <v>238</v>
      </c>
      <c r="C7" s="91">
        <v>8</v>
      </c>
      <c r="D7" s="133">
        <v>0.01109774224344443</v>
      </c>
      <c r="E7" s="133">
        <v>1.632204133050827</v>
      </c>
      <c r="F7" s="91" t="s">
        <v>832</v>
      </c>
      <c r="G7" s="91" t="b">
        <v>0</v>
      </c>
      <c r="H7" s="91" t="b">
        <v>0</v>
      </c>
      <c r="I7" s="91" t="b">
        <v>0</v>
      </c>
      <c r="J7" s="91" t="b">
        <v>0</v>
      </c>
      <c r="K7" s="91" t="b">
        <v>0</v>
      </c>
      <c r="L7" s="91" t="b">
        <v>0</v>
      </c>
    </row>
    <row r="8" spans="1:12" ht="15">
      <c r="A8" s="91" t="s">
        <v>238</v>
      </c>
      <c r="B8" s="91" t="s">
        <v>689</v>
      </c>
      <c r="C8" s="91">
        <v>8</v>
      </c>
      <c r="D8" s="133">
        <v>0.01109774224344443</v>
      </c>
      <c r="E8" s="133">
        <v>1.632204133050827</v>
      </c>
      <c r="F8" s="91" t="s">
        <v>832</v>
      </c>
      <c r="G8" s="91" t="b">
        <v>0</v>
      </c>
      <c r="H8" s="91" t="b">
        <v>0</v>
      </c>
      <c r="I8" s="91" t="b">
        <v>0</v>
      </c>
      <c r="J8" s="91" t="b">
        <v>0</v>
      </c>
      <c r="K8" s="91" t="b">
        <v>0</v>
      </c>
      <c r="L8" s="91" t="b">
        <v>0</v>
      </c>
    </row>
    <row r="9" spans="1:12" ht="15">
      <c r="A9" s="91" t="s">
        <v>689</v>
      </c>
      <c r="B9" s="91" t="s">
        <v>690</v>
      </c>
      <c r="C9" s="91">
        <v>8</v>
      </c>
      <c r="D9" s="133">
        <v>0.01109774224344443</v>
      </c>
      <c r="E9" s="133">
        <v>1.632204133050827</v>
      </c>
      <c r="F9" s="91" t="s">
        <v>832</v>
      </c>
      <c r="G9" s="91" t="b">
        <v>0</v>
      </c>
      <c r="H9" s="91" t="b">
        <v>0</v>
      </c>
      <c r="I9" s="91" t="b">
        <v>0</v>
      </c>
      <c r="J9" s="91" t="b">
        <v>0</v>
      </c>
      <c r="K9" s="91" t="b">
        <v>1</v>
      </c>
      <c r="L9" s="91" t="b">
        <v>0</v>
      </c>
    </row>
    <row r="10" spans="1:12" ht="15">
      <c r="A10" s="91" t="s">
        <v>690</v>
      </c>
      <c r="B10" s="91" t="s">
        <v>674</v>
      </c>
      <c r="C10" s="91">
        <v>8</v>
      </c>
      <c r="D10" s="133">
        <v>0.01109774224344443</v>
      </c>
      <c r="E10" s="133">
        <v>1.5352941200427705</v>
      </c>
      <c r="F10" s="91" t="s">
        <v>832</v>
      </c>
      <c r="G10" s="91" t="b">
        <v>0</v>
      </c>
      <c r="H10" s="91" t="b">
        <v>1</v>
      </c>
      <c r="I10" s="91" t="b">
        <v>0</v>
      </c>
      <c r="J10" s="91" t="b">
        <v>0</v>
      </c>
      <c r="K10" s="91" t="b">
        <v>0</v>
      </c>
      <c r="L10" s="91" t="b">
        <v>0</v>
      </c>
    </row>
    <row r="11" spans="1:12" ht="15">
      <c r="A11" s="91" t="s">
        <v>676</v>
      </c>
      <c r="B11" s="91" t="s">
        <v>677</v>
      </c>
      <c r="C11" s="91">
        <v>8</v>
      </c>
      <c r="D11" s="133">
        <v>0.01109774224344443</v>
      </c>
      <c r="E11" s="133">
        <v>1.5298990881560643</v>
      </c>
      <c r="F11" s="91" t="s">
        <v>832</v>
      </c>
      <c r="G11" s="91" t="b">
        <v>0</v>
      </c>
      <c r="H11" s="91" t="b">
        <v>0</v>
      </c>
      <c r="I11" s="91" t="b">
        <v>0</v>
      </c>
      <c r="J11" s="91" t="b">
        <v>0</v>
      </c>
      <c r="K11" s="91" t="b">
        <v>0</v>
      </c>
      <c r="L11" s="91" t="b">
        <v>0</v>
      </c>
    </row>
    <row r="12" spans="1:12" ht="15">
      <c r="A12" s="91" t="s">
        <v>677</v>
      </c>
      <c r="B12" s="91" t="s">
        <v>691</v>
      </c>
      <c r="C12" s="91">
        <v>8</v>
      </c>
      <c r="D12" s="133">
        <v>0.01109774224344443</v>
      </c>
      <c r="E12" s="133">
        <v>1.5810516106034456</v>
      </c>
      <c r="F12" s="91" t="s">
        <v>832</v>
      </c>
      <c r="G12" s="91" t="b">
        <v>0</v>
      </c>
      <c r="H12" s="91" t="b">
        <v>0</v>
      </c>
      <c r="I12" s="91" t="b">
        <v>0</v>
      </c>
      <c r="J12" s="91" t="b">
        <v>0</v>
      </c>
      <c r="K12" s="91" t="b">
        <v>0</v>
      </c>
      <c r="L12" s="91" t="b">
        <v>0</v>
      </c>
    </row>
    <row r="13" spans="1:12" ht="15">
      <c r="A13" s="91" t="s">
        <v>691</v>
      </c>
      <c r="B13" s="91" t="s">
        <v>692</v>
      </c>
      <c r="C13" s="91">
        <v>8</v>
      </c>
      <c r="D13" s="133">
        <v>0.01109774224344443</v>
      </c>
      <c r="E13" s="133">
        <v>1.632204133050827</v>
      </c>
      <c r="F13" s="91" t="s">
        <v>832</v>
      </c>
      <c r="G13" s="91" t="b">
        <v>0</v>
      </c>
      <c r="H13" s="91" t="b">
        <v>0</v>
      </c>
      <c r="I13" s="91" t="b">
        <v>0</v>
      </c>
      <c r="J13" s="91" t="b">
        <v>0</v>
      </c>
      <c r="K13" s="91" t="b">
        <v>0</v>
      </c>
      <c r="L13" s="91" t="b">
        <v>0</v>
      </c>
    </row>
    <row r="14" spans="1:12" ht="15">
      <c r="A14" s="91" t="s">
        <v>685</v>
      </c>
      <c r="B14" s="91" t="s">
        <v>686</v>
      </c>
      <c r="C14" s="91">
        <v>7</v>
      </c>
      <c r="D14" s="133">
        <v>0.010810642698362948</v>
      </c>
      <c r="E14" s="133">
        <v>1.6901960800285136</v>
      </c>
      <c r="F14" s="91" t="s">
        <v>832</v>
      </c>
      <c r="G14" s="91" t="b">
        <v>0</v>
      </c>
      <c r="H14" s="91" t="b">
        <v>0</v>
      </c>
      <c r="I14" s="91" t="b">
        <v>0</v>
      </c>
      <c r="J14" s="91" t="b">
        <v>0</v>
      </c>
      <c r="K14" s="91" t="b">
        <v>0</v>
      </c>
      <c r="L14" s="91" t="b">
        <v>0</v>
      </c>
    </row>
    <row r="15" spans="1:12" ht="15">
      <c r="A15" s="91" t="s">
        <v>686</v>
      </c>
      <c r="B15" s="91" t="s">
        <v>235</v>
      </c>
      <c r="C15" s="91">
        <v>7</v>
      </c>
      <c r="D15" s="133">
        <v>0.010810642698362948</v>
      </c>
      <c r="E15" s="133">
        <v>1.3891660843645326</v>
      </c>
      <c r="F15" s="91" t="s">
        <v>832</v>
      </c>
      <c r="G15" s="91" t="b">
        <v>0</v>
      </c>
      <c r="H15" s="91" t="b">
        <v>0</v>
      </c>
      <c r="I15" s="91" t="b">
        <v>0</v>
      </c>
      <c r="J15" s="91" t="b">
        <v>0</v>
      </c>
      <c r="K15" s="91" t="b">
        <v>0</v>
      </c>
      <c r="L15" s="91" t="b">
        <v>0</v>
      </c>
    </row>
    <row r="16" spans="1:12" ht="15">
      <c r="A16" s="91" t="s">
        <v>235</v>
      </c>
      <c r="B16" s="91" t="s">
        <v>801</v>
      </c>
      <c r="C16" s="91">
        <v>7</v>
      </c>
      <c r="D16" s="133">
        <v>0.010810642698362948</v>
      </c>
      <c r="E16" s="133">
        <v>1.3891660843645326</v>
      </c>
      <c r="F16" s="91" t="s">
        <v>832</v>
      </c>
      <c r="G16" s="91" t="b">
        <v>0</v>
      </c>
      <c r="H16" s="91" t="b">
        <v>0</v>
      </c>
      <c r="I16" s="91" t="b">
        <v>0</v>
      </c>
      <c r="J16" s="91" t="b">
        <v>0</v>
      </c>
      <c r="K16" s="91" t="b">
        <v>0</v>
      </c>
      <c r="L16" s="91" t="b">
        <v>0</v>
      </c>
    </row>
    <row r="17" spans="1:12" ht="15">
      <c r="A17" s="91" t="s">
        <v>801</v>
      </c>
      <c r="B17" s="91" t="s">
        <v>802</v>
      </c>
      <c r="C17" s="91">
        <v>7</v>
      </c>
      <c r="D17" s="133">
        <v>0.010810642698362948</v>
      </c>
      <c r="E17" s="133">
        <v>1.6901960800285136</v>
      </c>
      <c r="F17" s="91" t="s">
        <v>832</v>
      </c>
      <c r="G17" s="91" t="b">
        <v>0</v>
      </c>
      <c r="H17" s="91" t="b">
        <v>0</v>
      </c>
      <c r="I17" s="91" t="b">
        <v>0</v>
      </c>
      <c r="J17" s="91" t="b">
        <v>0</v>
      </c>
      <c r="K17" s="91" t="b">
        <v>0</v>
      </c>
      <c r="L17" s="91" t="b">
        <v>0</v>
      </c>
    </row>
    <row r="18" spans="1:12" ht="15">
      <c r="A18" s="91" t="s">
        <v>802</v>
      </c>
      <c r="B18" s="91" t="s">
        <v>803</v>
      </c>
      <c r="C18" s="91">
        <v>7</v>
      </c>
      <c r="D18" s="133">
        <v>0.010810642698362948</v>
      </c>
      <c r="E18" s="133">
        <v>1.6901960800285136</v>
      </c>
      <c r="F18" s="91" t="s">
        <v>832</v>
      </c>
      <c r="G18" s="91" t="b">
        <v>0</v>
      </c>
      <c r="H18" s="91" t="b">
        <v>0</v>
      </c>
      <c r="I18" s="91" t="b">
        <v>0</v>
      </c>
      <c r="J18" s="91" t="b">
        <v>0</v>
      </c>
      <c r="K18" s="91" t="b">
        <v>0</v>
      </c>
      <c r="L18" s="91" t="b">
        <v>0</v>
      </c>
    </row>
    <row r="19" spans="1:12" ht="15">
      <c r="A19" s="91" t="s">
        <v>803</v>
      </c>
      <c r="B19" s="91" t="s">
        <v>684</v>
      </c>
      <c r="C19" s="91">
        <v>7</v>
      </c>
      <c r="D19" s="133">
        <v>0.010810642698362948</v>
      </c>
      <c r="E19" s="133">
        <v>1.632204133050827</v>
      </c>
      <c r="F19" s="91" t="s">
        <v>832</v>
      </c>
      <c r="G19" s="91" t="b">
        <v>0</v>
      </c>
      <c r="H19" s="91" t="b">
        <v>0</v>
      </c>
      <c r="I19" s="91" t="b">
        <v>0</v>
      </c>
      <c r="J19" s="91" t="b">
        <v>0</v>
      </c>
      <c r="K19" s="91" t="b">
        <v>0</v>
      </c>
      <c r="L19" s="91" t="b">
        <v>0</v>
      </c>
    </row>
    <row r="20" spans="1:12" ht="15">
      <c r="A20" s="91" t="s">
        <v>684</v>
      </c>
      <c r="B20" s="91" t="s">
        <v>679</v>
      </c>
      <c r="C20" s="91">
        <v>7</v>
      </c>
      <c r="D20" s="133">
        <v>0.010810642698362948</v>
      </c>
      <c r="E20" s="133">
        <v>1.5742121860731402</v>
      </c>
      <c r="F20" s="91" t="s">
        <v>832</v>
      </c>
      <c r="G20" s="91" t="b">
        <v>0</v>
      </c>
      <c r="H20" s="91" t="b">
        <v>0</v>
      </c>
      <c r="I20" s="91" t="b">
        <v>0</v>
      </c>
      <c r="J20" s="91" t="b">
        <v>0</v>
      </c>
      <c r="K20" s="91" t="b">
        <v>0</v>
      </c>
      <c r="L20" s="91" t="b">
        <v>0</v>
      </c>
    </row>
    <row r="21" spans="1:12" ht="15">
      <c r="A21" s="91" t="s">
        <v>679</v>
      </c>
      <c r="B21" s="91" t="s">
        <v>680</v>
      </c>
      <c r="C21" s="91">
        <v>7</v>
      </c>
      <c r="D21" s="133">
        <v>0.010810642698362948</v>
      </c>
      <c r="E21" s="133">
        <v>1.5742121860731402</v>
      </c>
      <c r="F21" s="91" t="s">
        <v>832</v>
      </c>
      <c r="G21" s="91" t="b">
        <v>0</v>
      </c>
      <c r="H21" s="91" t="b">
        <v>0</v>
      </c>
      <c r="I21" s="91" t="b">
        <v>0</v>
      </c>
      <c r="J21" s="91" t="b">
        <v>1</v>
      </c>
      <c r="K21" s="91" t="b">
        <v>0</v>
      </c>
      <c r="L21" s="91" t="b">
        <v>0</v>
      </c>
    </row>
    <row r="22" spans="1:12" ht="15">
      <c r="A22" s="91" t="s">
        <v>214</v>
      </c>
      <c r="B22" s="91" t="s">
        <v>688</v>
      </c>
      <c r="C22" s="91">
        <v>7</v>
      </c>
      <c r="D22" s="133">
        <v>0.010810642698362948</v>
      </c>
      <c r="E22" s="133">
        <v>1.6901960800285136</v>
      </c>
      <c r="F22" s="91" t="s">
        <v>832</v>
      </c>
      <c r="G22" s="91" t="b">
        <v>0</v>
      </c>
      <c r="H22" s="91" t="b">
        <v>0</v>
      </c>
      <c r="I22" s="91" t="b">
        <v>0</v>
      </c>
      <c r="J22" s="91" t="b">
        <v>0</v>
      </c>
      <c r="K22" s="91" t="b">
        <v>0</v>
      </c>
      <c r="L22" s="91" t="b">
        <v>0</v>
      </c>
    </row>
    <row r="23" spans="1:12" ht="15">
      <c r="A23" s="91" t="s">
        <v>233</v>
      </c>
      <c r="B23" s="91" t="s">
        <v>685</v>
      </c>
      <c r="C23" s="91">
        <v>6</v>
      </c>
      <c r="D23" s="133">
        <v>0.010354830855076007</v>
      </c>
      <c r="E23" s="133">
        <v>1.757142869659127</v>
      </c>
      <c r="F23" s="91" t="s">
        <v>832</v>
      </c>
      <c r="G23" s="91" t="b">
        <v>0</v>
      </c>
      <c r="H23" s="91" t="b">
        <v>0</v>
      </c>
      <c r="I23" s="91" t="b">
        <v>0</v>
      </c>
      <c r="J23" s="91" t="b">
        <v>0</v>
      </c>
      <c r="K23" s="91" t="b">
        <v>0</v>
      </c>
      <c r="L23" s="91" t="b">
        <v>0</v>
      </c>
    </row>
    <row r="24" spans="1:12" ht="15">
      <c r="A24" s="91" t="s">
        <v>683</v>
      </c>
      <c r="B24" s="91" t="s">
        <v>804</v>
      </c>
      <c r="C24" s="91">
        <v>6</v>
      </c>
      <c r="D24" s="133">
        <v>0.010354830855076007</v>
      </c>
      <c r="E24" s="133">
        <v>1.632204133050827</v>
      </c>
      <c r="F24" s="91" t="s">
        <v>832</v>
      </c>
      <c r="G24" s="91" t="b">
        <v>0</v>
      </c>
      <c r="H24" s="91" t="b">
        <v>0</v>
      </c>
      <c r="I24" s="91" t="b">
        <v>0</v>
      </c>
      <c r="J24" s="91" t="b">
        <v>0</v>
      </c>
      <c r="K24" s="91" t="b">
        <v>0</v>
      </c>
      <c r="L24" s="91" t="b">
        <v>0</v>
      </c>
    </row>
    <row r="25" spans="1:12" ht="15">
      <c r="A25" s="91" t="s">
        <v>694</v>
      </c>
      <c r="B25" s="91" t="s">
        <v>695</v>
      </c>
      <c r="C25" s="91">
        <v>5</v>
      </c>
      <c r="D25" s="133">
        <v>0.009701942325674787</v>
      </c>
      <c r="E25" s="133">
        <v>1.8363241157067518</v>
      </c>
      <c r="F25" s="91" t="s">
        <v>832</v>
      </c>
      <c r="G25" s="91" t="b">
        <v>0</v>
      </c>
      <c r="H25" s="91" t="b">
        <v>0</v>
      </c>
      <c r="I25" s="91" t="b">
        <v>0</v>
      </c>
      <c r="J25" s="91" t="b">
        <v>1</v>
      </c>
      <c r="K25" s="91" t="b">
        <v>0</v>
      </c>
      <c r="L25" s="91" t="b">
        <v>0</v>
      </c>
    </row>
    <row r="26" spans="1:12" ht="15">
      <c r="A26" s="91" t="s">
        <v>695</v>
      </c>
      <c r="B26" s="91" t="s">
        <v>229</v>
      </c>
      <c r="C26" s="91">
        <v>5</v>
      </c>
      <c r="D26" s="133">
        <v>0.009701942325674787</v>
      </c>
      <c r="E26" s="133">
        <v>1.8363241157067518</v>
      </c>
      <c r="F26" s="91" t="s">
        <v>832</v>
      </c>
      <c r="G26" s="91" t="b">
        <v>1</v>
      </c>
      <c r="H26" s="91" t="b">
        <v>0</v>
      </c>
      <c r="I26" s="91" t="b">
        <v>0</v>
      </c>
      <c r="J26" s="91" t="b">
        <v>0</v>
      </c>
      <c r="K26" s="91" t="b">
        <v>0</v>
      </c>
      <c r="L26" s="91" t="b">
        <v>0</v>
      </c>
    </row>
    <row r="27" spans="1:12" ht="15">
      <c r="A27" s="91" t="s">
        <v>229</v>
      </c>
      <c r="B27" s="91" t="s">
        <v>696</v>
      </c>
      <c r="C27" s="91">
        <v>5</v>
      </c>
      <c r="D27" s="133">
        <v>0.009701942325674787</v>
      </c>
      <c r="E27" s="133">
        <v>1.8363241157067518</v>
      </c>
      <c r="F27" s="91" t="s">
        <v>832</v>
      </c>
      <c r="G27" s="91" t="b">
        <v>0</v>
      </c>
      <c r="H27" s="91" t="b">
        <v>0</v>
      </c>
      <c r="I27" s="91" t="b">
        <v>0</v>
      </c>
      <c r="J27" s="91" t="b">
        <v>0</v>
      </c>
      <c r="K27" s="91" t="b">
        <v>0</v>
      </c>
      <c r="L27" s="91" t="b">
        <v>0</v>
      </c>
    </row>
    <row r="28" spans="1:12" ht="15">
      <c r="A28" s="91" t="s">
        <v>696</v>
      </c>
      <c r="B28" s="91" t="s">
        <v>697</v>
      </c>
      <c r="C28" s="91">
        <v>5</v>
      </c>
      <c r="D28" s="133">
        <v>0.009701942325674787</v>
      </c>
      <c r="E28" s="133">
        <v>1.8363241157067518</v>
      </c>
      <c r="F28" s="91" t="s">
        <v>832</v>
      </c>
      <c r="G28" s="91" t="b">
        <v>0</v>
      </c>
      <c r="H28" s="91" t="b">
        <v>0</v>
      </c>
      <c r="I28" s="91" t="b">
        <v>0</v>
      </c>
      <c r="J28" s="91" t="b">
        <v>0</v>
      </c>
      <c r="K28" s="91" t="b">
        <v>0</v>
      </c>
      <c r="L28" s="91" t="b">
        <v>0</v>
      </c>
    </row>
    <row r="29" spans="1:12" ht="15">
      <c r="A29" s="91" t="s">
        <v>697</v>
      </c>
      <c r="B29" s="91" t="s">
        <v>698</v>
      </c>
      <c r="C29" s="91">
        <v>5</v>
      </c>
      <c r="D29" s="133">
        <v>0.009701942325674787</v>
      </c>
      <c r="E29" s="133">
        <v>1.8363241157067518</v>
      </c>
      <c r="F29" s="91" t="s">
        <v>832</v>
      </c>
      <c r="G29" s="91" t="b">
        <v>0</v>
      </c>
      <c r="H29" s="91" t="b">
        <v>0</v>
      </c>
      <c r="I29" s="91" t="b">
        <v>0</v>
      </c>
      <c r="J29" s="91" t="b">
        <v>0</v>
      </c>
      <c r="K29" s="91" t="b">
        <v>0</v>
      </c>
      <c r="L29" s="91" t="b">
        <v>0</v>
      </c>
    </row>
    <row r="30" spans="1:12" ht="15">
      <c r="A30" s="91" t="s">
        <v>698</v>
      </c>
      <c r="B30" s="91" t="s">
        <v>699</v>
      </c>
      <c r="C30" s="91">
        <v>5</v>
      </c>
      <c r="D30" s="133">
        <v>0.009701942325674787</v>
      </c>
      <c r="E30" s="133">
        <v>1.8363241157067518</v>
      </c>
      <c r="F30" s="91" t="s">
        <v>832</v>
      </c>
      <c r="G30" s="91" t="b">
        <v>0</v>
      </c>
      <c r="H30" s="91" t="b">
        <v>0</v>
      </c>
      <c r="I30" s="91" t="b">
        <v>0</v>
      </c>
      <c r="J30" s="91" t="b">
        <v>0</v>
      </c>
      <c r="K30" s="91" t="b">
        <v>0</v>
      </c>
      <c r="L30" s="91" t="b">
        <v>0</v>
      </c>
    </row>
    <row r="31" spans="1:12" ht="15">
      <c r="A31" s="91" t="s">
        <v>699</v>
      </c>
      <c r="B31" s="91" t="s">
        <v>235</v>
      </c>
      <c r="C31" s="91">
        <v>5</v>
      </c>
      <c r="D31" s="133">
        <v>0.009701942325674787</v>
      </c>
      <c r="E31" s="133">
        <v>1.3891660843645324</v>
      </c>
      <c r="F31" s="91" t="s">
        <v>832</v>
      </c>
      <c r="G31" s="91" t="b">
        <v>0</v>
      </c>
      <c r="H31" s="91" t="b">
        <v>0</v>
      </c>
      <c r="I31" s="91" t="b">
        <v>0</v>
      </c>
      <c r="J31" s="91" t="b">
        <v>0</v>
      </c>
      <c r="K31" s="91" t="b">
        <v>0</v>
      </c>
      <c r="L31" s="91" t="b">
        <v>0</v>
      </c>
    </row>
    <row r="32" spans="1:12" ht="15">
      <c r="A32" s="91" t="s">
        <v>235</v>
      </c>
      <c r="B32" s="91" t="s">
        <v>212</v>
      </c>
      <c r="C32" s="91">
        <v>5</v>
      </c>
      <c r="D32" s="133">
        <v>0.009701942325674787</v>
      </c>
      <c r="E32" s="133">
        <v>1.3099848383169077</v>
      </c>
      <c r="F32" s="91" t="s">
        <v>832</v>
      </c>
      <c r="G32" s="91" t="b">
        <v>0</v>
      </c>
      <c r="H32" s="91" t="b">
        <v>0</v>
      </c>
      <c r="I32" s="91" t="b">
        <v>0</v>
      </c>
      <c r="J32" s="91" t="b">
        <v>0</v>
      </c>
      <c r="K32" s="91" t="b">
        <v>0</v>
      </c>
      <c r="L32" s="91" t="b">
        <v>0</v>
      </c>
    </row>
    <row r="33" spans="1:12" ht="15">
      <c r="A33" s="91" t="s">
        <v>692</v>
      </c>
      <c r="B33" s="91" t="s">
        <v>805</v>
      </c>
      <c r="C33" s="91">
        <v>5</v>
      </c>
      <c r="D33" s="133">
        <v>0.009701942325674787</v>
      </c>
      <c r="E33" s="133">
        <v>1.632204133050827</v>
      </c>
      <c r="F33" s="91" t="s">
        <v>832</v>
      </c>
      <c r="G33" s="91" t="b">
        <v>0</v>
      </c>
      <c r="H33" s="91" t="b">
        <v>0</v>
      </c>
      <c r="I33" s="91" t="b">
        <v>0</v>
      </c>
      <c r="J33" s="91" t="b">
        <v>0</v>
      </c>
      <c r="K33" s="91" t="b">
        <v>0</v>
      </c>
      <c r="L33" s="91" t="b">
        <v>0</v>
      </c>
    </row>
    <row r="34" spans="1:12" ht="15">
      <c r="A34" s="91" t="s">
        <v>223</v>
      </c>
      <c r="B34" s="91" t="s">
        <v>694</v>
      </c>
      <c r="C34" s="91">
        <v>4</v>
      </c>
      <c r="D34" s="133">
        <v>0.00881206890669762</v>
      </c>
      <c r="E34" s="133">
        <v>1.933234128714808</v>
      </c>
      <c r="F34" s="91" t="s">
        <v>832</v>
      </c>
      <c r="G34" s="91" t="b">
        <v>0</v>
      </c>
      <c r="H34" s="91" t="b">
        <v>0</v>
      </c>
      <c r="I34" s="91" t="b">
        <v>0</v>
      </c>
      <c r="J34" s="91" t="b">
        <v>0</v>
      </c>
      <c r="K34" s="91" t="b">
        <v>0</v>
      </c>
      <c r="L34" s="91" t="b">
        <v>0</v>
      </c>
    </row>
    <row r="35" spans="1:12" ht="15">
      <c r="A35" s="91" t="s">
        <v>212</v>
      </c>
      <c r="B35" s="91" t="s">
        <v>744</v>
      </c>
      <c r="C35" s="91">
        <v>4</v>
      </c>
      <c r="D35" s="133">
        <v>0.00881206890669762</v>
      </c>
      <c r="E35" s="133">
        <v>1.6901960800285136</v>
      </c>
      <c r="F35" s="91" t="s">
        <v>832</v>
      </c>
      <c r="G35" s="91" t="b">
        <v>0</v>
      </c>
      <c r="H35" s="91" t="b">
        <v>0</v>
      </c>
      <c r="I35" s="91" t="b">
        <v>0</v>
      </c>
      <c r="J35" s="91" t="b">
        <v>0</v>
      </c>
      <c r="K35" s="91" t="b">
        <v>0</v>
      </c>
      <c r="L35" s="91" t="b">
        <v>0</v>
      </c>
    </row>
    <row r="36" spans="1:12" ht="15">
      <c r="A36" s="91" t="s">
        <v>683</v>
      </c>
      <c r="B36" s="91" t="s">
        <v>808</v>
      </c>
      <c r="C36" s="91">
        <v>2</v>
      </c>
      <c r="D36" s="133">
        <v>0.006037633345836514</v>
      </c>
      <c r="E36" s="133">
        <v>1.632204133050827</v>
      </c>
      <c r="F36" s="91" t="s">
        <v>832</v>
      </c>
      <c r="G36" s="91" t="b">
        <v>0</v>
      </c>
      <c r="H36" s="91" t="b">
        <v>0</v>
      </c>
      <c r="I36" s="91" t="b">
        <v>0</v>
      </c>
      <c r="J36" s="91" t="b">
        <v>0</v>
      </c>
      <c r="K36" s="91" t="b">
        <v>0</v>
      </c>
      <c r="L36" s="91" t="b">
        <v>0</v>
      </c>
    </row>
    <row r="37" spans="1:12" ht="15">
      <c r="A37" s="91" t="s">
        <v>808</v>
      </c>
      <c r="B37" s="91" t="s">
        <v>809</v>
      </c>
      <c r="C37" s="91">
        <v>2</v>
      </c>
      <c r="D37" s="133">
        <v>0.006037633345836514</v>
      </c>
      <c r="E37" s="133">
        <v>2.2342641243787895</v>
      </c>
      <c r="F37" s="91" t="s">
        <v>832</v>
      </c>
      <c r="G37" s="91" t="b">
        <v>0</v>
      </c>
      <c r="H37" s="91" t="b">
        <v>0</v>
      </c>
      <c r="I37" s="91" t="b">
        <v>0</v>
      </c>
      <c r="J37" s="91" t="b">
        <v>0</v>
      </c>
      <c r="K37" s="91" t="b">
        <v>0</v>
      </c>
      <c r="L37" s="91" t="b">
        <v>0</v>
      </c>
    </row>
    <row r="38" spans="1:12" ht="15">
      <c r="A38" s="91" t="s">
        <v>811</v>
      </c>
      <c r="B38" s="91" t="s">
        <v>812</v>
      </c>
      <c r="C38" s="91">
        <v>2</v>
      </c>
      <c r="D38" s="133">
        <v>0.006037633345836514</v>
      </c>
      <c r="E38" s="133">
        <v>2.2342641243787895</v>
      </c>
      <c r="F38" s="91" t="s">
        <v>832</v>
      </c>
      <c r="G38" s="91" t="b">
        <v>1</v>
      </c>
      <c r="H38" s="91" t="b">
        <v>0</v>
      </c>
      <c r="I38" s="91" t="b">
        <v>0</v>
      </c>
      <c r="J38" s="91" t="b">
        <v>0</v>
      </c>
      <c r="K38" s="91" t="b">
        <v>0</v>
      </c>
      <c r="L38" s="91" t="b">
        <v>0</v>
      </c>
    </row>
    <row r="39" spans="1:12" ht="15">
      <c r="A39" s="91" t="s">
        <v>812</v>
      </c>
      <c r="B39" s="91" t="s">
        <v>813</v>
      </c>
      <c r="C39" s="91">
        <v>2</v>
      </c>
      <c r="D39" s="133">
        <v>0.006037633345836514</v>
      </c>
      <c r="E39" s="133">
        <v>2.2342641243787895</v>
      </c>
      <c r="F39" s="91" t="s">
        <v>832</v>
      </c>
      <c r="G39" s="91" t="b">
        <v>0</v>
      </c>
      <c r="H39" s="91" t="b">
        <v>0</v>
      </c>
      <c r="I39" s="91" t="b">
        <v>0</v>
      </c>
      <c r="J39" s="91" t="b">
        <v>0</v>
      </c>
      <c r="K39" s="91" t="b">
        <v>0</v>
      </c>
      <c r="L39" s="91" t="b">
        <v>0</v>
      </c>
    </row>
    <row r="40" spans="1:12" ht="15">
      <c r="A40" s="91" t="s">
        <v>813</v>
      </c>
      <c r="B40" s="91" t="s">
        <v>814</v>
      </c>
      <c r="C40" s="91">
        <v>2</v>
      </c>
      <c r="D40" s="133">
        <v>0.006037633345836514</v>
      </c>
      <c r="E40" s="133">
        <v>2.2342641243787895</v>
      </c>
      <c r="F40" s="91" t="s">
        <v>832</v>
      </c>
      <c r="G40" s="91" t="b">
        <v>0</v>
      </c>
      <c r="H40" s="91" t="b">
        <v>0</v>
      </c>
      <c r="I40" s="91" t="b">
        <v>0</v>
      </c>
      <c r="J40" s="91" t="b">
        <v>0</v>
      </c>
      <c r="K40" s="91" t="b">
        <v>0</v>
      </c>
      <c r="L40" s="91" t="b">
        <v>0</v>
      </c>
    </row>
    <row r="41" spans="1:12" ht="15">
      <c r="A41" s="91" t="s">
        <v>814</v>
      </c>
      <c r="B41" s="91" t="s">
        <v>815</v>
      </c>
      <c r="C41" s="91">
        <v>2</v>
      </c>
      <c r="D41" s="133">
        <v>0.006037633345836514</v>
      </c>
      <c r="E41" s="133">
        <v>2.2342641243787895</v>
      </c>
      <c r="F41" s="91" t="s">
        <v>832</v>
      </c>
      <c r="G41" s="91" t="b">
        <v>0</v>
      </c>
      <c r="H41" s="91" t="b">
        <v>0</v>
      </c>
      <c r="I41" s="91" t="b">
        <v>0</v>
      </c>
      <c r="J41" s="91" t="b">
        <v>0</v>
      </c>
      <c r="K41" s="91" t="b">
        <v>0</v>
      </c>
      <c r="L41" s="91" t="b">
        <v>0</v>
      </c>
    </row>
    <row r="42" spans="1:12" ht="15">
      <c r="A42" s="91" t="s">
        <v>815</v>
      </c>
      <c r="B42" s="91" t="s">
        <v>816</v>
      </c>
      <c r="C42" s="91">
        <v>2</v>
      </c>
      <c r="D42" s="133">
        <v>0.006037633345836514</v>
      </c>
      <c r="E42" s="133">
        <v>2.2342641243787895</v>
      </c>
      <c r="F42" s="91" t="s">
        <v>832</v>
      </c>
      <c r="G42" s="91" t="b">
        <v>0</v>
      </c>
      <c r="H42" s="91" t="b">
        <v>0</v>
      </c>
      <c r="I42" s="91" t="b">
        <v>0</v>
      </c>
      <c r="J42" s="91" t="b">
        <v>0</v>
      </c>
      <c r="K42" s="91" t="b">
        <v>0</v>
      </c>
      <c r="L42" s="91" t="b">
        <v>0</v>
      </c>
    </row>
    <row r="43" spans="1:12" ht="15">
      <c r="A43" s="91" t="s">
        <v>816</v>
      </c>
      <c r="B43" s="91" t="s">
        <v>817</v>
      </c>
      <c r="C43" s="91">
        <v>2</v>
      </c>
      <c r="D43" s="133">
        <v>0.006037633345836514</v>
      </c>
      <c r="E43" s="133">
        <v>2.2342641243787895</v>
      </c>
      <c r="F43" s="91" t="s">
        <v>832</v>
      </c>
      <c r="G43" s="91" t="b">
        <v>0</v>
      </c>
      <c r="H43" s="91" t="b">
        <v>0</v>
      </c>
      <c r="I43" s="91" t="b">
        <v>0</v>
      </c>
      <c r="J43" s="91" t="b">
        <v>0</v>
      </c>
      <c r="K43" s="91" t="b">
        <v>0</v>
      </c>
      <c r="L43" s="91" t="b">
        <v>0</v>
      </c>
    </row>
    <row r="44" spans="1:12" ht="15">
      <c r="A44" s="91" t="s">
        <v>817</v>
      </c>
      <c r="B44" s="91" t="s">
        <v>818</v>
      </c>
      <c r="C44" s="91">
        <v>2</v>
      </c>
      <c r="D44" s="133">
        <v>0.006037633345836514</v>
      </c>
      <c r="E44" s="133">
        <v>2.2342641243787895</v>
      </c>
      <c r="F44" s="91" t="s">
        <v>832</v>
      </c>
      <c r="G44" s="91" t="b">
        <v>0</v>
      </c>
      <c r="H44" s="91" t="b">
        <v>0</v>
      </c>
      <c r="I44" s="91" t="b">
        <v>0</v>
      </c>
      <c r="J44" s="91" t="b">
        <v>0</v>
      </c>
      <c r="K44" s="91" t="b">
        <v>0</v>
      </c>
      <c r="L44" s="91" t="b">
        <v>0</v>
      </c>
    </row>
    <row r="45" spans="1:12" ht="15">
      <c r="A45" s="91" t="s">
        <v>818</v>
      </c>
      <c r="B45" s="91" t="s">
        <v>819</v>
      </c>
      <c r="C45" s="91">
        <v>2</v>
      </c>
      <c r="D45" s="133">
        <v>0.006037633345836514</v>
      </c>
      <c r="E45" s="133">
        <v>2.2342641243787895</v>
      </c>
      <c r="F45" s="91" t="s">
        <v>832</v>
      </c>
      <c r="G45" s="91" t="b">
        <v>0</v>
      </c>
      <c r="H45" s="91" t="b">
        <v>0</v>
      </c>
      <c r="I45" s="91" t="b">
        <v>0</v>
      </c>
      <c r="J45" s="91" t="b">
        <v>0</v>
      </c>
      <c r="K45" s="91" t="b">
        <v>0</v>
      </c>
      <c r="L45" s="91" t="b">
        <v>0</v>
      </c>
    </row>
    <row r="46" spans="1:12" ht="15">
      <c r="A46" s="91" t="s">
        <v>819</v>
      </c>
      <c r="B46" s="91" t="s">
        <v>820</v>
      </c>
      <c r="C46" s="91">
        <v>2</v>
      </c>
      <c r="D46" s="133">
        <v>0.006037633345836514</v>
      </c>
      <c r="E46" s="133">
        <v>2.2342641243787895</v>
      </c>
      <c r="F46" s="91" t="s">
        <v>832</v>
      </c>
      <c r="G46" s="91" t="b">
        <v>0</v>
      </c>
      <c r="H46" s="91" t="b">
        <v>0</v>
      </c>
      <c r="I46" s="91" t="b">
        <v>0</v>
      </c>
      <c r="J46" s="91" t="b">
        <v>0</v>
      </c>
      <c r="K46" s="91" t="b">
        <v>0</v>
      </c>
      <c r="L46" s="91" t="b">
        <v>0</v>
      </c>
    </row>
    <row r="47" spans="1:12" ht="15">
      <c r="A47" s="91" t="s">
        <v>820</v>
      </c>
      <c r="B47" s="91" t="s">
        <v>821</v>
      </c>
      <c r="C47" s="91">
        <v>2</v>
      </c>
      <c r="D47" s="133">
        <v>0.006037633345836514</v>
      </c>
      <c r="E47" s="133">
        <v>2.2342641243787895</v>
      </c>
      <c r="F47" s="91" t="s">
        <v>832</v>
      </c>
      <c r="G47" s="91" t="b">
        <v>0</v>
      </c>
      <c r="H47" s="91" t="b">
        <v>0</v>
      </c>
      <c r="I47" s="91" t="b">
        <v>0</v>
      </c>
      <c r="J47" s="91" t="b">
        <v>1</v>
      </c>
      <c r="K47" s="91" t="b">
        <v>0</v>
      </c>
      <c r="L47" s="91" t="b">
        <v>0</v>
      </c>
    </row>
    <row r="48" spans="1:12" ht="15">
      <c r="A48" s="91" t="s">
        <v>692</v>
      </c>
      <c r="B48" s="91" t="s">
        <v>823</v>
      </c>
      <c r="C48" s="91">
        <v>2</v>
      </c>
      <c r="D48" s="133">
        <v>0.006037633345836514</v>
      </c>
      <c r="E48" s="133">
        <v>1.632204133050827</v>
      </c>
      <c r="F48" s="91" t="s">
        <v>832</v>
      </c>
      <c r="G48" s="91" t="b">
        <v>0</v>
      </c>
      <c r="H48" s="91" t="b">
        <v>0</v>
      </c>
      <c r="I48" s="91" t="b">
        <v>0</v>
      </c>
      <c r="J48" s="91" t="b">
        <v>0</v>
      </c>
      <c r="K48" s="91" t="b">
        <v>0</v>
      </c>
      <c r="L48" s="91" t="b">
        <v>0</v>
      </c>
    </row>
    <row r="49" spans="1:12" ht="15">
      <c r="A49" s="91" t="s">
        <v>806</v>
      </c>
      <c r="B49" s="91" t="s">
        <v>824</v>
      </c>
      <c r="C49" s="91">
        <v>2</v>
      </c>
      <c r="D49" s="133">
        <v>0.006037633345836514</v>
      </c>
      <c r="E49" s="133">
        <v>2.058172865323108</v>
      </c>
      <c r="F49" s="91" t="s">
        <v>832</v>
      </c>
      <c r="G49" s="91" t="b">
        <v>0</v>
      </c>
      <c r="H49" s="91" t="b">
        <v>0</v>
      </c>
      <c r="I49" s="91" t="b">
        <v>0</v>
      </c>
      <c r="J49" s="91" t="b">
        <v>0</v>
      </c>
      <c r="K49" s="91" t="b">
        <v>0</v>
      </c>
      <c r="L49" s="91" t="b">
        <v>0</v>
      </c>
    </row>
    <row r="50" spans="1:12" ht="15">
      <c r="A50" s="91" t="s">
        <v>824</v>
      </c>
      <c r="B50" s="91" t="s">
        <v>825</v>
      </c>
      <c r="C50" s="91">
        <v>2</v>
      </c>
      <c r="D50" s="133">
        <v>0.006037633345836514</v>
      </c>
      <c r="E50" s="133">
        <v>2.2342641243787895</v>
      </c>
      <c r="F50" s="91" t="s">
        <v>832</v>
      </c>
      <c r="G50" s="91" t="b">
        <v>0</v>
      </c>
      <c r="H50" s="91" t="b">
        <v>0</v>
      </c>
      <c r="I50" s="91" t="b">
        <v>0</v>
      </c>
      <c r="J50" s="91" t="b">
        <v>0</v>
      </c>
      <c r="K50" s="91" t="b">
        <v>0</v>
      </c>
      <c r="L50" s="91" t="b">
        <v>0</v>
      </c>
    </row>
    <row r="51" spans="1:12" ht="15">
      <c r="A51" s="91" t="s">
        <v>825</v>
      </c>
      <c r="B51" s="91" t="s">
        <v>826</v>
      </c>
      <c r="C51" s="91">
        <v>2</v>
      </c>
      <c r="D51" s="133">
        <v>0.006037633345836514</v>
      </c>
      <c r="E51" s="133">
        <v>2.2342641243787895</v>
      </c>
      <c r="F51" s="91" t="s">
        <v>832</v>
      </c>
      <c r="G51" s="91" t="b">
        <v>0</v>
      </c>
      <c r="H51" s="91" t="b">
        <v>0</v>
      </c>
      <c r="I51" s="91" t="b">
        <v>0</v>
      </c>
      <c r="J51" s="91" t="b">
        <v>0</v>
      </c>
      <c r="K51" s="91" t="b">
        <v>0</v>
      </c>
      <c r="L51" s="91" t="b">
        <v>0</v>
      </c>
    </row>
    <row r="52" spans="1:12" ht="15">
      <c r="A52" s="91" t="s">
        <v>826</v>
      </c>
      <c r="B52" s="91" t="s">
        <v>827</v>
      </c>
      <c r="C52" s="91">
        <v>2</v>
      </c>
      <c r="D52" s="133">
        <v>0.006037633345836514</v>
      </c>
      <c r="E52" s="133">
        <v>2.2342641243787895</v>
      </c>
      <c r="F52" s="91" t="s">
        <v>832</v>
      </c>
      <c r="G52" s="91" t="b">
        <v>0</v>
      </c>
      <c r="H52" s="91" t="b">
        <v>0</v>
      </c>
      <c r="I52" s="91" t="b">
        <v>0</v>
      </c>
      <c r="J52" s="91" t="b">
        <v>0</v>
      </c>
      <c r="K52" s="91" t="b">
        <v>0</v>
      </c>
      <c r="L52" s="91" t="b">
        <v>0</v>
      </c>
    </row>
    <row r="53" spans="1:12" ht="15">
      <c r="A53" s="91" t="s">
        <v>827</v>
      </c>
      <c r="B53" s="91" t="s">
        <v>807</v>
      </c>
      <c r="C53" s="91">
        <v>2</v>
      </c>
      <c r="D53" s="133">
        <v>0.006037633345836514</v>
      </c>
      <c r="E53" s="133">
        <v>2.058172865323108</v>
      </c>
      <c r="F53" s="91" t="s">
        <v>832</v>
      </c>
      <c r="G53" s="91" t="b">
        <v>0</v>
      </c>
      <c r="H53" s="91" t="b">
        <v>0</v>
      </c>
      <c r="I53" s="91" t="b">
        <v>0</v>
      </c>
      <c r="J53" s="91" t="b">
        <v>0</v>
      </c>
      <c r="K53" s="91" t="b">
        <v>0</v>
      </c>
      <c r="L53" s="91" t="b">
        <v>0</v>
      </c>
    </row>
    <row r="54" spans="1:12" ht="15">
      <c r="A54" s="91" t="s">
        <v>807</v>
      </c>
      <c r="B54" s="91" t="s">
        <v>828</v>
      </c>
      <c r="C54" s="91">
        <v>2</v>
      </c>
      <c r="D54" s="133">
        <v>0.006037633345836514</v>
      </c>
      <c r="E54" s="133">
        <v>2.058172865323108</v>
      </c>
      <c r="F54" s="91" t="s">
        <v>832</v>
      </c>
      <c r="G54" s="91" t="b">
        <v>0</v>
      </c>
      <c r="H54" s="91" t="b">
        <v>0</v>
      </c>
      <c r="I54" s="91" t="b">
        <v>0</v>
      </c>
      <c r="J54" s="91" t="b">
        <v>0</v>
      </c>
      <c r="K54" s="91" t="b">
        <v>0</v>
      </c>
      <c r="L54" s="91" t="b">
        <v>0</v>
      </c>
    </row>
    <row r="55" spans="1:12" ht="15">
      <c r="A55" s="91" t="s">
        <v>828</v>
      </c>
      <c r="B55" s="91" t="s">
        <v>829</v>
      </c>
      <c r="C55" s="91">
        <v>2</v>
      </c>
      <c r="D55" s="133">
        <v>0.006037633345836514</v>
      </c>
      <c r="E55" s="133">
        <v>2.2342641243787895</v>
      </c>
      <c r="F55" s="91" t="s">
        <v>832</v>
      </c>
      <c r="G55" s="91" t="b">
        <v>0</v>
      </c>
      <c r="H55" s="91" t="b">
        <v>0</v>
      </c>
      <c r="I55" s="91" t="b">
        <v>0</v>
      </c>
      <c r="J55" s="91" t="b">
        <v>0</v>
      </c>
      <c r="K55" s="91" t="b">
        <v>0</v>
      </c>
      <c r="L55" s="91" t="b">
        <v>0</v>
      </c>
    </row>
    <row r="56" spans="1:12" ht="15">
      <c r="A56" s="91" t="s">
        <v>829</v>
      </c>
      <c r="B56" s="91" t="s">
        <v>674</v>
      </c>
      <c r="C56" s="91">
        <v>2</v>
      </c>
      <c r="D56" s="133">
        <v>0.006037633345836514</v>
      </c>
      <c r="E56" s="133">
        <v>1.5352941200427705</v>
      </c>
      <c r="F56" s="91" t="s">
        <v>832</v>
      </c>
      <c r="G56" s="91" t="b">
        <v>0</v>
      </c>
      <c r="H56" s="91" t="b">
        <v>0</v>
      </c>
      <c r="I56" s="91" t="b">
        <v>0</v>
      </c>
      <c r="J56" s="91" t="b">
        <v>0</v>
      </c>
      <c r="K56" s="91" t="b">
        <v>0</v>
      </c>
      <c r="L56" s="91" t="b">
        <v>0</v>
      </c>
    </row>
    <row r="57" spans="1:12" ht="15">
      <c r="A57" s="91" t="s">
        <v>680</v>
      </c>
      <c r="B57" s="91" t="s">
        <v>675</v>
      </c>
      <c r="C57" s="91">
        <v>8</v>
      </c>
      <c r="D57" s="133">
        <v>0.00625096940864549</v>
      </c>
      <c r="E57" s="133">
        <v>1.3170181010481115</v>
      </c>
      <c r="F57" s="91" t="s">
        <v>619</v>
      </c>
      <c r="G57" s="91" t="b">
        <v>1</v>
      </c>
      <c r="H57" s="91" t="b">
        <v>0</v>
      </c>
      <c r="I57" s="91" t="b">
        <v>0</v>
      </c>
      <c r="J57" s="91" t="b">
        <v>0</v>
      </c>
      <c r="K57" s="91" t="b">
        <v>0</v>
      </c>
      <c r="L57" s="91" t="b">
        <v>0</v>
      </c>
    </row>
    <row r="58" spans="1:12" ht="15">
      <c r="A58" s="91" t="s">
        <v>675</v>
      </c>
      <c r="B58" s="91" t="s">
        <v>681</v>
      </c>
      <c r="C58" s="91">
        <v>8</v>
      </c>
      <c r="D58" s="133">
        <v>0.00625096940864549</v>
      </c>
      <c r="E58" s="133">
        <v>1.3170181010481115</v>
      </c>
      <c r="F58" s="91" t="s">
        <v>619</v>
      </c>
      <c r="G58" s="91" t="b">
        <v>0</v>
      </c>
      <c r="H58" s="91" t="b">
        <v>0</v>
      </c>
      <c r="I58" s="91" t="b">
        <v>0</v>
      </c>
      <c r="J58" s="91" t="b">
        <v>0</v>
      </c>
      <c r="K58" s="91" t="b">
        <v>0</v>
      </c>
      <c r="L58" s="91" t="b">
        <v>0</v>
      </c>
    </row>
    <row r="59" spans="1:12" ht="15">
      <c r="A59" s="91" t="s">
        <v>681</v>
      </c>
      <c r="B59" s="91" t="s">
        <v>682</v>
      </c>
      <c r="C59" s="91">
        <v>8</v>
      </c>
      <c r="D59" s="133">
        <v>0.00625096940864549</v>
      </c>
      <c r="E59" s="133">
        <v>1.3170181010481115</v>
      </c>
      <c r="F59" s="91" t="s">
        <v>619</v>
      </c>
      <c r="G59" s="91" t="b">
        <v>0</v>
      </c>
      <c r="H59" s="91" t="b">
        <v>0</v>
      </c>
      <c r="I59" s="91" t="b">
        <v>0</v>
      </c>
      <c r="J59" s="91" t="b">
        <v>0</v>
      </c>
      <c r="K59" s="91" t="b">
        <v>0</v>
      </c>
      <c r="L59" s="91" t="b">
        <v>0</v>
      </c>
    </row>
    <row r="60" spans="1:12" ht="15">
      <c r="A60" s="91" t="s">
        <v>682</v>
      </c>
      <c r="B60" s="91" t="s">
        <v>683</v>
      </c>
      <c r="C60" s="91">
        <v>8</v>
      </c>
      <c r="D60" s="133">
        <v>0.00625096940864549</v>
      </c>
      <c r="E60" s="133">
        <v>1.3170181010481115</v>
      </c>
      <c r="F60" s="91" t="s">
        <v>619</v>
      </c>
      <c r="G60" s="91" t="b">
        <v>0</v>
      </c>
      <c r="H60" s="91" t="b">
        <v>0</v>
      </c>
      <c r="I60" s="91" t="b">
        <v>0</v>
      </c>
      <c r="J60" s="91" t="b">
        <v>0</v>
      </c>
      <c r="K60" s="91" t="b">
        <v>0</v>
      </c>
      <c r="L60" s="91" t="b">
        <v>0</v>
      </c>
    </row>
    <row r="61" spans="1:12" ht="15">
      <c r="A61" s="91" t="s">
        <v>685</v>
      </c>
      <c r="B61" s="91" t="s">
        <v>686</v>
      </c>
      <c r="C61" s="91">
        <v>7</v>
      </c>
      <c r="D61" s="133">
        <v>0.007763065062190833</v>
      </c>
      <c r="E61" s="133">
        <v>1.3750100480257983</v>
      </c>
      <c r="F61" s="91" t="s">
        <v>619</v>
      </c>
      <c r="G61" s="91" t="b">
        <v>0</v>
      </c>
      <c r="H61" s="91" t="b">
        <v>0</v>
      </c>
      <c r="I61" s="91" t="b">
        <v>0</v>
      </c>
      <c r="J61" s="91" t="b">
        <v>0</v>
      </c>
      <c r="K61" s="91" t="b">
        <v>0</v>
      </c>
      <c r="L61" s="91" t="b">
        <v>0</v>
      </c>
    </row>
    <row r="62" spans="1:12" ht="15">
      <c r="A62" s="91" t="s">
        <v>686</v>
      </c>
      <c r="B62" s="91" t="s">
        <v>235</v>
      </c>
      <c r="C62" s="91">
        <v>7</v>
      </c>
      <c r="D62" s="133">
        <v>0.007763065062190833</v>
      </c>
      <c r="E62" s="133">
        <v>1.3170181010481115</v>
      </c>
      <c r="F62" s="91" t="s">
        <v>619</v>
      </c>
      <c r="G62" s="91" t="b">
        <v>0</v>
      </c>
      <c r="H62" s="91" t="b">
        <v>0</v>
      </c>
      <c r="I62" s="91" t="b">
        <v>0</v>
      </c>
      <c r="J62" s="91" t="b">
        <v>0</v>
      </c>
      <c r="K62" s="91" t="b">
        <v>0</v>
      </c>
      <c r="L62" s="91" t="b">
        <v>0</v>
      </c>
    </row>
    <row r="63" spans="1:12" ht="15">
      <c r="A63" s="91" t="s">
        <v>235</v>
      </c>
      <c r="B63" s="91" t="s">
        <v>801</v>
      </c>
      <c r="C63" s="91">
        <v>7</v>
      </c>
      <c r="D63" s="133">
        <v>0.007763065062190833</v>
      </c>
      <c r="E63" s="133">
        <v>1.2658655786007302</v>
      </c>
      <c r="F63" s="91" t="s">
        <v>619</v>
      </c>
      <c r="G63" s="91" t="b">
        <v>0</v>
      </c>
      <c r="H63" s="91" t="b">
        <v>0</v>
      </c>
      <c r="I63" s="91" t="b">
        <v>0</v>
      </c>
      <c r="J63" s="91" t="b">
        <v>0</v>
      </c>
      <c r="K63" s="91" t="b">
        <v>0</v>
      </c>
      <c r="L63" s="91" t="b">
        <v>0</v>
      </c>
    </row>
    <row r="64" spans="1:12" ht="15">
      <c r="A64" s="91" t="s">
        <v>801</v>
      </c>
      <c r="B64" s="91" t="s">
        <v>802</v>
      </c>
      <c r="C64" s="91">
        <v>7</v>
      </c>
      <c r="D64" s="133">
        <v>0.007763065062190833</v>
      </c>
      <c r="E64" s="133">
        <v>1.3750100480257983</v>
      </c>
      <c r="F64" s="91" t="s">
        <v>619</v>
      </c>
      <c r="G64" s="91" t="b">
        <v>0</v>
      </c>
      <c r="H64" s="91" t="b">
        <v>0</v>
      </c>
      <c r="I64" s="91" t="b">
        <v>0</v>
      </c>
      <c r="J64" s="91" t="b">
        <v>0</v>
      </c>
      <c r="K64" s="91" t="b">
        <v>0</v>
      </c>
      <c r="L64" s="91" t="b">
        <v>0</v>
      </c>
    </row>
    <row r="65" spans="1:12" ht="15">
      <c r="A65" s="91" t="s">
        <v>802</v>
      </c>
      <c r="B65" s="91" t="s">
        <v>803</v>
      </c>
      <c r="C65" s="91">
        <v>7</v>
      </c>
      <c r="D65" s="133">
        <v>0.007763065062190833</v>
      </c>
      <c r="E65" s="133">
        <v>1.3750100480257983</v>
      </c>
      <c r="F65" s="91" t="s">
        <v>619</v>
      </c>
      <c r="G65" s="91" t="b">
        <v>0</v>
      </c>
      <c r="H65" s="91" t="b">
        <v>0</v>
      </c>
      <c r="I65" s="91" t="b">
        <v>0</v>
      </c>
      <c r="J65" s="91" t="b">
        <v>0</v>
      </c>
      <c r="K65" s="91" t="b">
        <v>0</v>
      </c>
      <c r="L65" s="91" t="b">
        <v>0</v>
      </c>
    </row>
    <row r="66" spans="1:12" ht="15">
      <c r="A66" s="91" t="s">
        <v>803</v>
      </c>
      <c r="B66" s="91" t="s">
        <v>684</v>
      </c>
      <c r="C66" s="91">
        <v>7</v>
      </c>
      <c r="D66" s="133">
        <v>0.007763065062190833</v>
      </c>
      <c r="E66" s="133">
        <v>1.3170181010481115</v>
      </c>
      <c r="F66" s="91" t="s">
        <v>619</v>
      </c>
      <c r="G66" s="91" t="b">
        <v>0</v>
      </c>
      <c r="H66" s="91" t="b">
        <v>0</v>
      </c>
      <c r="I66" s="91" t="b">
        <v>0</v>
      </c>
      <c r="J66" s="91" t="b">
        <v>0</v>
      </c>
      <c r="K66" s="91" t="b">
        <v>0</v>
      </c>
      <c r="L66" s="91" t="b">
        <v>0</v>
      </c>
    </row>
    <row r="67" spans="1:12" ht="15">
      <c r="A67" s="91" t="s">
        <v>684</v>
      </c>
      <c r="B67" s="91" t="s">
        <v>679</v>
      </c>
      <c r="C67" s="91">
        <v>7</v>
      </c>
      <c r="D67" s="133">
        <v>0.007763065062190833</v>
      </c>
      <c r="E67" s="133">
        <v>1.2590261540704246</v>
      </c>
      <c r="F67" s="91" t="s">
        <v>619</v>
      </c>
      <c r="G67" s="91" t="b">
        <v>0</v>
      </c>
      <c r="H67" s="91" t="b">
        <v>0</v>
      </c>
      <c r="I67" s="91" t="b">
        <v>0</v>
      </c>
      <c r="J67" s="91" t="b">
        <v>0</v>
      </c>
      <c r="K67" s="91" t="b">
        <v>0</v>
      </c>
      <c r="L67" s="91" t="b">
        <v>0</v>
      </c>
    </row>
    <row r="68" spans="1:12" ht="15">
      <c r="A68" s="91" t="s">
        <v>679</v>
      </c>
      <c r="B68" s="91" t="s">
        <v>680</v>
      </c>
      <c r="C68" s="91">
        <v>7</v>
      </c>
      <c r="D68" s="133">
        <v>0.007763065062190833</v>
      </c>
      <c r="E68" s="133">
        <v>1.2590261540704246</v>
      </c>
      <c r="F68" s="91" t="s">
        <v>619</v>
      </c>
      <c r="G68" s="91" t="b">
        <v>0</v>
      </c>
      <c r="H68" s="91" t="b">
        <v>0</v>
      </c>
      <c r="I68" s="91" t="b">
        <v>0</v>
      </c>
      <c r="J68" s="91" t="b">
        <v>1</v>
      </c>
      <c r="K68" s="91" t="b">
        <v>0</v>
      </c>
      <c r="L68" s="91" t="b">
        <v>0</v>
      </c>
    </row>
    <row r="69" spans="1:12" ht="15">
      <c r="A69" s="91" t="s">
        <v>233</v>
      </c>
      <c r="B69" s="91" t="s">
        <v>685</v>
      </c>
      <c r="C69" s="91">
        <v>6</v>
      </c>
      <c r="D69" s="133">
        <v>0.008923438466934962</v>
      </c>
      <c r="E69" s="133">
        <v>1.4419568376564116</v>
      </c>
      <c r="F69" s="91" t="s">
        <v>619</v>
      </c>
      <c r="G69" s="91" t="b">
        <v>0</v>
      </c>
      <c r="H69" s="91" t="b">
        <v>0</v>
      </c>
      <c r="I69" s="91" t="b">
        <v>0</v>
      </c>
      <c r="J69" s="91" t="b">
        <v>0</v>
      </c>
      <c r="K69" s="91" t="b">
        <v>0</v>
      </c>
      <c r="L69" s="91" t="b">
        <v>0</v>
      </c>
    </row>
    <row r="70" spans="1:12" ht="15">
      <c r="A70" s="91" t="s">
        <v>683</v>
      </c>
      <c r="B70" s="91" t="s">
        <v>804</v>
      </c>
      <c r="C70" s="91">
        <v>6</v>
      </c>
      <c r="D70" s="133">
        <v>0.008923438466934962</v>
      </c>
      <c r="E70" s="133">
        <v>1.3170181010481115</v>
      </c>
      <c r="F70" s="91" t="s">
        <v>619</v>
      </c>
      <c r="G70" s="91" t="b">
        <v>0</v>
      </c>
      <c r="H70" s="91" t="b">
        <v>0</v>
      </c>
      <c r="I70" s="91" t="b">
        <v>0</v>
      </c>
      <c r="J70" s="91" t="b">
        <v>0</v>
      </c>
      <c r="K70" s="91" t="b">
        <v>0</v>
      </c>
      <c r="L70" s="91" t="b">
        <v>0</v>
      </c>
    </row>
    <row r="71" spans="1:12" ht="15">
      <c r="A71" s="91" t="s">
        <v>683</v>
      </c>
      <c r="B71" s="91" t="s">
        <v>808</v>
      </c>
      <c r="C71" s="91">
        <v>2</v>
      </c>
      <c r="D71" s="133">
        <v>0.008365680107279592</v>
      </c>
      <c r="E71" s="133">
        <v>1.3170181010481115</v>
      </c>
      <c r="F71" s="91" t="s">
        <v>619</v>
      </c>
      <c r="G71" s="91" t="b">
        <v>0</v>
      </c>
      <c r="H71" s="91" t="b">
        <v>0</v>
      </c>
      <c r="I71" s="91" t="b">
        <v>0</v>
      </c>
      <c r="J71" s="91" t="b">
        <v>0</v>
      </c>
      <c r="K71" s="91" t="b">
        <v>0</v>
      </c>
      <c r="L71" s="91" t="b">
        <v>0</v>
      </c>
    </row>
    <row r="72" spans="1:12" ht="15">
      <c r="A72" s="91" t="s">
        <v>808</v>
      </c>
      <c r="B72" s="91" t="s">
        <v>809</v>
      </c>
      <c r="C72" s="91">
        <v>2</v>
      </c>
      <c r="D72" s="133">
        <v>0.008365680107279592</v>
      </c>
      <c r="E72" s="133">
        <v>1.919078092376074</v>
      </c>
      <c r="F72" s="91" t="s">
        <v>619</v>
      </c>
      <c r="G72" s="91" t="b">
        <v>0</v>
      </c>
      <c r="H72" s="91" t="b">
        <v>0</v>
      </c>
      <c r="I72" s="91" t="b">
        <v>0</v>
      </c>
      <c r="J72" s="91" t="b">
        <v>0</v>
      </c>
      <c r="K72" s="91" t="b">
        <v>0</v>
      </c>
      <c r="L72" s="91" t="b">
        <v>0</v>
      </c>
    </row>
    <row r="73" spans="1:12" ht="15">
      <c r="A73" s="91" t="s">
        <v>811</v>
      </c>
      <c r="B73" s="91" t="s">
        <v>812</v>
      </c>
      <c r="C73" s="91">
        <v>2</v>
      </c>
      <c r="D73" s="133">
        <v>0.008365680107279592</v>
      </c>
      <c r="E73" s="133">
        <v>1.919078092376074</v>
      </c>
      <c r="F73" s="91" t="s">
        <v>619</v>
      </c>
      <c r="G73" s="91" t="b">
        <v>1</v>
      </c>
      <c r="H73" s="91" t="b">
        <v>0</v>
      </c>
      <c r="I73" s="91" t="b">
        <v>0</v>
      </c>
      <c r="J73" s="91" t="b">
        <v>0</v>
      </c>
      <c r="K73" s="91" t="b">
        <v>0</v>
      </c>
      <c r="L73" s="91" t="b">
        <v>0</v>
      </c>
    </row>
    <row r="74" spans="1:12" ht="15">
      <c r="A74" s="91" t="s">
        <v>812</v>
      </c>
      <c r="B74" s="91" t="s">
        <v>813</v>
      </c>
      <c r="C74" s="91">
        <v>2</v>
      </c>
      <c r="D74" s="133">
        <v>0.008365680107279592</v>
      </c>
      <c r="E74" s="133">
        <v>1.919078092376074</v>
      </c>
      <c r="F74" s="91" t="s">
        <v>619</v>
      </c>
      <c r="G74" s="91" t="b">
        <v>0</v>
      </c>
      <c r="H74" s="91" t="b">
        <v>0</v>
      </c>
      <c r="I74" s="91" t="b">
        <v>0</v>
      </c>
      <c r="J74" s="91" t="b">
        <v>0</v>
      </c>
      <c r="K74" s="91" t="b">
        <v>0</v>
      </c>
      <c r="L74" s="91" t="b">
        <v>0</v>
      </c>
    </row>
    <row r="75" spans="1:12" ht="15">
      <c r="A75" s="91" t="s">
        <v>813</v>
      </c>
      <c r="B75" s="91" t="s">
        <v>814</v>
      </c>
      <c r="C75" s="91">
        <v>2</v>
      </c>
      <c r="D75" s="133">
        <v>0.008365680107279592</v>
      </c>
      <c r="E75" s="133">
        <v>1.919078092376074</v>
      </c>
      <c r="F75" s="91" t="s">
        <v>619</v>
      </c>
      <c r="G75" s="91" t="b">
        <v>0</v>
      </c>
      <c r="H75" s="91" t="b">
        <v>0</v>
      </c>
      <c r="I75" s="91" t="b">
        <v>0</v>
      </c>
      <c r="J75" s="91" t="b">
        <v>0</v>
      </c>
      <c r="K75" s="91" t="b">
        <v>0</v>
      </c>
      <c r="L75" s="91" t="b">
        <v>0</v>
      </c>
    </row>
    <row r="76" spans="1:12" ht="15">
      <c r="A76" s="91" t="s">
        <v>814</v>
      </c>
      <c r="B76" s="91" t="s">
        <v>815</v>
      </c>
      <c r="C76" s="91">
        <v>2</v>
      </c>
      <c r="D76" s="133">
        <v>0.008365680107279592</v>
      </c>
      <c r="E76" s="133">
        <v>1.919078092376074</v>
      </c>
      <c r="F76" s="91" t="s">
        <v>619</v>
      </c>
      <c r="G76" s="91" t="b">
        <v>0</v>
      </c>
      <c r="H76" s="91" t="b">
        <v>0</v>
      </c>
      <c r="I76" s="91" t="b">
        <v>0</v>
      </c>
      <c r="J76" s="91" t="b">
        <v>0</v>
      </c>
      <c r="K76" s="91" t="b">
        <v>0</v>
      </c>
      <c r="L76" s="91" t="b">
        <v>0</v>
      </c>
    </row>
    <row r="77" spans="1:12" ht="15">
      <c r="A77" s="91" t="s">
        <v>815</v>
      </c>
      <c r="B77" s="91" t="s">
        <v>816</v>
      </c>
      <c r="C77" s="91">
        <v>2</v>
      </c>
      <c r="D77" s="133">
        <v>0.008365680107279592</v>
      </c>
      <c r="E77" s="133">
        <v>1.919078092376074</v>
      </c>
      <c r="F77" s="91" t="s">
        <v>619</v>
      </c>
      <c r="G77" s="91" t="b">
        <v>0</v>
      </c>
      <c r="H77" s="91" t="b">
        <v>0</v>
      </c>
      <c r="I77" s="91" t="b">
        <v>0</v>
      </c>
      <c r="J77" s="91" t="b">
        <v>0</v>
      </c>
      <c r="K77" s="91" t="b">
        <v>0</v>
      </c>
      <c r="L77" s="91" t="b">
        <v>0</v>
      </c>
    </row>
    <row r="78" spans="1:12" ht="15">
      <c r="A78" s="91" t="s">
        <v>816</v>
      </c>
      <c r="B78" s="91" t="s">
        <v>817</v>
      </c>
      <c r="C78" s="91">
        <v>2</v>
      </c>
      <c r="D78" s="133">
        <v>0.008365680107279592</v>
      </c>
      <c r="E78" s="133">
        <v>1.919078092376074</v>
      </c>
      <c r="F78" s="91" t="s">
        <v>619</v>
      </c>
      <c r="G78" s="91" t="b">
        <v>0</v>
      </c>
      <c r="H78" s="91" t="b">
        <v>0</v>
      </c>
      <c r="I78" s="91" t="b">
        <v>0</v>
      </c>
      <c r="J78" s="91" t="b">
        <v>0</v>
      </c>
      <c r="K78" s="91" t="b">
        <v>0</v>
      </c>
      <c r="L78" s="91" t="b">
        <v>0</v>
      </c>
    </row>
    <row r="79" spans="1:12" ht="15">
      <c r="A79" s="91" t="s">
        <v>817</v>
      </c>
      <c r="B79" s="91" t="s">
        <v>818</v>
      </c>
      <c r="C79" s="91">
        <v>2</v>
      </c>
      <c r="D79" s="133">
        <v>0.008365680107279592</v>
      </c>
      <c r="E79" s="133">
        <v>1.919078092376074</v>
      </c>
      <c r="F79" s="91" t="s">
        <v>619</v>
      </c>
      <c r="G79" s="91" t="b">
        <v>0</v>
      </c>
      <c r="H79" s="91" t="b">
        <v>0</v>
      </c>
      <c r="I79" s="91" t="b">
        <v>0</v>
      </c>
      <c r="J79" s="91" t="b">
        <v>0</v>
      </c>
      <c r="K79" s="91" t="b">
        <v>0</v>
      </c>
      <c r="L79" s="91" t="b">
        <v>0</v>
      </c>
    </row>
    <row r="80" spans="1:12" ht="15">
      <c r="A80" s="91" t="s">
        <v>818</v>
      </c>
      <c r="B80" s="91" t="s">
        <v>819</v>
      </c>
      <c r="C80" s="91">
        <v>2</v>
      </c>
      <c r="D80" s="133">
        <v>0.008365680107279592</v>
      </c>
      <c r="E80" s="133">
        <v>1.919078092376074</v>
      </c>
      <c r="F80" s="91" t="s">
        <v>619</v>
      </c>
      <c r="G80" s="91" t="b">
        <v>0</v>
      </c>
      <c r="H80" s="91" t="b">
        <v>0</v>
      </c>
      <c r="I80" s="91" t="b">
        <v>0</v>
      </c>
      <c r="J80" s="91" t="b">
        <v>0</v>
      </c>
      <c r="K80" s="91" t="b">
        <v>0</v>
      </c>
      <c r="L80" s="91" t="b">
        <v>0</v>
      </c>
    </row>
    <row r="81" spans="1:12" ht="15">
      <c r="A81" s="91" t="s">
        <v>819</v>
      </c>
      <c r="B81" s="91" t="s">
        <v>820</v>
      </c>
      <c r="C81" s="91">
        <v>2</v>
      </c>
      <c r="D81" s="133">
        <v>0.008365680107279592</v>
      </c>
      <c r="E81" s="133">
        <v>1.919078092376074</v>
      </c>
      <c r="F81" s="91" t="s">
        <v>619</v>
      </c>
      <c r="G81" s="91" t="b">
        <v>0</v>
      </c>
      <c r="H81" s="91" t="b">
        <v>0</v>
      </c>
      <c r="I81" s="91" t="b">
        <v>0</v>
      </c>
      <c r="J81" s="91" t="b">
        <v>0</v>
      </c>
      <c r="K81" s="91" t="b">
        <v>0</v>
      </c>
      <c r="L81" s="91" t="b">
        <v>0</v>
      </c>
    </row>
    <row r="82" spans="1:12" ht="15">
      <c r="A82" s="91" t="s">
        <v>820</v>
      </c>
      <c r="B82" s="91" t="s">
        <v>821</v>
      </c>
      <c r="C82" s="91">
        <v>2</v>
      </c>
      <c r="D82" s="133">
        <v>0.008365680107279592</v>
      </c>
      <c r="E82" s="133">
        <v>1.919078092376074</v>
      </c>
      <c r="F82" s="91" t="s">
        <v>619</v>
      </c>
      <c r="G82" s="91" t="b">
        <v>0</v>
      </c>
      <c r="H82" s="91" t="b">
        <v>0</v>
      </c>
      <c r="I82" s="91" t="b">
        <v>0</v>
      </c>
      <c r="J82" s="91" t="b">
        <v>1</v>
      </c>
      <c r="K82" s="91" t="b">
        <v>0</v>
      </c>
      <c r="L82" s="91" t="b">
        <v>0</v>
      </c>
    </row>
    <row r="83" spans="1:12" ht="15">
      <c r="A83" s="91" t="s">
        <v>688</v>
      </c>
      <c r="B83" s="91" t="s">
        <v>238</v>
      </c>
      <c r="C83" s="91">
        <v>8</v>
      </c>
      <c r="D83" s="133">
        <v>0</v>
      </c>
      <c r="E83" s="133">
        <v>1.0463000196529693</v>
      </c>
      <c r="F83" s="91" t="s">
        <v>620</v>
      </c>
      <c r="G83" s="91" t="b">
        <v>0</v>
      </c>
      <c r="H83" s="91" t="b">
        <v>0</v>
      </c>
      <c r="I83" s="91" t="b">
        <v>0</v>
      </c>
      <c r="J83" s="91" t="b">
        <v>0</v>
      </c>
      <c r="K83" s="91" t="b">
        <v>0</v>
      </c>
      <c r="L83" s="91" t="b">
        <v>0</v>
      </c>
    </row>
    <row r="84" spans="1:12" ht="15">
      <c r="A84" s="91" t="s">
        <v>238</v>
      </c>
      <c r="B84" s="91" t="s">
        <v>689</v>
      </c>
      <c r="C84" s="91">
        <v>8</v>
      </c>
      <c r="D84" s="133">
        <v>0</v>
      </c>
      <c r="E84" s="133">
        <v>1.0463000196529693</v>
      </c>
      <c r="F84" s="91" t="s">
        <v>620</v>
      </c>
      <c r="G84" s="91" t="b">
        <v>0</v>
      </c>
      <c r="H84" s="91" t="b">
        <v>0</v>
      </c>
      <c r="I84" s="91" t="b">
        <v>0</v>
      </c>
      <c r="J84" s="91" t="b">
        <v>0</v>
      </c>
      <c r="K84" s="91" t="b">
        <v>0</v>
      </c>
      <c r="L84" s="91" t="b">
        <v>0</v>
      </c>
    </row>
    <row r="85" spans="1:12" ht="15">
      <c r="A85" s="91" t="s">
        <v>689</v>
      </c>
      <c r="B85" s="91" t="s">
        <v>690</v>
      </c>
      <c r="C85" s="91">
        <v>8</v>
      </c>
      <c r="D85" s="133">
        <v>0</v>
      </c>
      <c r="E85" s="133">
        <v>1.0463000196529693</v>
      </c>
      <c r="F85" s="91" t="s">
        <v>620</v>
      </c>
      <c r="G85" s="91" t="b">
        <v>0</v>
      </c>
      <c r="H85" s="91" t="b">
        <v>0</v>
      </c>
      <c r="I85" s="91" t="b">
        <v>0</v>
      </c>
      <c r="J85" s="91" t="b">
        <v>0</v>
      </c>
      <c r="K85" s="91" t="b">
        <v>1</v>
      </c>
      <c r="L85" s="91" t="b">
        <v>0</v>
      </c>
    </row>
    <row r="86" spans="1:12" ht="15">
      <c r="A86" s="91" t="s">
        <v>690</v>
      </c>
      <c r="B86" s="91" t="s">
        <v>674</v>
      </c>
      <c r="C86" s="91">
        <v>8</v>
      </c>
      <c r="D86" s="133">
        <v>0</v>
      </c>
      <c r="E86" s="133">
        <v>1.0463000196529693</v>
      </c>
      <c r="F86" s="91" t="s">
        <v>620</v>
      </c>
      <c r="G86" s="91" t="b">
        <v>0</v>
      </c>
      <c r="H86" s="91" t="b">
        <v>1</v>
      </c>
      <c r="I86" s="91" t="b">
        <v>0</v>
      </c>
      <c r="J86" s="91" t="b">
        <v>0</v>
      </c>
      <c r="K86" s="91" t="b">
        <v>0</v>
      </c>
      <c r="L86" s="91" t="b">
        <v>0</v>
      </c>
    </row>
    <row r="87" spans="1:12" ht="15">
      <c r="A87" s="91" t="s">
        <v>674</v>
      </c>
      <c r="B87" s="91" t="s">
        <v>676</v>
      </c>
      <c r="C87" s="91">
        <v>8</v>
      </c>
      <c r="D87" s="133">
        <v>0</v>
      </c>
      <c r="E87" s="133">
        <v>1.0463000196529693</v>
      </c>
      <c r="F87" s="91" t="s">
        <v>620</v>
      </c>
      <c r="G87" s="91" t="b">
        <v>0</v>
      </c>
      <c r="H87" s="91" t="b">
        <v>0</v>
      </c>
      <c r="I87" s="91" t="b">
        <v>0</v>
      </c>
      <c r="J87" s="91" t="b">
        <v>0</v>
      </c>
      <c r="K87" s="91" t="b">
        <v>0</v>
      </c>
      <c r="L87" s="91" t="b">
        <v>0</v>
      </c>
    </row>
    <row r="88" spans="1:12" ht="15">
      <c r="A88" s="91" t="s">
        <v>676</v>
      </c>
      <c r="B88" s="91" t="s">
        <v>677</v>
      </c>
      <c r="C88" s="91">
        <v>8</v>
      </c>
      <c r="D88" s="133">
        <v>0</v>
      </c>
      <c r="E88" s="133">
        <v>1.0463000196529693</v>
      </c>
      <c r="F88" s="91" t="s">
        <v>620</v>
      </c>
      <c r="G88" s="91" t="b">
        <v>0</v>
      </c>
      <c r="H88" s="91" t="b">
        <v>0</v>
      </c>
      <c r="I88" s="91" t="b">
        <v>0</v>
      </c>
      <c r="J88" s="91" t="b">
        <v>0</v>
      </c>
      <c r="K88" s="91" t="b">
        <v>0</v>
      </c>
      <c r="L88" s="91" t="b">
        <v>0</v>
      </c>
    </row>
    <row r="89" spans="1:12" ht="15">
      <c r="A89" s="91" t="s">
        <v>677</v>
      </c>
      <c r="B89" s="91" t="s">
        <v>691</v>
      </c>
      <c r="C89" s="91">
        <v>8</v>
      </c>
      <c r="D89" s="133">
        <v>0</v>
      </c>
      <c r="E89" s="133">
        <v>1.0463000196529693</v>
      </c>
      <c r="F89" s="91" t="s">
        <v>620</v>
      </c>
      <c r="G89" s="91" t="b">
        <v>0</v>
      </c>
      <c r="H89" s="91" t="b">
        <v>0</v>
      </c>
      <c r="I89" s="91" t="b">
        <v>0</v>
      </c>
      <c r="J89" s="91" t="b">
        <v>0</v>
      </c>
      <c r="K89" s="91" t="b">
        <v>0</v>
      </c>
      <c r="L89" s="91" t="b">
        <v>0</v>
      </c>
    </row>
    <row r="90" spans="1:12" ht="15">
      <c r="A90" s="91" t="s">
        <v>691</v>
      </c>
      <c r="B90" s="91" t="s">
        <v>692</v>
      </c>
      <c r="C90" s="91">
        <v>8</v>
      </c>
      <c r="D90" s="133">
        <v>0</v>
      </c>
      <c r="E90" s="133">
        <v>1.0463000196529693</v>
      </c>
      <c r="F90" s="91" t="s">
        <v>620</v>
      </c>
      <c r="G90" s="91" t="b">
        <v>0</v>
      </c>
      <c r="H90" s="91" t="b">
        <v>0</v>
      </c>
      <c r="I90" s="91" t="b">
        <v>0</v>
      </c>
      <c r="J90" s="91" t="b">
        <v>0</v>
      </c>
      <c r="K90" s="91" t="b">
        <v>0</v>
      </c>
      <c r="L90" s="91" t="b">
        <v>0</v>
      </c>
    </row>
    <row r="91" spans="1:12" ht="15">
      <c r="A91" s="91" t="s">
        <v>214</v>
      </c>
      <c r="B91" s="91" t="s">
        <v>688</v>
      </c>
      <c r="C91" s="91">
        <v>7</v>
      </c>
      <c r="D91" s="133">
        <v>0.004184985864369145</v>
      </c>
      <c r="E91" s="133">
        <v>1.1042919666306559</v>
      </c>
      <c r="F91" s="91" t="s">
        <v>620</v>
      </c>
      <c r="G91" s="91" t="b">
        <v>0</v>
      </c>
      <c r="H91" s="91" t="b">
        <v>0</v>
      </c>
      <c r="I91" s="91" t="b">
        <v>0</v>
      </c>
      <c r="J91" s="91" t="b">
        <v>0</v>
      </c>
      <c r="K91" s="91" t="b">
        <v>0</v>
      </c>
      <c r="L91" s="91" t="b">
        <v>0</v>
      </c>
    </row>
    <row r="92" spans="1:12" ht="15">
      <c r="A92" s="91" t="s">
        <v>692</v>
      </c>
      <c r="B92" s="91" t="s">
        <v>805</v>
      </c>
      <c r="C92" s="91">
        <v>5</v>
      </c>
      <c r="D92" s="133">
        <v>0.010521648590511587</v>
      </c>
      <c r="E92" s="133">
        <v>1.0463000196529693</v>
      </c>
      <c r="F92" s="91" t="s">
        <v>620</v>
      </c>
      <c r="G92" s="91" t="b">
        <v>0</v>
      </c>
      <c r="H92" s="91" t="b">
        <v>0</v>
      </c>
      <c r="I92" s="91" t="b">
        <v>0</v>
      </c>
      <c r="J92" s="91" t="b">
        <v>0</v>
      </c>
      <c r="K92" s="91" t="b">
        <v>0</v>
      </c>
      <c r="L92" s="91" t="b">
        <v>0</v>
      </c>
    </row>
    <row r="93" spans="1:12" ht="15">
      <c r="A93" s="91" t="s">
        <v>692</v>
      </c>
      <c r="B93" s="91" t="s">
        <v>823</v>
      </c>
      <c r="C93" s="91">
        <v>2</v>
      </c>
      <c r="D93" s="133">
        <v>0.012413608068617781</v>
      </c>
      <c r="E93" s="133">
        <v>1.0463000196529693</v>
      </c>
      <c r="F93" s="91" t="s">
        <v>620</v>
      </c>
      <c r="G93" s="91" t="b">
        <v>0</v>
      </c>
      <c r="H93" s="91" t="b">
        <v>0</v>
      </c>
      <c r="I93" s="91" t="b">
        <v>0</v>
      </c>
      <c r="J93" s="91" t="b">
        <v>0</v>
      </c>
      <c r="K93" s="91" t="b">
        <v>0</v>
      </c>
      <c r="L93" s="91" t="b">
        <v>0</v>
      </c>
    </row>
    <row r="94" spans="1:12" ht="15">
      <c r="A94" s="91" t="s">
        <v>694</v>
      </c>
      <c r="B94" s="91" t="s">
        <v>695</v>
      </c>
      <c r="C94" s="91">
        <v>5</v>
      </c>
      <c r="D94" s="133">
        <v>0.007690949246223053</v>
      </c>
      <c r="E94" s="133">
        <v>1.24551266781415</v>
      </c>
      <c r="F94" s="91" t="s">
        <v>621</v>
      </c>
      <c r="G94" s="91" t="b">
        <v>0</v>
      </c>
      <c r="H94" s="91" t="b">
        <v>0</v>
      </c>
      <c r="I94" s="91" t="b">
        <v>0</v>
      </c>
      <c r="J94" s="91" t="b">
        <v>1</v>
      </c>
      <c r="K94" s="91" t="b">
        <v>0</v>
      </c>
      <c r="L94" s="91" t="b">
        <v>0</v>
      </c>
    </row>
    <row r="95" spans="1:12" ht="15">
      <c r="A95" s="91" t="s">
        <v>695</v>
      </c>
      <c r="B95" s="91" t="s">
        <v>229</v>
      </c>
      <c r="C95" s="91">
        <v>5</v>
      </c>
      <c r="D95" s="133">
        <v>0.007690949246223053</v>
      </c>
      <c r="E95" s="133">
        <v>1.24551266781415</v>
      </c>
      <c r="F95" s="91" t="s">
        <v>621</v>
      </c>
      <c r="G95" s="91" t="b">
        <v>1</v>
      </c>
      <c r="H95" s="91" t="b">
        <v>0</v>
      </c>
      <c r="I95" s="91" t="b">
        <v>0</v>
      </c>
      <c r="J95" s="91" t="b">
        <v>0</v>
      </c>
      <c r="K95" s="91" t="b">
        <v>0</v>
      </c>
      <c r="L95" s="91" t="b">
        <v>0</v>
      </c>
    </row>
    <row r="96" spans="1:12" ht="15">
      <c r="A96" s="91" t="s">
        <v>229</v>
      </c>
      <c r="B96" s="91" t="s">
        <v>696</v>
      </c>
      <c r="C96" s="91">
        <v>5</v>
      </c>
      <c r="D96" s="133">
        <v>0.007690949246223053</v>
      </c>
      <c r="E96" s="133">
        <v>1.24551266781415</v>
      </c>
      <c r="F96" s="91" t="s">
        <v>621</v>
      </c>
      <c r="G96" s="91" t="b">
        <v>0</v>
      </c>
      <c r="H96" s="91" t="b">
        <v>0</v>
      </c>
      <c r="I96" s="91" t="b">
        <v>0</v>
      </c>
      <c r="J96" s="91" t="b">
        <v>0</v>
      </c>
      <c r="K96" s="91" t="b">
        <v>0</v>
      </c>
      <c r="L96" s="91" t="b">
        <v>0</v>
      </c>
    </row>
    <row r="97" spans="1:12" ht="15">
      <c r="A97" s="91" t="s">
        <v>696</v>
      </c>
      <c r="B97" s="91" t="s">
        <v>697</v>
      </c>
      <c r="C97" s="91">
        <v>5</v>
      </c>
      <c r="D97" s="133">
        <v>0.007690949246223053</v>
      </c>
      <c r="E97" s="133">
        <v>1.24551266781415</v>
      </c>
      <c r="F97" s="91" t="s">
        <v>621</v>
      </c>
      <c r="G97" s="91" t="b">
        <v>0</v>
      </c>
      <c r="H97" s="91" t="b">
        <v>0</v>
      </c>
      <c r="I97" s="91" t="b">
        <v>0</v>
      </c>
      <c r="J97" s="91" t="b">
        <v>0</v>
      </c>
      <c r="K97" s="91" t="b">
        <v>0</v>
      </c>
      <c r="L97" s="91" t="b">
        <v>0</v>
      </c>
    </row>
    <row r="98" spans="1:12" ht="15">
      <c r="A98" s="91" t="s">
        <v>697</v>
      </c>
      <c r="B98" s="91" t="s">
        <v>698</v>
      </c>
      <c r="C98" s="91">
        <v>5</v>
      </c>
      <c r="D98" s="133">
        <v>0.007690949246223053</v>
      </c>
      <c r="E98" s="133">
        <v>1.24551266781415</v>
      </c>
      <c r="F98" s="91" t="s">
        <v>621</v>
      </c>
      <c r="G98" s="91" t="b">
        <v>0</v>
      </c>
      <c r="H98" s="91" t="b">
        <v>0</v>
      </c>
      <c r="I98" s="91" t="b">
        <v>0</v>
      </c>
      <c r="J98" s="91" t="b">
        <v>0</v>
      </c>
      <c r="K98" s="91" t="b">
        <v>0</v>
      </c>
      <c r="L98" s="91" t="b">
        <v>0</v>
      </c>
    </row>
    <row r="99" spans="1:12" ht="15">
      <c r="A99" s="91" t="s">
        <v>698</v>
      </c>
      <c r="B99" s="91" t="s">
        <v>699</v>
      </c>
      <c r="C99" s="91">
        <v>5</v>
      </c>
      <c r="D99" s="133">
        <v>0.007690949246223053</v>
      </c>
      <c r="E99" s="133">
        <v>1.24551266781415</v>
      </c>
      <c r="F99" s="91" t="s">
        <v>621</v>
      </c>
      <c r="G99" s="91" t="b">
        <v>0</v>
      </c>
      <c r="H99" s="91" t="b">
        <v>0</v>
      </c>
      <c r="I99" s="91" t="b">
        <v>0</v>
      </c>
      <c r="J99" s="91" t="b">
        <v>0</v>
      </c>
      <c r="K99" s="91" t="b">
        <v>0</v>
      </c>
      <c r="L99" s="91" t="b">
        <v>0</v>
      </c>
    </row>
    <row r="100" spans="1:12" ht="15">
      <c r="A100" s="91" t="s">
        <v>699</v>
      </c>
      <c r="B100" s="91" t="s">
        <v>235</v>
      </c>
      <c r="C100" s="91">
        <v>5</v>
      </c>
      <c r="D100" s="133">
        <v>0.007690949246223053</v>
      </c>
      <c r="E100" s="133">
        <v>1.24551266781415</v>
      </c>
      <c r="F100" s="91" t="s">
        <v>621</v>
      </c>
      <c r="G100" s="91" t="b">
        <v>0</v>
      </c>
      <c r="H100" s="91" t="b">
        <v>0</v>
      </c>
      <c r="I100" s="91" t="b">
        <v>0</v>
      </c>
      <c r="J100" s="91" t="b">
        <v>0</v>
      </c>
      <c r="K100" s="91" t="b">
        <v>0</v>
      </c>
      <c r="L100" s="91" t="b">
        <v>0</v>
      </c>
    </row>
    <row r="101" spans="1:12" ht="15">
      <c r="A101" s="91" t="s">
        <v>235</v>
      </c>
      <c r="B101" s="91" t="s">
        <v>212</v>
      </c>
      <c r="C101" s="91">
        <v>5</v>
      </c>
      <c r="D101" s="133">
        <v>0.007690949246223053</v>
      </c>
      <c r="E101" s="133">
        <v>1.24551266781415</v>
      </c>
      <c r="F101" s="91" t="s">
        <v>621</v>
      </c>
      <c r="G101" s="91" t="b">
        <v>0</v>
      </c>
      <c r="H101" s="91" t="b">
        <v>0</v>
      </c>
      <c r="I101" s="91" t="b">
        <v>0</v>
      </c>
      <c r="J101" s="91" t="b">
        <v>0</v>
      </c>
      <c r="K101" s="91" t="b">
        <v>0</v>
      </c>
      <c r="L101" s="91" t="b">
        <v>0</v>
      </c>
    </row>
    <row r="102" spans="1:12" ht="15">
      <c r="A102" s="91" t="s">
        <v>223</v>
      </c>
      <c r="B102" s="91" t="s">
        <v>694</v>
      </c>
      <c r="C102" s="91">
        <v>4</v>
      </c>
      <c r="D102" s="133">
        <v>0.01023318099731766</v>
      </c>
      <c r="E102" s="133">
        <v>1.3424226808222062</v>
      </c>
      <c r="F102" s="91" t="s">
        <v>621</v>
      </c>
      <c r="G102" s="91" t="b">
        <v>0</v>
      </c>
      <c r="H102" s="91" t="b">
        <v>0</v>
      </c>
      <c r="I102" s="91" t="b">
        <v>0</v>
      </c>
      <c r="J102" s="91" t="b">
        <v>0</v>
      </c>
      <c r="K102" s="91" t="b">
        <v>0</v>
      </c>
      <c r="L102" s="91" t="b">
        <v>0</v>
      </c>
    </row>
    <row r="103" spans="1:12" ht="15">
      <c r="A103" s="91" t="s">
        <v>212</v>
      </c>
      <c r="B103" s="91" t="s">
        <v>744</v>
      </c>
      <c r="C103" s="91">
        <v>4</v>
      </c>
      <c r="D103" s="133">
        <v>0.01023318099731766</v>
      </c>
      <c r="E103" s="133">
        <v>1.166331421766525</v>
      </c>
      <c r="F103" s="91" t="s">
        <v>621</v>
      </c>
      <c r="G103" s="91" t="b">
        <v>0</v>
      </c>
      <c r="H103" s="91" t="b">
        <v>0</v>
      </c>
      <c r="I103" s="91" t="b">
        <v>0</v>
      </c>
      <c r="J103" s="91" t="b">
        <v>0</v>
      </c>
      <c r="K103" s="91" t="b">
        <v>0</v>
      </c>
      <c r="L103" s="91" t="b">
        <v>0</v>
      </c>
    </row>
    <row r="104" spans="1:12" ht="15">
      <c r="A104" s="91" t="s">
        <v>806</v>
      </c>
      <c r="B104" s="91" t="s">
        <v>824</v>
      </c>
      <c r="C104" s="91">
        <v>2</v>
      </c>
      <c r="D104" s="133">
        <v>0.01145406409158475</v>
      </c>
      <c r="E104" s="133">
        <v>1.6434526764861874</v>
      </c>
      <c r="F104" s="91" t="s">
        <v>621</v>
      </c>
      <c r="G104" s="91" t="b">
        <v>0</v>
      </c>
      <c r="H104" s="91" t="b">
        <v>0</v>
      </c>
      <c r="I104" s="91" t="b">
        <v>0</v>
      </c>
      <c r="J104" s="91" t="b">
        <v>0</v>
      </c>
      <c r="K104" s="91" t="b">
        <v>0</v>
      </c>
      <c r="L104" s="91" t="b">
        <v>0</v>
      </c>
    </row>
    <row r="105" spans="1:12" ht="15">
      <c r="A105" s="91" t="s">
        <v>824</v>
      </c>
      <c r="B105" s="91" t="s">
        <v>825</v>
      </c>
      <c r="C105" s="91">
        <v>2</v>
      </c>
      <c r="D105" s="133">
        <v>0.01145406409158475</v>
      </c>
      <c r="E105" s="133">
        <v>1.6434526764861874</v>
      </c>
      <c r="F105" s="91" t="s">
        <v>621</v>
      </c>
      <c r="G105" s="91" t="b">
        <v>0</v>
      </c>
      <c r="H105" s="91" t="b">
        <v>0</v>
      </c>
      <c r="I105" s="91" t="b">
        <v>0</v>
      </c>
      <c r="J105" s="91" t="b">
        <v>0</v>
      </c>
      <c r="K105" s="91" t="b">
        <v>0</v>
      </c>
      <c r="L105" s="91" t="b">
        <v>0</v>
      </c>
    </row>
    <row r="106" spans="1:12" ht="15">
      <c r="A106" s="91" t="s">
        <v>825</v>
      </c>
      <c r="B106" s="91" t="s">
        <v>826</v>
      </c>
      <c r="C106" s="91">
        <v>2</v>
      </c>
      <c r="D106" s="133">
        <v>0.01145406409158475</v>
      </c>
      <c r="E106" s="133">
        <v>1.6434526764861874</v>
      </c>
      <c r="F106" s="91" t="s">
        <v>621</v>
      </c>
      <c r="G106" s="91" t="b">
        <v>0</v>
      </c>
      <c r="H106" s="91" t="b">
        <v>0</v>
      </c>
      <c r="I106" s="91" t="b">
        <v>0</v>
      </c>
      <c r="J106" s="91" t="b">
        <v>0</v>
      </c>
      <c r="K106" s="91" t="b">
        <v>0</v>
      </c>
      <c r="L106" s="91" t="b">
        <v>0</v>
      </c>
    </row>
    <row r="107" spans="1:12" ht="15">
      <c r="A107" s="91" t="s">
        <v>826</v>
      </c>
      <c r="B107" s="91" t="s">
        <v>827</v>
      </c>
      <c r="C107" s="91">
        <v>2</v>
      </c>
      <c r="D107" s="133">
        <v>0.01145406409158475</v>
      </c>
      <c r="E107" s="133">
        <v>1.6434526764861874</v>
      </c>
      <c r="F107" s="91" t="s">
        <v>621</v>
      </c>
      <c r="G107" s="91" t="b">
        <v>0</v>
      </c>
      <c r="H107" s="91" t="b">
        <v>0</v>
      </c>
      <c r="I107" s="91" t="b">
        <v>0</v>
      </c>
      <c r="J107" s="91" t="b">
        <v>0</v>
      </c>
      <c r="K107" s="91" t="b">
        <v>0</v>
      </c>
      <c r="L107" s="91" t="b">
        <v>0</v>
      </c>
    </row>
    <row r="108" spans="1:12" ht="15">
      <c r="A108" s="91" t="s">
        <v>827</v>
      </c>
      <c r="B108" s="91" t="s">
        <v>807</v>
      </c>
      <c r="C108" s="91">
        <v>2</v>
      </c>
      <c r="D108" s="133">
        <v>0.01145406409158475</v>
      </c>
      <c r="E108" s="133">
        <v>1.6434526764861874</v>
      </c>
      <c r="F108" s="91" t="s">
        <v>621</v>
      </c>
      <c r="G108" s="91" t="b">
        <v>0</v>
      </c>
      <c r="H108" s="91" t="b">
        <v>0</v>
      </c>
      <c r="I108" s="91" t="b">
        <v>0</v>
      </c>
      <c r="J108" s="91" t="b">
        <v>0</v>
      </c>
      <c r="K108" s="91" t="b">
        <v>0</v>
      </c>
      <c r="L108" s="91" t="b">
        <v>0</v>
      </c>
    </row>
    <row r="109" spans="1:12" ht="15">
      <c r="A109" s="91" t="s">
        <v>807</v>
      </c>
      <c r="B109" s="91" t="s">
        <v>828</v>
      </c>
      <c r="C109" s="91">
        <v>2</v>
      </c>
      <c r="D109" s="133">
        <v>0.01145406409158475</v>
      </c>
      <c r="E109" s="133">
        <v>1.6434526764861874</v>
      </c>
      <c r="F109" s="91" t="s">
        <v>621</v>
      </c>
      <c r="G109" s="91" t="b">
        <v>0</v>
      </c>
      <c r="H109" s="91" t="b">
        <v>0</v>
      </c>
      <c r="I109" s="91" t="b">
        <v>0</v>
      </c>
      <c r="J109" s="91" t="b">
        <v>0</v>
      </c>
      <c r="K109" s="91" t="b">
        <v>0</v>
      </c>
      <c r="L109" s="91" t="b">
        <v>0</v>
      </c>
    </row>
    <row r="110" spans="1:12" ht="15">
      <c r="A110" s="91" t="s">
        <v>828</v>
      </c>
      <c r="B110" s="91" t="s">
        <v>829</v>
      </c>
      <c r="C110" s="91">
        <v>2</v>
      </c>
      <c r="D110" s="133">
        <v>0.01145406409158475</v>
      </c>
      <c r="E110" s="133">
        <v>1.6434526764861874</v>
      </c>
      <c r="F110" s="91" t="s">
        <v>621</v>
      </c>
      <c r="G110" s="91" t="b">
        <v>0</v>
      </c>
      <c r="H110" s="91" t="b">
        <v>0</v>
      </c>
      <c r="I110" s="91" t="b">
        <v>0</v>
      </c>
      <c r="J110" s="91" t="b">
        <v>0</v>
      </c>
      <c r="K110" s="91" t="b">
        <v>0</v>
      </c>
      <c r="L110" s="91" t="b">
        <v>0</v>
      </c>
    </row>
    <row r="111" spans="1:12" ht="15">
      <c r="A111" s="91" t="s">
        <v>829</v>
      </c>
      <c r="B111" s="91" t="s">
        <v>674</v>
      </c>
      <c r="C111" s="91">
        <v>2</v>
      </c>
      <c r="D111" s="133">
        <v>0.01145406409158475</v>
      </c>
      <c r="E111" s="133">
        <v>1.6434526764861874</v>
      </c>
      <c r="F111" s="91" t="s">
        <v>621</v>
      </c>
      <c r="G111" s="91" t="b">
        <v>0</v>
      </c>
      <c r="H111" s="91" t="b">
        <v>0</v>
      </c>
      <c r="I111" s="91" t="b">
        <v>0</v>
      </c>
      <c r="J111" s="91" t="b">
        <v>0</v>
      </c>
      <c r="K111" s="91" t="b">
        <v>0</v>
      </c>
      <c r="L11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618</v>
      </c>
      <c r="BB2" s="13" t="s">
        <v>626</v>
      </c>
      <c r="BC2" s="13" t="s">
        <v>627</v>
      </c>
      <c r="BD2" s="67" t="s">
        <v>845</v>
      </c>
      <c r="BE2" s="67" t="s">
        <v>846</v>
      </c>
      <c r="BF2" s="67" t="s">
        <v>847</v>
      </c>
      <c r="BG2" s="67" t="s">
        <v>848</v>
      </c>
      <c r="BH2" s="67" t="s">
        <v>849</v>
      </c>
      <c r="BI2" s="67" t="s">
        <v>850</v>
      </c>
      <c r="BJ2" s="67" t="s">
        <v>851</v>
      </c>
      <c r="BK2" s="67" t="s">
        <v>852</v>
      </c>
      <c r="BL2" s="67" t="s">
        <v>853</v>
      </c>
    </row>
    <row r="3" spans="1:64" ht="15" customHeight="1">
      <c r="A3" s="84" t="s">
        <v>212</v>
      </c>
      <c r="B3" s="84" t="s">
        <v>213</v>
      </c>
      <c r="C3" s="53"/>
      <c r="D3" s="54"/>
      <c r="E3" s="65"/>
      <c r="F3" s="55"/>
      <c r="G3" s="53"/>
      <c r="H3" s="57"/>
      <c r="I3" s="56"/>
      <c r="J3" s="56"/>
      <c r="K3" s="36" t="s">
        <v>66</v>
      </c>
      <c r="L3" s="62">
        <v>3</v>
      </c>
      <c r="M3" s="62"/>
      <c r="N3" s="63"/>
      <c r="O3" s="85" t="s">
        <v>242</v>
      </c>
      <c r="P3" s="87">
        <v>43621.69291666667</v>
      </c>
      <c r="Q3" s="85" t="s">
        <v>243</v>
      </c>
      <c r="R3" s="89" t="s">
        <v>256</v>
      </c>
      <c r="S3" s="85" t="s">
        <v>262</v>
      </c>
      <c r="T3" s="85" t="s">
        <v>267</v>
      </c>
      <c r="U3" s="85"/>
      <c r="V3" s="89" t="s">
        <v>273</v>
      </c>
      <c r="W3" s="87">
        <v>43621.69291666667</v>
      </c>
      <c r="X3" s="89" t="s">
        <v>297</v>
      </c>
      <c r="Y3" s="85"/>
      <c r="Z3" s="85"/>
      <c r="AA3" s="91" t="s">
        <v>323</v>
      </c>
      <c r="AB3" s="91" t="s">
        <v>349</v>
      </c>
      <c r="AC3" s="85" t="b">
        <v>0</v>
      </c>
      <c r="AD3" s="85">
        <v>3</v>
      </c>
      <c r="AE3" s="91" t="s">
        <v>350</v>
      </c>
      <c r="AF3" s="85" t="b">
        <v>0</v>
      </c>
      <c r="AG3" s="85" t="s">
        <v>352</v>
      </c>
      <c r="AH3" s="85"/>
      <c r="AI3" s="91" t="s">
        <v>351</v>
      </c>
      <c r="AJ3" s="85" t="b">
        <v>0</v>
      </c>
      <c r="AK3" s="85">
        <v>1</v>
      </c>
      <c r="AL3" s="91" t="s">
        <v>351</v>
      </c>
      <c r="AM3" s="85" t="s">
        <v>354</v>
      </c>
      <c r="AN3" s="85" t="b">
        <v>0</v>
      </c>
      <c r="AO3" s="91" t="s">
        <v>349</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c r="BE3" s="52"/>
      <c r="BF3" s="51"/>
      <c r="BG3" s="52"/>
      <c r="BH3" s="51"/>
      <c r="BI3" s="52"/>
      <c r="BJ3" s="51"/>
      <c r="BK3" s="52"/>
      <c r="BL3" s="51"/>
    </row>
    <row r="4" spans="1:64" ht="15" customHeight="1">
      <c r="A4" s="84" t="s">
        <v>213</v>
      </c>
      <c r="B4" s="84" t="s">
        <v>212</v>
      </c>
      <c r="C4" s="53"/>
      <c r="D4" s="54"/>
      <c r="E4" s="65"/>
      <c r="F4" s="55"/>
      <c r="G4" s="53"/>
      <c r="H4" s="57"/>
      <c r="I4" s="56"/>
      <c r="J4" s="56"/>
      <c r="K4" s="36" t="s">
        <v>66</v>
      </c>
      <c r="L4" s="83">
        <v>4</v>
      </c>
      <c r="M4" s="83"/>
      <c r="N4" s="63"/>
      <c r="O4" s="86" t="s">
        <v>242</v>
      </c>
      <c r="P4" s="88">
        <v>43621.709340277775</v>
      </c>
      <c r="Q4" s="86" t="s">
        <v>244</v>
      </c>
      <c r="R4" s="86"/>
      <c r="S4" s="86"/>
      <c r="T4" s="86" t="s">
        <v>267</v>
      </c>
      <c r="U4" s="86"/>
      <c r="V4" s="90" t="s">
        <v>274</v>
      </c>
      <c r="W4" s="88">
        <v>43621.709340277775</v>
      </c>
      <c r="X4" s="90" t="s">
        <v>298</v>
      </c>
      <c r="Y4" s="86"/>
      <c r="Z4" s="86"/>
      <c r="AA4" s="92" t="s">
        <v>324</v>
      </c>
      <c r="AB4" s="86"/>
      <c r="AC4" s="86" t="b">
        <v>0</v>
      </c>
      <c r="AD4" s="86">
        <v>0</v>
      </c>
      <c r="AE4" s="92" t="s">
        <v>351</v>
      </c>
      <c r="AF4" s="86" t="b">
        <v>0</v>
      </c>
      <c r="AG4" s="86" t="s">
        <v>352</v>
      </c>
      <c r="AH4" s="86"/>
      <c r="AI4" s="92" t="s">
        <v>351</v>
      </c>
      <c r="AJ4" s="86" t="b">
        <v>0</v>
      </c>
      <c r="AK4" s="86">
        <v>1</v>
      </c>
      <c r="AL4" s="92" t="s">
        <v>323</v>
      </c>
      <c r="AM4" s="86" t="s">
        <v>355</v>
      </c>
      <c r="AN4" s="86" t="b">
        <v>0</v>
      </c>
      <c r="AO4" s="92" t="s">
        <v>323</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v>0</v>
      </c>
      <c r="BE4" s="52">
        <v>0</v>
      </c>
      <c r="BF4" s="51">
        <v>0</v>
      </c>
      <c r="BG4" s="52">
        <v>0</v>
      </c>
      <c r="BH4" s="51">
        <v>0</v>
      </c>
      <c r="BI4" s="52">
        <v>0</v>
      </c>
      <c r="BJ4" s="51">
        <v>22</v>
      </c>
      <c r="BK4" s="52">
        <v>100</v>
      </c>
      <c r="BL4" s="51">
        <v>22</v>
      </c>
    </row>
    <row r="5" spans="1:64" ht="15">
      <c r="A5" s="84" t="s">
        <v>214</v>
      </c>
      <c r="B5" s="84" t="s">
        <v>237</v>
      </c>
      <c r="C5" s="53"/>
      <c r="D5" s="54"/>
      <c r="E5" s="65"/>
      <c r="F5" s="55"/>
      <c r="G5" s="53"/>
      <c r="H5" s="57"/>
      <c r="I5" s="56"/>
      <c r="J5" s="56"/>
      <c r="K5" s="36" t="s">
        <v>65</v>
      </c>
      <c r="L5" s="83">
        <v>5</v>
      </c>
      <c r="M5" s="83"/>
      <c r="N5" s="63"/>
      <c r="O5" s="86" t="s">
        <v>242</v>
      </c>
      <c r="P5" s="88">
        <v>43621.97180555556</v>
      </c>
      <c r="Q5" s="86" t="s">
        <v>245</v>
      </c>
      <c r="R5" s="90" t="s">
        <v>257</v>
      </c>
      <c r="S5" s="86" t="s">
        <v>263</v>
      </c>
      <c r="T5" s="86" t="s">
        <v>267</v>
      </c>
      <c r="U5" s="90" t="s">
        <v>271</v>
      </c>
      <c r="V5" s="90" t="s">
        <v>271</v>
      </c>
      <c r="W5" s="88">
        <v>43621.97180555556</v>
      </c>
      <c r="X5" s="90" t="s">
        <v>299</v>
      </c>
      <c r="Y5" s="86"/>
      <c r="Z5" s="86"/>
      <c r="AA5" s="92" t="s">
        <v>325</v>
      </c>
      <c r="AB5" s="86"/>
      <c r="AC5" s="86" t="b">
        <v>0</v>
      </c>
      <c r="AD5" s="86">
        <v>8</v>
      </c>
      <c r="AE5" s="92" t="s">
        <v>351</v>
      </c>
      <c r="AF5" s="86" t="b">
        <v>0</v>
      </c>
      <c r="AG5" s="86" t="s">
        <v>352</v>
      </c>
      <c r="AH5" s="86"/>
      <c r="AI5" s="92" t="s">
        <v>351</v>
      </c>
      <c r="AJ5" s="86" t="b">
        <v>0</v>
      </c>
      <c r="AK5" s="86">
        <v>2</v>
      </c>
      <c r="AL5" s="92" t="s">
        <v>351</v>
      </c>
      <c r="AM5" s="86" t="s">
        <v>354</v>
      </c>
      <c r="AN5" s="86" t="b">
        <v>0</v>
      </c>
      <c r="AO5" s="92" t="s">
        <v>325</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c r="BE5" s="52"/>
      <c r="BF5" s="51"/>
      <c r="BG5" s="52"/>
      <c r="BH5" s="51"/>
      <c r="BI5" s="52"/>
      <c r="BJ5" s="51"/>
      <c r="BK5" s="52"/>
      <c r="BL5" s="51"/>
    </row>
    <row r="6" spans="1:64" ht="15">
      <c r="A6" s="84" t="s">
        <v>215</v>
      </c>
      <c r="B6" s="84" t="s">
        <v>238</v>
      </c>
      <c r="C6" s="53"/>
      <c r="D6" s="54"/>
      <c r="E6" s="65"/>
      <c r="F6" s="55"/>
      <c r="G6" s="53"/>
      <c r="H6" s="57"/>
      <c r="I6" s="56"/>
      <c r="J6" s="56"/>
      <c r="K6" s="36" t="s">
        <v>65</v>
      </c>
      <c r="L6" s="83">
        <v>6</v>
      </c>
      <c r="M6" s="83"/>
      <c r="N6" s="63"/>
      <c r="O6" s="86" t="s">
        <v>242</v>
      </c>
      <c r="P6" s="88">
        <v>43622.01881944444</v>
      </c>
      <c r="Q6" s="86" t="s">
        <v>246</v>
      </c>
      <c r="R6" s="90" t="s">
        <v>257</v>
      </c>
      <c r="S6" s="86" t="s">
        <v>263</v>
      </c>
      <c r="T6" s="86"/>
      <c r="U6" s="86"/>
      <c r="V6" s="90" t="s">
        <v>275</v>
      </c>
      <c r="W6" s="88">
        <v>43622.01881944444</v>
      </c>
      <c r="X6" s="90" t="s">
        <v>300</v>
      </c>
      <c r="Y6" s="86"/>
      <c r="Z6" s="86"/>
      <c r="AA6" s="92" t="s">
        <v>326</v>
      </c>
      <c r="AB6" s="86"/>
      <c r="AC6" s="86" t="b">
        <v>0</v>
      </c>
      <c r="AD6" s="86">
        <v>0</v>
      </c>
      <c r="AE6" s="92" t="s">
        <v>351</v>
      </c>
      <c r="AF6" s="86" t="b">
        <v>0</v>
      </c>
      <c r="AG6" s="86" t="s">
        <v>352</v>
      </c>
      <c r="AH6" s="86"/>
      <c r="AI6" s="92" t="s">
        <v>351</v>
      </c>
      <c r="AJ6" s="86" t="b">
        <v>0</v>
      </c>
      <c r="AK6" s="86">
        <v>2</v>
      </c>
      <c r="AL6" s="92" t="s">
        <v>325</v>
      </c>
      <c r="AM6" s="86" t="s">
        <v>355</v>
      </c>
      <c r="AN6" s="86" t="b">
        <v>0</v>
      </c>
      <c r="AO6" s="92" t="s">
        <v>325</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v>0</v>
      </c>
      <c r="BE6" s="52">
        <v>0</v>
      </c>
      <c r="BF6" s="51">
        <v>1</v>
      </c>
      <c r="BG6" s="52">
        <v>5.555555555555555</v>
      </c>
      <c r="BH6" s="51">
        <v>0</v>
      </c>
      <c r="BI6" s="52">
        <v>0</v>
      </c>
      <c r="BJ6" s="51">
        <v>17</v>
      </c>
      <c r="BK6" s="52">
        <v>94.44444444444444</v>
      </c>
      <c r="BL6" s="51">
        <v>18</v>
      </c>
    </row>
    <row r="7" spans="1:64" ht="15">
      <c r="A7" s="84" t="s">
        <v>216</v>
      </c>
      <c r="B7" s="84" t="s">
        <v>238</v>
      </c>
      <c r="C7" s="53"/>
      <c r="D7" s="54"/>
      <c r="E7" s="65"/>
      <c r="F7" s="55"/>
      <c r="G7" s="53"/>
      <c r="H7" s="57"/>
      <c r="I7" s="56"/>
      <c r="J7" s="56"/>
      <c r="K7" s="36" t="s">
        <v>65</v>
      </c>
      <c r="L7" s="83">
        <v>8</v>
      </c>
      <c r="M7" s="83"/>
      <c r="N7" s="63"/>
      <c r="O7" s="86" t="s">
        <v>242</v>
      </c>
      <c r="P7" s="88">
        <v>43622.05221064815</v>
      </c>
      <c r="Q7" s="86" t="s">
        <v>246</v>
      </c>
      <c r="R7" s="90" t="s">
        <v>257</v>
      </c>
      <c r="S7" s="86" t="s">
        <v>263</v>
      </c>
      <c r="T7" s="86"/>
      <c r="U7" s="86"/>
      <c r="V7" s="90" t="s">
        <v>276</v>
      </c>
      <c r="W7" s="88">
        <v>43622.05221064815</v>
      </c>
      <c r="X7" s="90" t="s">
        <v>301</v>
      </c>
      <c r="Y7" s="86"/>
      <c r="Z7" s="86"/>
      <c r="AA7" s="92" t="s">
        <v>327</v>
      </c>
      <c r="AB7" s="86"/>
      <c r="AC7" s="86" t="b">
        <v>0</v>
      </c>
      <c r="AD7" s="86">
        <v>0</v>
      </c>
      <c r="AE7" s="92" t="s">
        <v>351</v>
      </c>
      <c r="AF7" s="86" t="b">
        <v>0</v>
      </c>
      <c r="AG7" s="86" t="s">
        <v>352</v>
      </c>
      <c r="AH7" s="86"/>
      <c r="AI7" s="92" t="s">
        <v>351</v>
      </c>
      <c r="AJ7" s="86" t="b">
        <v>0</v>
      </c>
      <c r="AK7" s="86">
        <v>2</v>
      </c>
      <c r="AL7" s="92" t="s">
        <v>325</v>
      </c>
      <c r="AM7" s="86" t="s">
        <v>355</v>
      </c>
      <c r="AN7" s="86" t="b">
        <v>0</v>
      </c>
      <c r="AO7" s="92" t="s">
        <v>325</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238</v>
      </c>
      <c r="C8" s="53"/>
      <c r="D8" s="54"/>
      <c r="E8" s="65"/>
      <c r="F8" s="55"/>
      <c r="G8" s="53"/>
      <c r="H8" s="57"/>
      <c r="I8" s="56"/>
      <c r="J8" s="56"/>
      <c r="K8" s="36" t="s">
        <v>65</v>
      </c>
      <c r="L8" s="83">
        <v>10</v>
      </c>
      <c r="M8" s="83"/>
      <c r="N8" s="63"/>
      <c r="O8" s="86" t="s">
        <v>242</v>
      </c>
      <c r="P8" s="88">
        <v>43622.486296296294</v>
      </c>
      <c r="Q8" s="86" t="s">
        <v>247</v>
      </c>
      <c r="R8" s="90" t="s">
        <v>257</v>
      </c>
      <c r="S8" s="86" t="s">
        <v>263</v>
      </c>
      <c r="T8" s="86"/>
      <c r="U8" s="86"/>
      <c r="V8" s="90" t="s">
        <v>277</v>
      </c>
      <c r="W8" s="88">
        <v>43622.486296296294</v>
      </c>
      <c r="X8" s="90" t="s">
        <v>302</v>
      </c>
      <c r="Y8" s="86"/>
      <c r="Z8" s="86"/>
      <c r="AA8" s="92" t="s">
        <v>328</v>
      </c>
      <c r="AB8" s="86"/>
      <c r="AC8" s="86" t="b">
        <v>0</v>
      </c>
      <c r="AD8" s="86">
        <v>0</v>
      </c>
      <c r="AE8" s="92" t="s">
        <v>351</v>
      </c>
      <c r="AF8" s="86" t="b">
        <v>0</v>
      </c>
      <c r="AG8" s="86" t="s">
        <v>352</v>
      </c>
      <c r="AH8" s="86"/>
      <c r="AI8" s="92" t="s">
        <v>351</v>
      </c>
      <c r="AJ8" s="86" t="b">
        <v>0</v>
      </c>
      <c r="AK8" s="86">
        <v>6</v>
      </c>
      <c r="AL8" s="92" t="s">
        <v>325</v>
      </c>
      <c r="AM8" s="86" t="s">
        <v>355</v>
      </c>
      <c r="AN8" s="86" t="b">
        <v>0</v>
      </c>
      <c r="AO8" s="92" t="s">
        <v>325</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218</v>
      </c>
      <c r="B9" s="84" t="s">
        <v>238</v>
      </c>
      <c r="C9" s="53"/>
      <c r="D9" s="54"/>
      <c r="E9" s="65"/>
      <c r="F9" s="55"/>
      <c r="G9" s="53"/>
      <c r="H9" s="57"/>
      <c r="I9" s="56"/>
      <c r="J9" s="56"/>
      <c r="K9" s="36" t="s">
        <v>65</v>
      </c>
      <c r="L9" s="83">
        <v>12</v>
      </c>
      <c r="M9" s="83"/>
      <c r="N9" s="63"/>
      <c r="O9" s="86" t="s">
        <v>242</v>
      </c>
      <c r="P9" s="88">
        <v>43622.55068287037</v>
      </c>
      <c r="Q9" s="86" t="s">
        <v>247</v>
      </c>
      <c r="R9" s="90" t="s">
        <v>257</v>
      </c>
      <c r="S9" s="86" t="s">
        <v>263</v>
      </c>
      <c r="T9" s="86"/>
      <c r="U9" s="86"/>
      <c r="V9" s="90" t="s">
        <v>278</v>
      </c>
      <c r="W9" s="88">
        <v>43622.55068287037</v>
      </c>
      <c r="X9" s="90" t="s">
        <v>303</v>
      </c>
      <c r="Y9" s="86"/>
      <c r="Z9" s="86"/>
      <c r="AA9" s="92" t="s">
        <v>329</v>
      </c>
      <c r="AB9" s="86"/>
      <c r="AC9" s="86" t="b">
        <v>0</v>
      </c>
      <c r="AD9" s="86">
        <v>0</v>
      </c>
      <c r="AE9" s="92" t="s">
        <v>351</v>
      </c>
      <c r="AF9" s="86" t="b">
        <v>0</v>
      </c>
      <c r="AG9" s="86" t="s">
        <v>352</v>
      </c>
      <c r="AH9" s="86"/>
      <c r="AI9" s="92" t="s">
        <v>351</v>
      </c>
      <c r="AJ9" s="86" t="b">
        <v>0</v>
      </c>
      <c r="AK9" s="86">
        <v>6</v>
      </c>
      <c r="AL9" s="92" t="s">
        <v>325</v>
      </c>
      <c r="AM9" s="86" t="s">
        <v>355</v>
      </c>
      <c r="AN9" s="86" t="b">
        <v>0</v>
      </c>
      <c r="AO9" s="92" t="s">
        <v>325</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219</v>
      </c>
      <c r="B10" s="84" t="s">
        <v>238</v>
      </c>
      <c r="C10" s="53"/>
      <c r="D10" s="54"/>
      <c r="E10" s="65"/>
      <c r="F10" s="55"/>
      <c r="G10" s="53"/>
      <c r="H10" s="57"/>
      <c r="I10" s="56"/>
      <c r="J10" s="56"/>
      <c r="K10" s="36" t="s">
        <v>65</v>
      </c>
      <c r="L10" s="83">
        <v>14</v>
      </c>
      <c r="M10" s="83"/>
      <c r="N10" s="63"/>
      <c r="O10" s="86" t="s">
        <v>242</v>
      </c>
      <c r="P10" s="88">
        <v>43622.85146990741</v>
      </c>
      <c r="Q10" s="86" t="s">
        <v>247</v>
      </c>
      <c r="R10" s="90" t="s">
        <v>257</v>
      </c>
      <c r="S10" s="86" t="s">
        <v>263</v>
      </c>
      <c r="T10" s="86"/>
      <c r="U10" s="86"/>
      <c r="V10" s="90" t="s">
        <v>279</v>
      </c>
      <c r="W10" s="88">
        <v>43622.85146990741</v>
      </c>
      <c r="X10" s="90" t="s">
        <v>304</v>
      </c>
      <c r="Y10" s="86"/>
      <c r="Z10" s="86"/>
      <c r="AA10" s="92" t="s">
        <v>330</v>
      </c>
      <c r="AB10" s="86"/>
      <c r="AC10" s="86" t="b">
        <v>0</v>
      </c>
      <c r="AD10" s="86">
        <v>0</v>
      </c>
      <c r="AE10" s="92" t="s">
        <v>351</v>
      </c>
      <c r="AF10" s="86" t="b">
        <v>0</v>
      </c>
      <c r="AG10" s="86" t="s">
        <v>352</v>
      </c>
      <c r="AH10" s="86"/>
      <c r="AI10" s="92" t="s">
        <v>351</v>
      </c>
      <c r="AJ10" s="86" t="b">
        <v>0</v>
      </c>
      <c r="AK10" s="86">
        <v>6</v>
      </c>
      <c r="AL10" s="92" t="s">
        <v>325</v>
      </c>
      <c r="AM10" s="86" t="s">
        <v>355</v>
      </c>
      <c r="AN10" s="86" t="b">
        <v>0</v>
      </c>
      <c r="AO10" s="92" t="s">
        <v>325</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220</v>
      </c>
      <c r="B11" s="84" t="s">
        <v>238</v>
      </c>
      <c r="C11" s="53"/>
      <c r="D11" s="54"/>
      <c r="E11" s="65"/>
      <c r="F11" s="55"/>
      <c r="G11" s="53"/>
      <c r="H11" s="57"/>
      <c r="I11" s="56"/>
      <c r="J11" s="56"/>
      <c r="K11" s="36" t="s">
        <v>65</v>
      </c>
      <c r="L11" s="83">
        <v>16</v>
      </c>
      <c r="M11" s="83"/>
      <c r="N11" s="63"/>
      <c r="O11" s="86" t="s">
        <v>242</v>
      </c>
      <c r="P11" s="88">
        <v>43622.90550925926</v>
      </c>
      <c r="Q11" s="86" t="s">
        <v>247</v>
      </c>
      <c r="R11" s="90" t="s">
        <v>257</v>
      </c>
      <c r="S11" s="86" t="s">
        <v>263</v>
      </c>
      <c r="T11" s="86"/>
      <c r="U11" s="86"/>
      <c r="V11" s="90" t="s">
        <v>280</v>
      </c>
      <c r="W11" s="88">
        <v>43622.90550925926</v>
      </c>
      <c r="X11" s="90" t="s">
        <v>305</v>
      </c>
      <c r="Y11" s="86"/>
      <c r="Z11" s="86"/>
      <c r="AA11" s="92" t="s">
        <v>331</v>
      </c>
      <c r="AB11" s="86"/>
      <c r="AC11" s="86" t="b">
        <v>0</v>
      </c>
      <c r="AD11" s="86">
        <v>0</v>
      </c>
      <c r="AE11" s="92" t="s">
        <v>351</v>
      </c>
      <c r="AF11" s="86" t="b">
        <v>0</v>
      </c>
      <c r="AG11" s="86" t="s">
        <v>352</v>
      </c>
      <c r="AH11" s="86"/>
      <c r="AI11" s="92" t="s">
        <v>351</v>
      </c>
      <c r="AJ11" s="86" t="b">
        <v>0</v>
      </c>
      <c r="AK11" s="86">
        <v>6</v>
      </c>
      <c r="AL11" s="92" t="s">
        <v>325</v>
      </c>
      <c r="AM11" s="86" t="s">
        <v>355</v>
      </c>
      <c r="AN11" s="86" t="b">
        <v>0</v>
      </c>
      <c r="AO11" s="92" t="s">
        <v>325</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221</v>
      </c>
      <c r="B12" s="84" t="s">
        <v>238</v>
      </c>
      <c r="C12" s="53"/>
      <c r="D12" s="54"/>
      <c r="E12" s="65"/>
      <c r="F12" s="55"/>
      <c r="G12" s="53"/>
      <c r="H12" s="57"/>
      <c r="I12" s="56"/>
      <c r="J12" s="56"/>
      <c r="K12" s="36" t="s">
        <v>65</v>
      </c>
      <c r="L12" s="83">
        <v>19</v>
      </c>
      <c r="M12" s="83"/>
      <c r="N12" s="63"/>
      <c r="O12" s="86" t="s">
        <v>242</v>
      </c>
      <c r="P12" s="88">
        <v>43625.446967592594</v>
      </c>
      <c r="Q12" s="86" t="s">
        <v>247</v>
      </c>
      <c r="R12" s="90" t="s">
        <v>257</v>
      </c>
      <c r="S12" s="86" t="s">
        <v>263</v>
      </c>
      <c r="T12" s="86"/>
      <c r="U12" s="86"/>
      <c r="V12" s="90" t="s">
        <v>281</v>
      </c>
      <c r="W12" s="88">
        <v>43625.446967592594</v>
      </c>
      <c r="X12" s="90" t="s">
        <v>306</v>
      </c>
      <c r="Y12" s="86"/>
      <c r="Z12" s="86"/>
      <c r="AA12" s="92" t="s">
        <v>332</v>
      </c>
      <c r="AB12" s="86"/>
      <c r="AC12" s="86" t="b">
        <v>0</v>
      </c>
      <c r="AD12" s="86">
        <v>0</v>
      </c>
      <c r="AE12" s="92" t="s">
        <v>351</v>
      </c>
      <c r="AF12" s="86" t="b">
        <v>0</v>
      </c>
      <c r="AG12" s="86" t="s">
        <v>352</v>
      </c>
      <c r="AH12" s="86"/>
      <c r="AI12" s="92" t="s">
        <v>351</v>
      </c>
      <c r="AJ12" s="86" t="b">
        <v>0</v>
      </c>
      <c r="AK12" s="86">
        <v>7</v>
      </c>
      <c r="AL12" s="92" t="s">
        <v>325</v>
      </c>
      <c r="AM12" s="86" t="s">
        <v>355</v>
      </c>
      <c r="AN12" s="86" t="b">
        <v>0</v>
      </c>
      <c r="AO12" s="92" t="s">
        <v>325</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222</v>
      </c>
      <c r="B13" s="84" t="s">
        <v>235</v>
      </c>
      <c r="C13" s="53"/>
      <c r="D13" s="54"/>
      <c r="E13" s="65"/>
      <c r="F13" s="55"/>
      <c r="G13" s="53"/>
      <c r="H13" s="57"/>
      <c r="I13" s="56"/>
      <c r="J13" s="56"/>
      <c r="K13" s="36" t="s">
        <v>65</v>
      </c>
      <c r="L13" s="83">
        <v>24</v>
      </c>
      <c r="M13" s="83"/>
      <c r="N13" s="63"/>
      <c r="O13" s="86" t="s">
        <v>242</v>
      </c>
      <c r="P13" s="88">
        <v>43625.601319444446</v>
      </c>
      <c r="Q13" s="86" t="s">
        <v>248</v>
      </c>
      <c r="R13" s="86"/>
      <c r="S13" s="86"/>
      <c r="T13" s="86"/>
      <c r="U13" s="86"/>
      <c r="V13" s="90" t="s">
        <v>282</v>
      </c>
      <c r="W13" s="88">
        <v>43625.601319444446</v>
      </c>
      <c r="X13" s="90" t="s">
        <v>307</v>
      </c>
      <c r="Y13" s="86"/>
      <c r="Z13" s="86"/>
      <c r="AA13" s="92" t="s">
        <v>333</v>
      </c>
      <c r="AB13" s="86"/>
      <c r="AC13" s="86" t="b">
        <v>0</v>
      </c>
      <c r="AD13" s="86">
        <v>0</v>
      </c>
      <c r="AE13" s="92" t="s">
        <v>351</v>
      </c>
      <c r="AF13" s="86" t="b">
        <v>0</v>
      </c>
      <c r="AG13" s="86" t="s">
        <v>352</v>
      </c>
      <c r="AH13" s="86"/>
      <c r="AI13" s="92" t="s">
        <v>351</v>
      </c>
      <c r="AJ13" s="86" t="b">
        <v>0</v>
      </c>
      <c r="AK13" s="86">
        <v>9</v>
      </c>
      <c r="AL13" s="92" t="s">
        <v>346</v>
      </c>
      <c r="AM13" s="86" t="s">
        <v>355</v>
      </c>
      <c r="AN13" s="86" t="b">
        <v>0</v>
      </c>
      <c r="AO13" s="92" t="s">
        <v>346</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2</v>
      </c>
      <c r="BE13" s="52">
        <v>9.523809523809524</v>
      </c>
      <c r="BF13" s="51">
        <v>0</v>
      </c>
      <c r="BG13" s="52">
        <v>0</v>
      </c>
      <c r="BH13" s="51">
        <v>0</v>
      </c>
      <c r="BI13" s="52">
        <v>0</v>
      </c>
      <c r="BJ13" s="51">
        <v>19</v>
      </c>
      <c r="BK13" s="52">
        <v>90.47619047619048</v>
      </c>
      <c r="BL13" s="51">
        <v>21</v>
      </c>
    </row>
    <row r="14" spans="1:64" ht="15">
      <c r="A14" s="84" t="s">
        <v>223</v>
      </c>
      <c r="B14" s="84" t="s">
        <v>239</v>
      </c>
      <c r="C14" s="53"/>
      <c r="D14" s="54"/>
      <c r="E14" s="65"/>
      <c r="F14" s="55"/>
      <c r="G14" s="53"/>
      <c r="H14" s="57"/>
      <c r="I14" s="56"/>
      <c r="J14" s="56"/>
      <c r="K14" s="36" t="s">
        <v>65</v>
      </c>
      <c r="L14" s="83">
        <v>25</v>
      </c>
      <c r="M14" s="83"/>
      <c r="N14" s="63"/>
      <c r="O14" s="86" t="s">
        <v>242</v>
      </c>
      <c r="P14" s="88">
        <v>43625.70143518518</v>
      </c>
      <c r="Q14" s="86" t="s">
        <v>249</v>
      </c>
      <c r="R14" s="90" t="s">
        <v>258</v>
      </c>
      <c r="S14" s="86" t="s">
        <v>264</v>
      </c>
      <c r="T14" s="86" t="s">
        <v>268</v>
      </c>
      <c r="U14" s="86"/>
      <c r="V14" s="90" t="s">
        <v>283</v>
      </c>
      <c r="W14" s="88">
        <v>43625.70143518518</v>
      </c>
      <c r="X14" s="90" t="s">
        <v>308</v>
      </c>
      <c r="Y14" s="86"/>
      <c r="Z14" s="86"/>
      <c r="AA14" s="92" t="s">
        <v>334</v>
      </c>
      <c r="AB14" s="86"/>
      <c r="AC14" s="86" t="b">
        <v>0</v>
      </c>
      <c r="AD14" s="86">
        <v>11</v>
      </c>
      <c r="AE14" s="92" t="s">
        <v>351</v>
      </c>
      <c r="AF14" s="86" t="b">
        <v>1</v>
      </c>
      <c r="AG14" s="86" t="s">
        <v>352</v>
      </c>
      <c r="AH14" s="86"/>
      <c r="AI14" s="92" t="s">
        <v>353</v>
      </c>
      <c r="AJ14" s="86" t="b">
        <v>0</v>
      </c>
      <c r="AK14" s="86">
        <v>4</v>
      </c>
      <c r="AL14" s="92" t="s">
        <v>351</v>
      </c>
      <c r="AM14" s="86" t="s">
        <v>355</v>
      </c>
      <c r="AN14" s="86" t="b">
        <v>0</v>
      </c>
      <c r="AO14" s="92" t="s">
        <v>334</v>
      </c>
      <c r="AP14" s="86" t="s">
        <v>176</v>
      </c>
      <c r="AQ14" s="86">
        <v>0</v>
      </c>
      <c r="AR14" s="86">
        <v>0</v>
      </c>
      <c r="AS14" s="86"/>
      <c r="AT14" s="86"/>
      <c r="AU14" s="86"/>
      <c r="AV14" s="86"/>
      <c r="AW14" s="86"/>
      <c r="AX14" s="86"/>
      <c r="AY14" s="86"/>
      <c r="AZ14" s="86"/>
      <c r="BA14">
        <v>1</v>
      </c>
      <c r="BB14" s="85" t="str">
        <f>REPLACE(INDEX(GroupVertices[Group],MATCH(Edges24[[#This Row],[Vertex 1]],GroupVertices[Vertex],0)),1,1,"")</f>
        <v>3</v>
      </c>
      <c r="BC14" s="85" t="str">
        <f>REPLACE(INDEX(GroupVertices[Group],MATCH(Edges24[[#This Row],[Vertex 2]],GroupVertices[Vertex],0)),1,1,"")</f>
        <v>3</v>
      </c>
      <c r="BD14" s="51"/>
      <c r="BE14" s="52"/>
      <c r="BF14" s="51"/>
      <c r="BG14" s="52"/>
      <c r="BH14" s="51"/>
      <c r="BI14" s="52"/>
      <c r="BJ14" s="51"/>
      <c r="BK14" s="52"/>
      <c r="BL14" s="51"/>
    </row>
    <row r="15" spans="1:64" ht="15">
      <c r="A15" s="84" t="s">
        <v>224</v>
      </c>
      <c r="B15" s="84" t="s">
        <v>212</v>
      </c>
      <c r="C15" s="53"/>
      <c r="D15" s="54"/>
      <c r="E15" s="65"/>
      <c r="F15" s="55"/>
      <c r="G15" s="53"/>
      <c r="H15" s="57"/>
      <c r="I15" s="56"/>
      <c r="J15" s="56"/>
      <c r="K15" s="36" t="s">
        <v>65</v>
      </c>
      <c r="L15" s="83">
        <v>27</v>
      </c>
      <c r="M15" s="83"/>
      <c r="N15" s="63"/>
      <c r="O15" s="86" t="s">
        <v>242</v>
      </c>
      <c r="P15" s="88">
        <v>43625.7428125</v>
      </c>
      <c r="Q15" s="86" t="s">
        <v>250</v>
      </c>
      <c r="R15" s="86"/>
      <c r="S15" s="86"/>
      <c r="T15" s="86" t="s">
        <v>269</v>
      </c>
      <c r="U15" s="86"/>
      <c r="V15" s="90" t="s">
        <v>284</v>
      </c>
      <c r="W15" s="88">
        <v>43625.7428125</v>
      </c>
      <c r="X15" s="90" t="s">
        <v>309</v>
      </c>
      <c r="Y15" s="86"/>
      <c r="Z15" s="86"/>
      <c r="AA15" s="92" t="s">
        <v>335</v>
      </c>
      <c r="AB15" s="86"/>
      <c r="AC15" s="86" t="b">
        <v>0</v>
      </c>
      <c r="AD15" s="86">
        <v>0</v>
      </c>
      <c r="AE15" s="92" t="s">
        <v>351</v>
      </c>
      <c r="AF15" s="86" t="b">
        <v>1</v>
      </c>
      <c r="AG15" s="86" t="s">
        <v>352</v>
      </c>
      <c r="AH15" s="86"/>
      <c r="AI15" s="92" t="s">
        <v>353</v>
      </c>
      <c r="AJ15" s="86" t="b">
        <v>0</v>
      </c>
      <c r="AK15" s="86">
        <v>4</v>
      </c>
      <c r="AL15" s="92" t="s">
        <v>334</v>
      </c>
      <c r="AM15" s="86" t="s">
        <v>355</v>
      </c>
      <c r="AN15" s="86" t="b">
        <v>0</v>
      </c>
      <c r="AO15" s="92" t="s">
        <v>334</v>
      </c>
      <c r="AP15" s="86" t="s">
        <v>176</v>
      </c>
      <c r="AQ15" s="86">
        <v>0</v>
      </c>
      <c r="AR15" s="86">
        <v>0</v>
      </c>
      <c r="AS15" s="86"/>
      <c r="AT15" s="86"/>
      <c r="AU15" s="86"/>
      <c r="AV15" s="86"/>
      <c r="AW15" s="86"/>
      <c r="AX15" s="86"/>
      <c r="AY15" s="86"/>
      <c r="AZ15" s="86"/>
      <c r="BA15">
        <v>1</v>
      </c>
      <c r="BB15" s="85" t="str">
        <f>REPLACE(INDEX(GroupVertices[Group],MATCH(Edges24[[#This Row],[Vertex 1]],GroupVertices[Vertex],0)),1,1,"")</f>
        <v>3</v>
      </c>
      <c r="BC15" s="85" t="str">
        <f>REPLACE(INDEX(GroupVertices[Group],MATCH(Edges24[[#This Row],[Vertex 2]],GroupVertices[Vertex],0)),1,1,"")</f>
        <v>3</v>
      </c>
      <c r="BD15" s="51"/>
      <c r="BE15" s="52"/>
      <c r="BF15" s="51"/>
      <c r="BG15" s="52"/>
      <c r="BH15" s="51"/>
      <c r="BI15" s="52"/>
      <c r="BJ15" s="51"/>
      <c r="BK15" s="52"/>
      <c r="BL15" s="51"/>
    </row>
    <row r="16" spans="1:64" ht="15">
      <c r="A16" s="84" t="s">
        <v>225</v>
      </c>
      <c r="B16" s="84" t="s">
        <v>212</v>
      </c>
      <c r="C16" s="53"/>
      <c r="D16" s="54"/>
      <c r="E16" s="65"/>
      <c r="F16" s="55"/>
      <c r="G16" s="53"/>
      <c r="H16" s="57"/>
      <c r="I16" s="56"/>
      <c r="J16" s="56"/>
      <c r="K16" s="36" t="s">
        <v>65</v>
      </c>
      <c r="L16" s="83">
        <v>31</v>
      </c>
      <c r="M16" s="83"/>
      <c r="N16" s="63"/>
      <c r="O16" s="86" t="s">
        <v>242</v>
      </c>
      <c r="P16" s="88">
        <v>43625.746400462966</v>
      </c>
      <c r="Q16" s="86" t="s">
        <v>250</v>
      </c>
      <c r="R16" s="86"/>
      <c r="S16" s="86"/>
      <c r="T16" s="86" t="s">
        <v>269</v>
      </c>
      <c r="U16" s="86"/>
      <c r="V16" s="90" t="s">
        <v>285</v>
      </c>
      <c r="W16" s="88">
        <v>43625.746400462966</v>
      </c>
      <c r="X16" s="90" t="s">
        <v>310</v>
      </c>
      <c r="Y16" s="86"/>
      <c r="Z16" s="86"/>
      <c r="AA16" s="92" t="s">
        <v>336</v>
      </c>
      <c r="AB16" s="86"/>
      <c r="AC16" s="86" t="b">
        <v>0</v>
      </c>
      <c r="AD16" s="86">
        <v>0</v>
      </c>
      <c r="AE16" s="92" t="s">
        <v>351</v>
      </c>
      <c r="AF16" s="86" t="b">
        <v>1</v>
      </c>
      <c r="AG16" s="86" t="s">
        <v>352</v>
      </c>
      <c r="AH16" s="86"/>
      <c r="AI16" s="92" t="s">
        <v>353</v>
      </c>
      <c r="AJ16" s="86" t="b">
        <v>0</v>
      </c>
      <c r="AK16" s="86">
        <v>4</v>
      </c>
      <c r="AL16" s="92" t="s">
        <v>334</v>
      </c>
      <c r="AM16" s="86" t="s">
        <v>355</v>
      </c>
      <c r="AN16" s="86" t="b">
        <v>0</v>
      </c>
      <c r="AO16" s="92" t="s">
        <v>334</v>
      </c>
      <c r="AP16" s="86" t="s">
        <v>176</v>
      </c>
      <c r="AQ16" s="86">
        <v>0</v>
      </c>
      <c r="AR16" s="86">
        <v>0</v>
      </c>
      <c r="AS16" s="86"/>
      <c r="AT16" s="86"/>
      <c r="AU16" s="86"/>
      <c r="AV16" s="86"/>
      <c r="AW16" s="86"/>
      <c r="AX16" s="86"/>
      <c r="AY16" s="86"/>
      <c r="AZ16" s="86"/>
      <c r="BA16">
        <v>1</v>
      </c>
      <c r="BB16" s="85" t="str">
        <f>REPLACE(INDEX(GroupVertices[Group],MATCH(Edges24[[#This Row],[Vertex 1]],GroupVertices[Vertex],0)),1,1,"")</f>
        <v>3</v>
      </c>
      <c r="BC16" s="85" t="str">
        <f>REPLACE(INDEX(GroupVertices[Group],MATCH(Edges24[[#This Row],[Vertex 2]],GroupVertices[Vertex],0)),1,1,"")</f>
        <v>3</v>
      </c>
      <c r="BD16" s="51"/>
      <c r="BE16" s="52"/>
      <c r="BF16" s="51"/>
      <c r="BG16" s="52"/>
      <c r="BH16" s="51"/>
      <c r="BI16" s="52"/>
      <c r="BJ16" s="51"/>
      <c r="BK16" s="52"/>
      <c r="BL16" s="51"/>
    </row>
    <row r="17" spans="1:64" ht="15">
      <c r="A17" s="84" t="s">
        <v>226</v>
      </c>
      <c r="B17" s="84" t="s">
        <v>235</v>
      </c>
      <c r="C17" s="53"/>
      <c r="D17" s="54"/>
      <c r="E17" s="65"/>
      <c r="F17" s="55"/>
      <c r="G17" s="53"/>
      <c r="H17" s="57"/>
      <c r="I17" s="56"/>
      <c r="J17" s="56"/>
      <c r="K17" s="36" t="s">
        <v>65</v>
      </c>
      <c r="L17" s="83">
        <v>35</v>
      </c>
      <c r="M17" s="83"/>
      <c r="N17" s="63"/>
      <c r="O17" s="86" t="s">
        <v>242</v>
      </c>
      <c r="P17" s="88">
        <v>43626.86752314815</v>
      </c>
      <c r="Q17" s="86" t="s">
        <v>251</v>
      </c>
      <c r="R17" s="86"/>
      <c r="S17" s="86"/>
      <c r="T17" s="86"/>
      <c r="U17" s="86"/>
      <c r="V17" s="90" t="s">
        <v>286</v>
      </c>
      <c r="W17" s="88">
        <v>43626.86752314815</v>
      </c>
      <c r="X17" s="90" t="s">
        <v>311</v>
      </c>
      <c r="Y17" s="86"/>
      <c r="Z17" s="86"/>
      <c r="AA17" s="92" t="s">
        <v>337</v>
      </c>
      <c r="AB17" s="86"/>
      <c r="AC17" s="86" t="b">
        <v>0</v>
      </c>
      <c r="AD17" s="86">
        <v>0</v>
      </c>
      <c r="AE17" s="92" t="s">
        <v>351</v>
      </c>
      <c r="AF17" s="86" t="b">
        <v>0</v>
      </c>
      <c r="AG17" s="86" t="s">
        <v>352</v>
      </c>
      <c r="AH17" s="86"/>
      <c r="AI17" s="92" t="s">
        <v>351</v>
      </c>
      <c r="AJ17" s="86" t="b">
        <v>0</v>
      </c>
      <c r="AK17" s="86">
        <v>7</v>
      </c>
      <c r="AL17" s="92" t="s">
        <v>344</v>
      </c>
      <c r="AM17" s="86" t="s">
        <v>355</v>
      </c>
      <c r="AN17" s="86" t="b">
        <v>0</v>
      </c>
      <c r="AO17" s="92" t="s">
        <v>344</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c r="BE17" s="52"/>
      <c r="BF17" s="51"/>
      <c r="BG17" s="52"/>
      <c r="BH17" s="51"/>
      <c r="BI17" s="52"/>
      <c r="BJ17" s="51"/>
      <c r="BK17" s="52"/>
      <c r="BL17" s="51"/>
    </row>
    <row r="18" spans="1:64" ht="15">
      <c r="A18" s="84" t="s">
        <v>227</v>
      </c>
      <c r="B18" s="84" t="s">
        <v>235</v>
      </c>
      <c r="C18" s="53"/>
      <c r="D18" s="54"/>
      <c r="E18" s="65"/>
      <c r="F18" s="55"/>
      <c r="G18" s="53"/>
      <c r="H18" s="57"/>
      <c r="I18" s="56"/>
      <c r="J18" s="56"/>
      <c r="K18" s="36" t="s">
        <v>65</v>
      </c>
      <c r="L18" s="83">
        <v>37</v>
      </c>
      <c r="M18" s="83"/>
      <c r="N18" s="63"/>
      <c r="O18" s="86" t="s">
        <v>242</v>
      </c>
      <c r="P18" s="88">
        <v>43626.868993055556</v>
      </c>
      <c r="Q18" s="86" t="s">
        <v>251</v>
      </c>
      <c r="R18" s="86"/>
      <c r="S18" s="86"/>
      <c r="T18" s="86"/>
      <c r="U18" s="86"/>
      <c r="V18" s="90" t="s">
        <v>287</v>
      </c>
      <c r="W18" s="88">
        <v>43626.868993055556</v>
      </c>
      <c r="X18" s="90" t="s">
        <v>312</v>
      </c>
      <c r="Y18" s="86"/>
      <c r="Z18" s="86"/>
      <c r="AA18" s="92" t="s">
        <v>338</v>
      </c>
      <c r="AB18" s="86"/>
      <c r="AC18" s="86" t="b">
        <v>0</v>
      </c>
      <c r="AD18" s="86">
        <v>0</v>
      </c>
      <c r="AE18" s="92" t="s">
        <v>351</v>
      </c>
      <c r="AF18" s="86" t="b">
        <v>0</v>
      </c>
      <c r="AG18" s="86" t="s">
        <v>352</v>
      </c>
      <c r="AH18" s="86"/>
      <c r="AI18" s="92" t="s">
        <v>351</v>
      </c>
      <c r="AJ18" s="86" t="b">
        <v>0</v>
      </c>
      <c r="AK18" s="86">
        <v>7</v>
      </c>
      <c r="AL18" s="92" t="s">
        <v>344</v>
      </c>
      <c r="AM18" s="86" t="s">
        <v>355</v>
      </c>
      <c r="AN18" s="86" t="b">
        <v>0</v>
      </c>
      <c r="AO18" s="92" t="s">
        <v>344</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c r="BE18" s="52"/>
      <c r="BF18" s="51"/>
      <c r="BG18" s="52"/>
      <c r="BH18" s="51"/>
      <c r="BI18" s="52"/>
      <c r="BJ18" s="51"/>
      <c r="BK18" s="52"/>
      <c r="BL18" s="51"/>
    </row>
    <row r="19" spans="1:64" ht="15">
      <c r="A19" s="84" t="s">
        <v>228</v>
      </c>
      <c r="B19" s="84" t="s">
        <v>235</v>
      </c>
      <c r="C19" s="53"/>
      <c r="D19" s="54"/>
      <c r="E19" s="65"/>
      <c r="F19" s="55"/>
      <c r="G19" s="53"/>
      <c r="H19" s="57"/>
      <c r="I19" s="56"/>
      <c r="J19" s="56"/>
      <c r="K19" s="36" t="s">
        <v>65</v>
      </c>
      <c r="L19" s="83">
        <v>39</v>
      </c>
      <c r="M19" s="83"/>
      <c r="N19" s="63"/>
      <c r="O19" s="86" t="s">
        <v>242</v>
      </c>
      <c r="P19" s="88">
        <v>43626.873391203706</v>
      </c>
      <c r="Q19" s="86" t="s">
        <v>251</v>
      </c>
      <c r="R19" s="86"/>
      <c r="S19" s="86"/>
      <c r="T19" s="86"/>
      <c r="U19" s="86"/>
      <c r="V19" s="90" t="s">
        <v>288</v>
      </c>
      <c r="W19" s="88">
        <v>43626.873391203706</v>
      </c>
      <c r="X19" s="90" t="s">
        <v>313</v>
      </c>
      <c r="Y19" s="86"/>
      <c r="Z19" s="86"/>
      <c r="AA19" s="92" t="s">
        <v>339</v>
      </c>
      <c r="AB19" s="86"/>
      <c r="AC19" s="86" t="b">
        <v>0</v>
      </c>
      <c r="AD19" s="86">
        <v>0</v>
      </c>
      <c r="AE19" s="92" t="s">
        <v>351</v>
      </c>
      <c r="AF19" s="86" t="b">
        <v>0</v>
      </c>
      <c r="AG19" s="86" t="s">
        <v>352</v>
      </c>
      <c r="AH19" s="86"/>
      <c r="AI19" s="92" t="s">
        <v>351</v>
      </c>
      <c r="AJ19" s="86" t="b">
        <v>0</v>
      </c>
      <c r="AK19" s="86">
        <v>7</v>
      </c>
      <c r="AL19" s="92" t="s">
        <v>344</v>
      </c>
      <c r="AM19" s="86" t="s">
        <v>355</v>
      </c>
      <c r="AN19" s="86" t="b">
        <v>0</v>
      </c>
      <c r="AO19" s="92" t="s">
        <v>344</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c r="BE19" s="52"/>
      <c r="BF19" s="51"/>
      <c r="BG19" s="52"/>
      <c r="BH19" s="51"/>
      <c r="BI19" s="52"/>
      <c r="BJ19" s="51"/>
      <c r="BK19" s="52"/>
      <c r="BL19" s="51"/>
    </row>
    <row r="20" spans="1:64" ht="15">
      <c r="A20" s="84" t="s">
        <v>229</v>
      </c>
      <c r="B20" s="84" t="s">
        <v>212</v>
      </c>
      <c r="C20" s="53"/>
      <c r="D20" s="54"/>
      <c r="E20" s="65"/>
      <c r="F20" s="55"/>
      <c r="G20" s="53"/>
      <c r="H20" s="57"/>
      <c r="I20" s="56"/>
      <c r="J20" s="56"/>
      <c r="K20" s="36" t="s">
        <v>65</v>
      </c>
      <c r="L20" s="83">
        <v>42</v>
      </c>
      <c r="M20" s="83"/>
      <c r="N20" s="63"/>
      <c r="O20" s="86" t="s">
        <v>242</v>
      </c>
      <c r="P20" s="88">
        <v>43625.962916666664</v>
      </c>
      <c r="Q20" s="86" t="s">
        <v>250</v>
      </c>
      <c r="R20" s="86"/>
      <c r="S20" s="86"/>
      <c r="T20" s="86" t="s">
        <v>269</v>
      </c>
      <c r="U20" s="86"/>
      <c r="V20" s="90" t="s">
        <v>289</v>
      </c>
      <c r="W20" s="88">
        <v>43625.962916666664</v>
      </c>
      <c r="X20" s="90" t="s">
        <v>314</v>
      </c>
      <c r="Y20" s="86"/>
      <c r="Z20" s="86"/>
      <c r="AA20" s="92" t="s">
        <v>340</v>
      </c>
      <c r="AB20" s="86"/>
      <c r="AC20" s="86" t="b">
        <v>0</v>
      </c>
      <c r="AD20" s="86">
        <v>0</v>
      </c>
      <c r="AE20" s="92" t="s">
        <v>351</v>
      </c>
      <c r="AF20" s="86" t="b">
        <v>1</v>
      </c>
      <c r="AG20" s="86" t="s">
        <v>352</v>
      </c>
      <c r="AH20" s="86"/>
      <c r="AI20" s="92" t="s">
        <v>353</v>
      </c>
      <c r="AJ20" s="86" t="b">
        <v>0</v>
      </c>
      <c r="AK20" s="86">
        <v>4</v>
      </c>
      <c r="AL20" s="92" t="s">
        <v>334</v>
      </c>
      <c r="AM20" s="86" t="s">
        <v>355</v>
      </c>
      <c r="AN20" s="86" t="b">
        <v>0</v>
      </c>
      <c r="AO20" s="92" t="s">
        <v>334</v>
      </c>
      <c r="AP20" s="86" t="s">
        <v>176</v>
      </c>
      <c r="AQ20" s="86">
        <v>0</v>
      </c>
      <c r="AR20" s="86">
        <v>0</v>
      </c>
      <c r="AS20" s="86"/>
      <c r="AT20" s="86"/>
      <c r="AU20" s="86"/>
      <c r="AV20" s="86"/>
      <c r="AW20" s="86"/>
      <c r="AX20" s="86"/>
      <c r="AY20" s="86"/>
      <c r="AZ20" s="86"/>
      <c r="BA20">
        <v>1</v>
      </c>
      <c r="BB20" s="85" t="str">
        <f>REPLACE(INDEX(GroupVertices[Group],MATCH(Edges24[[#This Row],[Vertex 1]],GroupVertices[Vertex],0)),1,1,"")</f>
        <v>3</v>
      </c>
      <c r="BC20" s="85" t="str">
        <f>REPLACE(INDEX(GroupVertices[Group],MATCH(Edges24[[#This Row],[Vertex 2]],GroupVertices[Vertex],0)),1,1,"")</f>
        <v>3</v>
      </c>
      <c r="BD20" s="51"/>
      <c r="BE20" s="52"/>
      <c r="BF20" s="51"/>
      <c r="BG20" s="52"/>
      <c r="BH20" s="51"/>
      <c r="BI20" s="52"/>
      <c r="BJ20" s="51"/>
      <c r="BK20" s="52"/>
      <c r="BL20" s="51"/>
    </row>
    <row r="21" spans="1:64" ht="15">
      <c r="A21" s="84" t="s">
        <v>230</v>
      </c>
      <c r="B21" s="84" t="s">
        <v>212</v>
      </c>
      <c r="C21" s="53"/>
      <c r="D21" s="54"/>
      <c r="E21" s="65"/>
      <c r="F21" s="55"/>
      <c r="G21" s="53"/>
      <c r="H21" s="57"/>
      <c r="I21" s="56"/>
      <c r="J21" s="56"/>
      <c r="K21" s="36" t="s">
        <v>65</v>
      </c>
      <c r="L21" s="83">
        <v>43</v>
      </c>
      <c r="M21" s="83"/>
      <c r="N21" s="63"/>
      <c r="O21" s="86" t="s">
        <v>242</v>
      </c>
      <c r="P21" s="88">
        <v>43626.92872685185</v>
      </c>
      <c r="Q21" s="86" t="s">
        <v>250</v>
      </c>
      <c r="R21" s="86"/>
      <c r="S21" s="86"/>
      <c r="T21" s="86" t="s">
        <v>269</v>
      </c>
      <c r="U21" s="86"/>
      <c r="V21" s="90" t="s">
        <v>290</v>
      </c>
      <c r="W21" s="88">
        <v>43626.92872685185</v>
      </c>
      <c r="X21" s="90" t="s">
        <v>315</v>
      </c>
      <c r="Y21" s="86"/>
      <c r="Z21" s="86"/>
      <c r="AA21" s="92" t="s">
        <v>341</v>
      </c>
      <c r="AB21" s="86"/>
      <c r="AC21" s="86" t="b">
        <v>0</v>
      </c>
      <c r="AD21" s="86">
        <v>0</v>
      </c>
      <c r="AE21" s="92" t="s">
        <v>351</v>
      </c>
      <c r="AF21" s="86" t="b">
        <v>1</v>
      </c>
      <c r="AG21" s="86" t="s">
        <v>352</v>
      </c>
      <c r="AH21" s="86"/>
      <c r="AI21" s="92" t="s">
        <v>353</v>
      </c>
      <c r="AJ21" s="86" t="b">
        <v>0</v>
      </c>
      <c r="AK21" s="86">
        <v>5</v>
      </c>
      <c r="AL21" s="92" t="s">
        <v>334</v>
      </c>
      <c r="AM21" s="86" t="s">
        <v>355</v>
      </c>
      <c r="AN21" s="86" t="b">
        <v>0</v>
      </c>
      <c r="AO21" s="92" t="s">
        <v>334</v>
      </c>
      <c r="AP21" s="86" t="s">
        <v>176</v>
      </c>
      <c r="AQ21" s="86">
        <v>0</v>
      </c>
      <c r="AR21" s="86">
        <v>0</v>
      </c>
      <c r="AS21" s="86"/>
      <c r="AT21" s="86"/>
      <c r="AU21" s="86"/>
      <c r="AV21" s="86"/>
      <c r="AW21" s="86"/>
      <c r="AX21" s="86"/>
      <c r="AY21" s="86"/>
      <c r="AZ21" s="86"/>
      <c r="BA21">
        <v>1</v>
      </c>
      <c r="BB21" s="85" t="str">
        <f>REPLACE(INDEX(GroupVertices[Group],MATCH(Edges24[[#This Row],[Vertex 1]],GroupVertices[Vertex],0)),1,1,"")</f>
        <v>3</v>
      </c>
      <c r="BC21" s="85" t="str">
        <f>REPLACE(INDEX(GroupVertices[Group],MATCH(Edges24[[#This Row],[Vertex 2]],GroupVertices[Vertex],0)),1,1,"")</f>
        <v>3</v>
      </c>
      <c r="BD21" s="51"/>
      <c r="BE21" s="52"/>
      <c r="BF21" s="51"/>
      <c r="BG21" s="52"/>
      <c r="BH21" s="51"/>
      <c r="BI21" s="52"/>
      <c r="BJ21" s="51"/>
      <c r="BK21" s="52"/>
      <c r="BL21" s="51"/>
    </row>
    <row r="22" spans="1:64" ht="15">
      <c r="A22" s="84" t="s">
        <v>231</v>
      </c>
      <c r="B22" s="84" t="s">
        <v>235</v>
      </c>
      <c r="C22" s="53"/>
      <c r="D22" s="54"/>
      <c r="E22" s="65"/>
      <c r="F22" s="55"/>
      <c r="G22" s="53"/>
      <c r="H22" s="57"/>
      <c r="I22" s="56"/>
      <c r="J22" s="56"/>
      <c r="K22" s="36" t="s">
        <v>65</v>
      </c>
      <c r="L22" s="83">
        <v>51</v>
      </c>
      <c r="M22" s="83"/>
      <c r="N22" s="63"/>
      <c r="O22" s="86" t="s">
        <v>242</v>
      </c>
      <c r="P22" s="88">
        <v>43626.93368055556</v>
      </c>
      <c r="Q22" s="86" t="s">
        <v>251</v>
      </c>
      <c r="R22" s="86"/>
      <c r="S22" s="86"/>
      <c r="T22" s="86"/>
      <c r="U22" s="86"/>
      <c r="V22" s="90" t="s">
        <v>291</v>
      </c>
      <c r="W22" s="88">
        <v>43626.93368055556</v>
      </c>
      <c r="X22" s="90" t="s">
        <v>316</v>
      </c>
      <c r="Y22" s="86"/>
      <c r="Z22" s="86"/>
      <c r="AA22" s="92" t="s">
        <v>342</v>
      </c>
      <c r="AB22" s="86"/>
      <c r="AC22" s="86" t="b">
        <v>0</v>
      </c>
      <c r="AD22" s="86">
        <v>0</v>
      </c>
      <c r="AE22" s="92" t="s">
        <v>351</v>
      </c>
      <c r="AF22" s="86" t="b">
        <v>0</v>
      </c>
      <c r="AG22" s="86" t="s">
        <v>352</v>
      </c>
      <c r="AH22" s="86"/>
      <c r="AI22" s="92" t="s">
        <v>351</v>
      </c>
      <c r="AJ22" s="86" t="b">
        <v>0</v>
      </c>
      <c r="AK22" s="86">
        <v>7</v>
      </c>
      <c r="AL22" s="92" t="s">
        <v>344</v>
      </c>
      <c r="AM22" s="86" t="s">
        <v>355</v>
      </c>
      <c r="AN22" s="86" t="b">
        <v>0</v>
      </c>
      <c r="AO22" s="92" t="s">
        <v>344</v>
      </c>
      <c r="AP22" s="86" t="s">
        <v>176</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c r="BE22" s="52"/>
      <c r="BF22" s="51"/>
      <c r="BG22" s="52"/>
      <c r="BH22" s="51"/>
      <c r="BI22" s="52"/>
      <c r="BJ22" s="51"/>
      <c r="BK22" s="52"/>
      <c r="BL22" s="51"/>
    </row>
    <row r="23" spans="1:64" ht="15">
      <c r="A23" s="84" t="s">
        <v>232</v>
      </c>
      <c r="B23" s="84" t="s">
        <v>235</v>
      </c>
      <c r="C23" s="53"/>
      <c r="D23" s="54"/>
      <c r="E23" s="65"/>
      <c r="F23" s="55"/>
      <c r="G23" s="53"/>
      <c r="H23" s="57"/>
      <c r="I23" s="56"/>
      <c r="J23" s="56"/>
      <c r="K23" s="36" t="s">
        <v>65</v>
      </c>
      <c r="L23" s="83">
        <v>53</v>
      </c>
      <c r="M23" s="83"/>
      <c r="N23" s="63"/>
      <c r="O23" s="86" t="s">
        <v>242</v>
      </c>
      <c r="P23" s="88">
        <v>43627.06800925926</v>
      </c>
      <c r="Q23" s="86" t="s">
        <v>251</v>
      </c>
      <c r="R23" s="86"/>
      <c r="S23" s="86"/>
      <c r="T23" s="86"/>
      <c r="U23" s="86"/>
      <c r="V23" s="90" t="s">
        <v>292</v>
      </c>
      <c r="W23" s="88">
        <v>43627.06800925926</v>
      </c>
      <c r="X23" s="90" t="s">
        <v>317</v>
      </c>
      <c r="Y23" s="86"/>
      <c r="Z23" s="86"/>
      <c r="AA23" s="92" t="s">
        <v>343</v>
      </c>
      <c r="AB23" s="86"/>
      <c r="AC23" s="86" t="b">
        <v>0</v>
      </c>
      <c r="AD23" s="86">
        <v>0</v>
      </c>
      <c r="AE23" s="92" t="s">
        <v>351</v>
      </c>
      <c r="AF23" s="86" t="b">
        <v>0</v>
      </c>
      <c r="AG23" s="86" t="s">
        <v>352</v>
      </c>
      <c r="AH23" s="86"/>
      <c r="AI23" s="92" t="s">
        <v>351</v>
      </c>
      <c r="AJ23" s="86" t="b">
        <v>0</v>
      </c>
      <c r="AK23" s="86">
        <v>7</v>
      </c>
      <c r="AL23" s="92" t="s">
        <v>344</v>
      </c>
      <c r="AM23" s="86" t="s">
        <v>355</v>
      </c>
      <c r="AN23" s="86" t="b">
        <v>0</v>
      </c>
      <c r="AO23" s="92" t="s">
        <v>344</v>
      </c>
      <c r="AP23" s="86" t="s">
        <v>176</v>
      </c>
      <c r="AQ23" s="86">
        <v>0</v>
      </c>
      <c r="AR23" s="86">
        <v>0</v>
      </c>
      <c r="AS23" s="86"/>
      <c r="AT23" s="86"/>
      <c r="AU23" s="86"/>
      <c r="AV23" s="86"/>
      <c r="AW23" s="86"/>
      <c r="AX23" s="86"/>
      <c r="AY23" s="86"/>
      <c r="AZ23" s="86"/>
      <c r="BA23">
        <v>1</v>
      </c>
      <c r="BB23" s="85" t="str">
        <f>REPLACE(INDEX(GroupVertices[Group],MATCH(Edges24[[#This Row],[Vertex 1]],GroupVertices[Vertex],0)),1,1,"")</f>
        <v>1</v>
      </c>
      <c r="BC23" s="85" t="str">
        <f>REPLACE(INDEX(GroupVertices[Group],MATCH(Edges24[[#This Row],[Vertex 2]],GroupVertices[Vertex],0)),1,1,"")</f>
        <v>1</v>
      </c>
      <c r="BD23" s="51"/>
      <c r="BE23" s="52"/>
      <c r="BF23" s="51"/>
      <c r="BG23" s="52"/>
      <c r="BH23" s="51"/>
      <c r="BI23" s="52"/>
      <c r="BJ23" s="51"/>
      <c r="BK23" s="52"/>
      <c r="BL23" s="51"/>
    </row>
    <row r="24" spans="1:64" ht="15">
      <c r="A24" s="84" t="s">
        <v>233</v>
      </c>
      <c r="B24" s="84" t="s">
        <v>235</v>
      </c>
      <c r="C24" s="53"/>
      <c r="D24" s="54"/>
      <c r="E24" s="65"/>
      <c r="F24" s="55"/>
      <c r="G24" s="53"/>
      <c r="H24" s="57"/>
      <c r="I24" s="56"/>
      <c r="J24" s="56"/>
      <c r="K24" s="36" t="s">
        <v>65</v>
      </c>
      <c r="L24" s="83">
        <v>55</v>
      </c>
      <c r="M24" s="83"/>
      <c r="N24" s="63"/>
      <c r="O24" s="86" t="s">
        <v>242</v>
      </c>
      <c r="P24" s="88">
        <v>43626.85427083333</v>
      </c>
      <c r="Q24" s="86" t="s">
        <v>252</v>
      </c>
      <c r="R24" s="90" t="s">
        <v>259</v>
      </c>
      <c r="S24" s="86" t="s">
        <v>262</v>
      </c>
      <c r="T24" s="86" t="s">
        <v>270</v>
      </c>
      <c r="U24" s="86"/>
      <c r="V24" s="90" t="s">
        <v>293</v>
      </c>
      <c r="W24" s="88">
        <v>43626.85427083333</v>
      </c>
      <c r="X24" s="90" t="s">
        <v>318</v>
      </c>
      <c r="Y24" s="86"/>
      <c r="Z24" s="86"/>
      <c r="AA24" s="92" t="s">
        <v>344</v>
      </c>
      <c r="AB24" s="86"/>
      <c r="AC24" s="86" t="b">
        <v>0</v>
      </c>
      <c r="AD24" s="86">
        <v>12</v>
      </c>
      <c r="AE24" s="92" t="s">
        <v>351</v>
      </c>
      <c r="AF24" s="86" t="b">
        <v>0</v>
      </c>
      <c r="AG24" s="86" t="s">
        <v>352</v>
      </c>
      <c r="AH24" s="86"/>
      <c r="AI24" s="92" t="s">
        <v>351</v>
      </c>
      <c r="AJ24" s="86" t="b">
        <v>0</v>
      </c>
      <c r="AK24" s="86">
        <v>7</v>
      </c>
      <c r="AL24" s="92" t="s">
        <v>351</v>
      </c>
      <c r="AM24" s="86" t="s">
        <v>356</v>
      </c>
      <c r="AN24" s="86" t="b">
        <v>0</v>
      </c>
      <c r="AO24" s="92" t="s">
        <v>344</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1</v>
      </c>
      <c r="BE24" s="52">
        <v>2.7027027027027026</v>
      </c>
      <c r="BF24" s="51">
        <v>0</v>
      </c>
      <c r="BG24" s="52">
        <v>0</v>
      </c>
      <c r="BH24" s="51">
        <v>0</v>
      </c>
      <c r="BI24" s="52">
        <v>0</v>
      </c>
      <c r="BJ24" s="51">
        <v>36</v>
      </c>
      <c r="BK24" s="52">
        <v>97.29729729729729</v>
      </c>
      <c r="BL24" s="51">
        <v>37</v>
      </c>
    </row>
    <row r="25" spans="1:64" ht="15">
      <c r="A25" s="84" t="s">
        <v>234</v>
      </c>
      <c r="B25" s="84" t="s">
        <v>233</v>
      </c>
      <c r="C25" s="53"/>
      <c r="D25" s="54"/>
      <c r="E25" s="65"/>
      <c r="F25" s="55"/>
      <c r="G25" s="53"/>
      <c r="H25" s="57"/>
      <c r="I25" s="56"/>
      <c r="J25" s="56"/>
      <c r="K25" s="36" t="s">
        <v>65</v>
      </c>
      <c r="L25" s="83">
        <v>56</v>
      </c>
      <c r="M25" s="83"/>
      <c r="N25" s="63"/>
      <c r="O25" s="86" t="s">
        <v>242</v>
      </c>
      <c r="P25" s="88">
        <v>43627.156539351854</v>
      </c>
      <c r="Q25" s="86" t="s">
        <v>251</v>
      </c>
      <c r="R25" s="86"/>
      <c r="S25" s="86"/>
      <c r="T25" s="86"/>
      <c r="U25" s="86"/>
      <c r="V25" s="90" t="s">
        <v>294</v>
      </c>
      <c r="W25" s="88">
        <v>43627.156539351854</v>
      </c>
      <c r="X25" s="90" t="s">
        <v>319</v>
      </c>
      <c r="Y25" s="86"/>
      <c r="Z25" s="86"/>
      <c r="AA25" s="92" t="s">
        <v>345</v>
      </c>
      <c r="AB25" s="86"/>
      <c r="AC25" s="86" t="b">
        <v>0</v>
      </c>
      <c r="AD25" s="86">
        <v>0</v>
      </c>
      <c r="AE25" s="92" t="s">
        <v>351</v>
      </c>
      <c r="AF25" s="86" t="b">
        <v>0</v>
      </c>
      <c r="AG25" s="86" t="s">
        <v>352</v>
      </c>
      <c r="AH25" s="86"/>
      <c r="AI25" s="92" t="s">
        <v>351</v>
      </c>
      <c r="AJ25" s="86" t="b">
        <v>0</v>
      </c>
      <c r="AK25" s="86">
        <v>7</v>
      </c>
      <c r="AL25" s="92" t="s">
        <v>344</v>
      </c>
      <c r="AM25" s="86" t="s">
        <v>355</v>
      </c>
      <c r="AN25" s="86" t="b">
        <v>0</v>
      </c>
      <c r="AO25" s="92" t="s">
        <v>344</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c r="BE25" s="52"/>
      <c r="BF25" s="51"/>
      <c r="BG25" s="52"/>
      <c r="BH25" s="51"/>
      <c r="BI25" s="52"/>
      <c r="BJ25" s="51"/>
      <c r="BK25" s="52"/>
      <c r="BL25" s="51"/>
    </row>
    <row r="26" spans="1:64" ht="15">
      <c r="A26" s="84" t="s">
        <v>235</v>
      </c>
      <c r="B26" s="84" t="s">
        <v>235</v>
      </c>
      <c r="C26" s="53"/>
      <c r="D26" s="54"/>
      <c r="E26" s="65"/>
      <c r="F26" s="55"/>
      <c r="G26" s="53"/>
      <c r="H26" s="57"/>
      <c r="I26" s="56"/>
      <c r="J26" s="56"/>
      <c r="K26" s="36" t="s">
        <v>65</v>
      </c>
      <c r="L26" s="83">
        <v>58</v>
      </c>
      <c r="M26" s="83"/>
      <c r="N26" s="63"/>
      <c r="O26" s="86" t="s">
        <v>176</v>
      </c>
      <c r="P26" s="88">
        <v>43601.99827546296</v>
      </c>
      <c r="Q26" s="86" t="s">
        <v>253</v>
      </c>
      <c r="R26" s="90" t="s">
        <v>260</v>
      </c>
      <c r="S26" s="86" t="s">
        <v>265</v>
      </c>
      <c r="T26" s="86"/>
      <c r="U26" s="90" t="s">
        <v>272</v>
      </c>
      <c r="V26" s="90" t="s">
        <v>272</v>
      </c>
      <c r="W26" s="88">
        <v>43601.99827546296</v>
      </c>
      <c r="X26" s="90" t="s">
        <v>320</v>
      </c>
      <c r="Y26" s="86"/>
      <c r="Z26" s="86"/>
      <c r="AA26" s="92" t="s">
        <v>346</v>
      </c>
      <c r="AB26" s="86"/>
      <c r="AC26" s="86" t="b">
        <v>0</v>
      </c>
      <c r="AD26" s="86">
        <v>16</v>
      </c>
      <c r="AE26" s="92" t="s">
        <v>351</v>
      </c>
      <c r="AF26" s="86" t="b">
        <v>0</v>
      </c>
      <c r="AG26" s="86" t="s">
        <v>352</v>
      </c>
      <c r="AH26" s="86"/>
      <c r="AI26" s="92" t="s">
        <v>351</v>
      </c>
      <c r="AJ26" s="86" t="b">
        <v>0</v>
      </c>
      <c r="AK26" s="86">
        <v>9</v>
      </c>
      <c r="AL26" s="92" t="s">
        <v>351</v>
      </c>
      <c r="AM26" s="86" t="s">
        <v>354</v>
      </c>
      <c r="AN26" s="86" t="b">
        <v>0</v>
      </c>
      <c r="AO26" s="92" t="s">
        <v>346</v>
      </c>
      <c r="AP26" s="86" t="s">
        <v>359</v>
      </c>
      <c r="AQ26" s="86">
        <v>0</v>
      </c>
      <c r="AR26" s="86">
        <v>0</v>
      </c>
      <c r="AS26" s="86"/>
      <c r="AT26" s="86"/>
      <c r="AU26" s="86"/>
      <c r="AV26" s="86"/>
      <c r="AW26" s="86"/>
      <c r="AX26" s="86"/>
      <c r="AY26" s="86"/>
      <c r="AZ26" s="86"/>
      <c r="BA26">
        <v>2</v>
      </c>
      <c r="BB26" s="85" t="str">
        <f>REPLACE(INDEX(GroupVertices[Group],MATCH(Edges24[[#This Row],[Vertex 1]],GroupVertices[Vertex],0)),1,1,"")</f>
        <v>1</v>
      </c>
      <c r="BC26" s="85" t="str">
        <f>REPLACE(INDEX(GroupVertices[Group],MATCH(Edges24[[#This Row],[Vertex 2]],GroupVertices[Vertex],0)),1,1,"")</f>
        <v>1</v>
      </c>
      <c r="BD26" s="51">
        <v>4</v>
      </c>
      <c r="BE26" s="52">
        <v>10.526315789473685</v>
      </c>
      <c r="BF26" s="51">
        <v>0</v>
      </c>
      <c r="BG26" s="52">
        <v>0</v>
      </c>
      <c r="BH26" s="51">
        <v>0</v>
      </c>
      <c r="BI26" s="52">
        <v>0</v>
      </c>
      <c r="BJ26" s="51">
        <v>34</v>
      </c>
      <c r="BK26" s="52">
        <v>89.47368421052632</v>
      </c>
      <c r="BL26" s="51">
        <v>38</v>
      </c>
    </row>
    <row r="27" spans="1:64" ht="15">
      <c r="A27" s="84" t="s">
        <v>235</v>
      </c>
      <c r="B27" s="84" t="s">
        <v>235</v>
      </c>
      <c r="C27" s="53"/>
      <c r="D27" s="54"/>
      <c r="E27" s="65"/>
      <c r="F27" s="55"/>
      <c r="G27" s="53"/>
      <c r="H27" s="57"/>
      <c r="I27" s="56"/>
      <c r="J27" s="56"/>
      <c r="K27" s="36" t="s">
        <v>65</v>
      </c>
      <c r="L27" s="83">
        <v>59</v>
      </c>
      <c r="M27" s="83"/>
      <c r="N27" s="63"/>
      <c r="O27" s="86" t="s">
        <v>176</v>
      </c>
      <c r="P27" s="88">
        <v>43621.66783564815</v>
      </c>
      <c r="Q27" s="86" t="s">
        <v>254</v>
      </c>
      <c r="R27" s="90" t="s">
        <v>261</v>
      </c>
      <c r="S27" s="86" t="s">
        <v>266</v>
      </c>
      <c r="T27" s="86"/>
      <c r="U27" s="86"/>
      <c r="V27" s="90" t="s">
        <v>295</v>
      </c>
      <c r="W27" s="88">
        <v>43621.66783564815</v>
      </c>
      <c r="X27" s="90" t="s">
        <v>321</v>
      </c>
      <c r="Y27" s="86"/>
      <c r="Z27" s="86"/>
      <c r="AA27" s="92" t="s">
        <v>347</v>
      </c>
      <c r="AB27" s="86"/>
      <c r="AC27" s="86" t="b">
        <v>0</v>
      </c>
      <c r="AD27" s="86">
        <v>1</v>
      </c>
      <c r="AE27" s="92" t="s">
        <v>351</v>
      </c>
      <c r="AF27" s="86" t="b">
        <v>0</v>
      </c>
      <c r="AG27" s="86" t="s">
        <v>352</v>
      </c>
      <c r="AH27" s="86"/>
      <c r="AI27" s="92" t="s">
        <v>351</v>
      </c>
      <c r="AJ27" s="86" t="b">
        <v>0</v>
      </c>
      <c r="AK27" s="86">
        <v>0</v>
      </c>
      <c r="AL27" s="92" t="s">
        <v>351</v>
      </c>
      <c r="AM27" s="86" t="s">
        <v>357</v>
      </c>
      <c r="AN27" s="86" t="b">
        <v>0</v>
      </c>
      <c r="AO27" s="92" t="s">
        <v>347</v>
      </c>
      <c r="AP27" s="86" t="s">
        <v>176</v>
      </c>
      <c r="AQ27" s="86">
        <v>0</v>
      </c>
      <c r="AR27" s="86">
        <v>0</v>
      </c>
      <c r="AS27" s="86"/>
      <c r="AT27" s="86"/>
      <c r="AU27" s="86"/>
      <c r="AV27" s="86"/>
      <c r="AW27" s="86"/>
      <c r="AX27" s="86"/>
      <c r="AY27" s="86"/>
      <c r="AZ27" s="86"/>
      <c r="BA27">
        <v>2</v>
      </c>
      <c r="BB27" s="85" t="str">
        <f>REPLACE(INDEX(GroupVertices[Group],MATCH(Edges24[[#This Row],[Vertex 1]],GroupVertices[Vertex],0)),1,1,"")</f>
        <v>1</v>
      </c>
      <c r="BC27" s="85" t="str">
        <f>REPLACE(INDEX(GroupVertices[Group],MATCH(Edges24[[#This Row],[Vertex 2]],GroupVertices[Vertex],0)),1,1,"")</f>
        <v>1</v>
      </c>
      <c r="BD27" s="51">
        <v>0</v>
      </c>
      <c r="BE27" s="52">
        <v>0</v>
      </c>
      <c r="BF27" s="51">
        <v>0</v>
      </c>
      <c r="BG27" s="52">
        <v>0</v>
      </c>
      <c r="BH27" s="51">
        <v>0</v>
      </c>
      <c r="BI27" s="52">
        <v>0</v>
      </c>
      <c r="BJ27" s="51">
        <v>13</v>
      </c>
      <c r="BK27" s="52">
        <v>100</v>
      </c>
      <c r="BL27" s="51">
        <v>13</v>
      </c>
    </row>
    <row r="28" spans="1:64" ht="15">
      <c r="A28" s="84" t="s">
        <v>236</v>
      </c>
      <c r="B28" s="84" t="s">
        <v>235</v>
      </c>
      <c r="C28" s="53"/>
      <c r="D28" s="54"/>
      <c r="E28" s="65"/>
      <c r="F28" s="55"/>
      <c r="G28" s="53"/>
      <c r="H28" s="57"/>
      <c r="I28" s="56"/>
      <c r="J28" s="56"/>
      <c r="K28" s="36" t="s">
        <v>65</v>
      </c>
      <c r="L28" s="83">
        <v>60</v>
      </c>
      <c r="M28" s="83"/>
      <c r="N28" s="63"/>
      <c r="O28" s="86" t="s">
        <v>242</v>
      </c>
      <c r="P28" s="88">
        <v>43627.83594907408</v>
      </c>
      <c r="Q28" s="86" t="s">
        <v>255</v>
      </c>
      <c r="R28" s="86"/>
      <c r="S28" s="86"/>
      <c r="T28" s="86"/>
      <c r="U28" s="86"/>
      <c r="V28" s="90" t="s">
        <v>296</v>
      </c>
      <c r="W28" s="88">
        <v>43627.83594907408</v>
      </c>
      <c r="X28" s="90" t="s">
        <v>322</v>
      </c>
      <c r="Y28" s="86"/>
      <c r="Z28" s="86"/>
      <c r="AA28" s="92" t="s">
        <v>348</v>
      </c>
      <c r="AB28" s="86"/>
      <c r="AC28" s="86" t="b">
        <v>0</v>
      </c>
      <c r="AD28" s="86">
        <v>0</v>
      </c>
      <c r="AE28" s="92" t="s">
        <v>351</v>
      </c>
      <c r="AF28" s="86" t="b">
        <v>0</v>
      </c>
      <c r="AG28" s="86" t="s">
        <v>352</v>
      </c>
      <c r="AH28" s="86"/>
      <c r="AI28" s="92" t="s">
        <v>351</v>
      </c>
      <c r="AJ28" s="86" t="b">
        <v>0</v>
      </c>
      <c r="AK28" s="86">
        <v>0</v>
      </c>
      <c r="AL28" s="92" t="s">
        <v>351</v>
      </c>
      <c r="AM28" s="86" t="s">
        <v>358</v>
      </c>
      <c r="AN28" s="86" t="b">
        <v>0</v>
      </c>
      <c r="AO28" s="92" t="s">
        <v>348</v>
      </c>
      <c r="AP28" s="86" t="s">
        <v>176</v>
      </c>
      <c r="AQ28" s="86">
        <v>0</v>
      </c>
      <c r="AR28" s="86">
        <v>0</v>
      </c>
      <c r="AS28" s="86"/>
      <c r="AT28" s="86"/>
      <c r="AU28" s="86"/>
      <c r="AV28" s="86"/>
      <c r="AW28" s="86"/>
      <c r="AX28" s="86"/>
      <c r="AY28" s="86"/>
      <c r="AZ28" s="86"/>
      <c r="BA28">
        <v>1</v>
      </c>
      <c r="BB28" s="85" t="str">
        <f>REPLACE(INDEX(GroupVertices[Group],MATCH(Edges24[[#This Row],[Vertex 1]],GroupVertices[Vertex],0)),1,1,"")</f>
        <v>1</v>
      </c>
      <c r="BC28" s="85" t="str">
        <f>REPLACE(INDEX(GroupVertices[Group],MATCH(Edges24[[#This Row],[Vertex 2]],GroupVertices[Vertex],0)),1,1,"")</f>
        <v>1</v>
      </c>
      <c r="BD28" s="51"/>
      <c r="BE28" s="52"/>
      <c r="BF28" s="51"/>
      <c r="BG28" s="52"/>
      <c r="BH28" s="51"/>
      <c r="BI28" s="52"/>
      <c r="BJ28" s="51"/>
      <c r="BK28" s="52"/>
      <c r="BL28" s="51"/>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hyperlinks>
    <hyperlink ref="R3" r:id="rId1" display="https://www.cmqcc.org/my-birth-matters"/>
    <hyperlink ref="R5" r:id="rId2" display="https://www.nytimes.com/2019/06/05/opinion/hospital-cesarean-section.html"/>
    <hyperlink ref="R6" r:id="rId3" display="https://www.nytimes.com/2019/06/05/opinion/hospital-cesarean-section.html"/>
    <hyperlink ref="R7" r:id="rId4" display="https://www.nytimes.com/2019/06/05/opinion/hospital-cesarean-section.html"/>
    <hyperlink ref="R8" r:id="rId5" display="https://www.nytimes.com/2019/06/05/opinion/hospital-cesarean-section.html"/>
    <hyperlink ref="R9" r:id="rId6" display="https://www.nytimes.com/2019/06/05/opinion/hospital-cesarean-section.html"/>
    <hyperlink ref="R10" r:id="rId7" display="https://www.nytimes.com/2019/06/05/opinion/hospital-cesarean-section.html"/>
    <hyperlink ref="R11" r:id="rId8" display="https://www.nytimes.com/2019/06/05/opinion/hospital-cesarean-section.html"/>
    <hyperlink ref="R12" r:id="rId9" display="https://www.nytimes.com/2019/06/05/opinion/hospital-cesarean-section.html"/>
    <hyperlink ref="R14" r:id="rId10" display="https://twitter.com/publichealthumn/status/1137082513837449216"/>
    <hyperlink ref="R24" r:id="rId11" display="https://www.cmqcc.org/news/upcoming-webinar-improving-birth-care-experiences-and-outcomes-and-black-mothers-qi-approach"/>
    <hyperlink ref="R26" r:id="rId12" display="http://www.sciencedirect.com/science/authShare/S0884217519300449/20190507T220300Z/1?md5=5be580187ed1e0f021a008f6c8ba1297&amp;dgcid=author"/>
    <hyperlink ref="R27" r:id="rId13" display="https://mailchi.mp/a03a4cdeae8d/y0ay1xa7r6-2875445"/>
    <hyperlink ref="U5" r:id="rId14" display="https://pbs.twimg.com/ext_tw_video_thumb/1136409486984278018/pu/img/tSEjs--RREjIKKCN.jpg"/>
    <hyperlink ref="U26" r:id="rId15" display="https://pbs.twimg.com/media/D6uhtBXUYAAVrhs.jpg"/>
    <hyperlink ref="V3" r:id="rId16" display="http://pbs.twimg.com/profile_images/691751412036808705/40DpcbP9_normal.jpg"/>
    <hyperlink ref="V4" r:id="rId17" display="http://pbs.twimg.com/profile_images/1013397531206848512/Ekf9nVK4_normal.jpg"/>
    <hyperlink ref="V5" r:id="rId18" display="https://pbs.twimg.com/ext_tw_video_thumb/1136409486984278018/pu/img/tSEjs--RREjIKKCN.jpg"/>
    <hyperlink ref="V6" r:id="rId19" display="http://pbs.twimg.com/profile_images/910163469386862593/hHvADbba_normal.jpg"/>
    <hyperlink ref="V7" r:id="rId20" display="http://pbs.twimg.com/profile_images/1017592184034521088/5SB1rijr_normal.jpg"/>
    <hyperlink ref="V8" r:id="rId21" display="http://pbs.twimg.com/profile_images/625663745063190528/DLPj6sJD_normal.png"/>
    <hyperlink ref="V9" r:id="rId22" display="http://pbs.twimg.com/profile_images/1039928716665806849/cKZNMB2g_normal.jpg"/>
    <hyperlink ref="V10" r:id="rId23" display="http://pbs.twimg.com/profile_images/1098319047366754304/o94EeFoE_normal.png"/>
    <hyperlink ref="V11" r:id="rId24" display="http://pbs.twimg.com/profile_images/1050727644013232128/E0gZkE85_normal.jpg"/>
    <hyperlink ref="V12" r:id="rId25" display="http://pbs.twimg.com/profile_images/950771103827484673/MeGvOrh1_normal.jpg"/>
    <hyperlink ref="V13" r:id="rId26" display="http://pbs.twimg.com/profile_images/1050074275888189441/8We7kbvk_normal.jpg"/>
    <hyperlink ref="V14" r:id="rId27" display="http://pbs.twimg.com/profile_images/1131683640021331969/eAXr26dn_normal.jpg"/>
    <hyperlink ref="V15" r:id="rId28" display="http://pbs.twimg.com/profile_images/872287940709408772/YNV7xSA-_normal.jpg"/>
    <hyperlink ref="V16" r:id="rId29" display="http://pbs.twimg.com/profile_images/1078654114450542592/Ywa0pyka_normal.jpg"/>
    <hyperlink ref="V17" r:id="rId30" display="http://pbs.twimg.com/profile_images/1044969411432583168/FpmDabw7_normal.jpg"/>
    <hyperlink ref="V18" r:id="rId31" display="http://pbs.twimg.com/profile_images/378800000506759140/f0f7c3d4dfd710de8df48f54c297554c_normal.jpeg"/>
    <hyperlink ref="V19" r:id="rId32" display="http://pbs.twimg.com/profile_images/1093949311153451009/k8Xqmo6d_normal.jpg"/>
    <hyperlink ref="V20" r:id="rId33" display="http://pbs.twimg.com/profile_images/756134778676580352/sbdo2lA1_normal.jpg"/>
    <hyperlink ref="V21" r:id="rId34" display="http://pbs.twimg.com/profile_images/765753347244630016/1MxZu0OX_normal.jpg"/>
    <hyperlink ref="V22" r:id="rId35" display="http://pbs.twimg.com/profile_images/1042167452694601728/v7_QVBBq_normal.jpg"/>
    <hyperlink ref="V23" r:id="rId36" display="http://pbs.twimg.com/profile_images/725703417558126592/SocNzlxV_normal.jpg"/>
    <hyperlink ref="V24" r:id="rId37" display="http://pbs.twimg.com/profile_images/799643448357830656/FTrErgEN_normal.jpg"/>
    <hyperlink ref="V25" r:id="rId38" display="http://pbs.twimg.com/profile_images/1066792354034708482/tw1SjvEE_normal.jpg"/>
    <hyperlink ref="V26" r:id="rId39" display="https://pbs.twimg.com/media/D6uhtBXUYAAVrhs.jpg"/>
    <hyperlink ref="V27" r:id="rId40" display="http://pbs.twimg.com/profile_images/654521427551367168/AkjRumyP_normal.png"/>
    <hyperlink ref="V28" r:id="rId41" display="http://pbs.twimg.com/profile_images/1053341124566437888/TqqPhvx8_normal.jpg"/>
    <hyperlink ref="X3" r:id="rId42" display="https://twitter.com/#!/chcfnews/status/1136311167142334465"/>
    <hyperlink ref="X4" r:id="rId43" display="https://twitter.com/#!/unnecesarean/status/1136317118402703361"/>
    <hyperlink ref="X5" r:id="rId44" display="https://twitter.com/#!/beccah_health/status/1136412233947213824"/>
    <hyperlink ref="X6" r:id="rId45" display="https://twitter.com/#!/bornk/status/1136429270010609665"/>
    <hyperlink ref="X7" r:id="rId46" display="https://twitter.com/#!/neel_shah/status/1136441371982671877"/>
    <hyperlink ref="X8" r:id="rId47" display="https://twitter.com/#!/doml_health/status/1136598679182331904"/>
    <hyperlink ref="X9" r:id="rId48" display="https://twitter.com/#!/cesareanrates/status/1136622013085339648"/>
    <hyperlink ref="X10" r:id="rId49" display="https://twitter.com/#!/obgynquality/status/1136731011117531136"/>
    <hyperlink ref="X11" r:id="rId50" display="https://twitter.com/#!/shaziatariqkhan/status/1136750594885070848"/>
    <hyperlink ref="X12" r:id="rId51" display="https://twitter.com/#!/eakester/status/1137671589426843648"/>
    <hyperlink ref="X13" r:id="rId52" display="https://twitter.com/#!/suegullo/status/1137727522962124801"/>
    <hyperlink ref="X14" r:id="rId53" display="https://twitter.com/#!/rjwarrior/status/1137763803792175105"/>
    <hyperlink ref="X15" r:id="rId54" display="https://twitter.com/#!/danihasaduck/status/1137778802145153024"/>
    <hyperlink ref="X16" r:id="rId55" display="https://twitter.com/#!/aunpalmquist/status/1137780100865413120"/>
    <hyperlink ref="X17" r:id="rId56" display="https://twitter.com/#!/sandalljane/status/1138186381577076737"/>
    <hyperlink ref="X18" r:id="rId57" display="https://twitter.com/#!/robyncnm/status/1138186915520360449"/>
    <hyperlink ref="X19" r:id="rId58" display="https://twitter.com/#!/perinatalqi/status/1138188506143088640"/>
    <hyperlink ref="X20" r:id="rId59" display="https://twitter.com/#!/rrhdr/status/1137858564330942464"/>
    <hyperlink ref="X21" r:id="rId60" display="https://twitter.com/#!/thehealthymommy/status/1138208563074146304"/>
    <hyperlink ref="X22" r:id="rId61" display="https://twitter.com/#!/chantallauryn/status/1138210357703397377"/>
    <hyperlink ref="X23" r:id="rId62" display="https://twitter.com/#!/thefpqc/status/1138259033440305152"/>
    <hyperlink ref="X24" r:id="rId63" display="https://twitter.com/#!/acnmmidwives/status/1138181577035460610"/>
    <hyperlink ref="X25" r:id="rId64" display="https://twitter.com/#!/amykaleka/status/1138291119400345602"/>
    <hyperlink ref="X26" r:id="rId65" display="https://twitter.com/#!/cmqcc/status/1129174068995928064"/>
    <hyperlink ref="X27" r:id="rId66" display="https://twitter.com/#!/cmqcc/status/1136302076370268160"/>
    <hyperlink ref="X28" r:id="rId67" display="https://twitter.com/#!/_sararothstein/status/1138537328740360192"/>
  </hyperlinks>
  <printOptions/>
  <pageMargins left="0.7" right="0.7" top="0.75" bottom="0.75" header="0.3" footer="0.3"/>
  <pageSetup horizontalDpi="600" verticalDpi="600" orientation="portrait" r:id="rId71"/>
  <legacyDrawing r:id="rId69"/>
  <tableParts>
    <tablePart r:id="rId7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856</v>
      </c>
      <c r="B1" s="13" t="s">
        <v>34</v>
      </c>
    </row>
    <row r="2" spans="1:2" ht="15">
      <c r="A2" s="124" t="s">
        <v>235</v>
      </c>
      <c r="B2" s="85">
        <v>512.5</v>
      </c>
    </row>
    <row r="3" spans="1:2" ht="15">
      <c r="A3" s="124" t="s">
        <v>214</v>
      </c>
      <c r="B3" s="85">
        <v>404.333333</v>
      </c>
    </row>
    <row r="4" spans="1:2" ht="15">
      <c r="A4" s="124" t="s">
        <v>212</v>
      </c>
      <c r="B4" s="85">
        <v>127.5</v>
      </c>
    </row>
    <row r="5" spans="1:2" ht="15">
      <c r="A5" s="124" t="s">
        <v>223</v>
      </c>
      <c r="B5" s="85">
        <v>118.833333</v>
      </c>
    </row>
    <row r="6" spans="1:2" ht="15">
      <c r="A6" s="124" t="s">
        <v>236</v>
      </c>
      <c r="B6" s="85">
        <v>56</v>
      </c>
    </row>
    <row r="7" spans="1:2" ht="15">
      <c r="A7" s="124" t="s">
        <v>238</v>
      </c>
      <c r="B7" s="85">
        <v>21</v>
      </c>
    </row>
    <row r="8" spans="1:2" ht="15">
      <c r="A8" s="124" t="s">
        <v>233</v>
      </c>
      <c r="B8" s="85">
        <v>15</v>
      </c>
    </row>
    <row r="9" spans="1:2" ht="15">
      <c r="A9" s="124" t="s">
        <v>229</v>
      </c>
      <c r="B9" s="85">
        <v>8.833333</v>
      </c>
    </row>
    <row r="10" spans="1:2" ht="15">
      <c r="A10" s="124" t="s">
        <v>224</v>
      </c>
      <c r="B10" s="85">
        <v>7.333333</v>
      </c>
    </row>
    <row r="11" spans="1:2" ht="15">
      <c r="A11" s="124" t="s">
        <v>225</v>
      </c>
      <c r="B11" s="85">
        <v>7.333333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858</v>
      </c>
      <c r="B25" t="s">
        <v>857</v>
      </c>
    </row>
    <row r="26" spans="1:2" ht="15">
      <c r="A26" s="136">
        <v>43601.99827546296</v>
      </c>
      <c r="B26" s="3">
        <v>1</v>
      </c>
    </row>
    <row r="27" spans="1:2" ht="15">
      <c r="A27" s="136">
        <v>43621.66783564815</v>
      </c>
      <c r="B27" s="3">
        <v>1</v>
      </c>
    </row>
    <row r="28" spans="1:2" ht="15">
      <c r="A28" s="136">
        <v>43621.69291666667</v>
      </c>
      <c r="B28" s="3">
        <v>1</v>
      </c>
    </row>
    <row r="29" spans="1:2" ht="15">
      <c r="A29" s="136">
        <v>43621.709340277775</v>
      </c>
      <c r="B29" s="3">
        <v>1</v>
      </c>
    </row>
    <row r="30" spans="1:2" ht="15">
      <c r="A30" s="136">
        <v>43621.97180555556</v>
      </c>
      <c r="B30" s="3">
        <v>1</v>
      </c>
    </row>
    <row r="31" spans="1:2" ht="15">
      <c r="A31" s="136">
        <v>43622.01881944444</v>
      </c>
      <c r="B31" s="3">
        <v>1</v>
      </c>
    </row>
    <row r="32" spans="1:2" ht="15">
      <c r="A32" s="136">
        <v>43622.05221064815</v>
      </c>
      <c r="B32" s="3">
        <v>1</v>
      </c>
    </row>
    <row r="33" spans="1:2" ht="15">
      <c r="A33" s="136">
        <v>43622.486296296294</v>
      </c>
      <c r="B33" s="3">
        <v>1</v>
      </c>
    </row>
    <row r="34" spans="1:2" ht="15">
      <c r="A34" s="136">
        <v>43622.55068287037</v>
      </c>
      <c r="B34" s="3">
        <v>1</v>
      </c>
    </row>
    <row r="35" spans="1:2" ht="15">
      <c r="A35" s="136">
        <v>43622.85146990741</v>
      </c>
      <c r="B35" s="3">
        <v>1</v>
      </c>
    </row>
    <row r="36" spans="1:2" ht="15">
      <c r="A36" s="136">
        <v>43622.90550925926</v>
      </c>
      <c r="B36" s="3">
        <v>1</v>
      </c>
    </row>
    <row r="37" spans="1:2" ht="15">
      <c r="A37" s="136">
        <v>43625.446967592594</v>
      </c>
      <c r="B37" s="3">
        <v>1</v>
      </c>
    </row>
    <row r="38" spans="1:2" ht="15">
      <c r="A38" s="136">
        <v>43625.601319444446</v>
      </c>
      <c r="B38" s="3">
        <v>1</v>
      </c>
    </row>
    <row r="39" spans="1:2" ht="15">
      <c r="A39" s="136">
        <v>43625.70143518518</v>
      </c>
      <c r="B39" s="3">
        <v>1</v>
      </c>
    </row>
    <row r="40" spans="1:2" ht="15">
      <c r="A40" s="136">
        <v>43625.7428125</v>
      </c>
      <c r="B40" s="3">
        <v>1</v>
      </c>
    </row>
    <row r="41" spans="1:2" ht="15">
      <c r="A41" s="136">
        <v>43625.746400462966</v>
      </c>
      <c r="B41" s="3">
        <v>1</v>
      </c>
    </row>
    <row r="42" spans="1:2" ht="15">
      <c r="A42" s="136">
        <v>43625.962916666664</v>
      </c>
      <c r="B42" s="3">
        <v>1</v>
      </c>
    </row>
    <row r="43" spans="1:2" ht="15">
      <c r="A43" s="136">
        <v>43626.85427083333</v>
      </c>
      <c r="B43" s="3">
        <v>1</v>
      </c>
    </row>
    <row r="44" spans="1:2" ht="15">
      <c r="A44" s="136">
        <v>43626.86752314815</v>
      </c>
      <c r="B44" s="3">
        <v>1</v>
      </c>
    </row>
    <row r="45" spans="1:2" ht="15">
      <c r="A45" s="136">
        <v>43626.868993055556</v>
      </c>
      <c r="B45" s="3">
        <v>1</v>
      </c>
    </row>
    <row r="46" spans="1:2" ht="15">
      <c r="A46" s="136">
        <v>43626.873391203706</v>
      </c>
      <c r="B46" s="3">
        <v>1</v>
      </c>
    </row>
    <row r="47" spans="1:2" ht="15">
      <c r="A47" s="136">
        <v>43626.92872685185</v>
      </c>
      <c r="B47" s="3">
        <v>1</v>
      </c>
    </row>
    <row r="48" spans="1:2" ht="15">
      <c r="A48" s="136">
        <v>43626.93368055556</v>
      </c>
      <c r="B48" s="3">
        <v>1</v>
      </c>
    </row>
    <row r="49" spans="1:2" ht="15">
      <c r="A49" s="136">
        <v>43627.06800925926</v>
      </c>
      <c r="B49" s="3">
        <v>1</v>
      </c>
    </row>
    <row r="50" spans="1:2" ht="15">
      <c r="A50" s="136">
        <v>43627.156539351854</v>
      </c>
      <c r="B50" s="3">
        <v>1</v>
      </c>
    </row>
    <row r="51" spans="1:2" ht="15">
      <c r="A51" s="136">
        <v>43627.83594907408</v>
      </c>
      <c r="B51" s="3">
        <v>1</v>
      </c>
    </row>
    <row r="52" spans="1:2" ht="15">
      <c r="A52" s="136" t="s">
        <v>859</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360</v>
      </c>
      <c r="AE2" s="13" t="s">
        <v>361</v>
      </c>
      <c r="AF2" s="13" t="s">
        <v>362</v>
      </c>
      <c r="AG2" s="13" t="s">
        <v>363</v>
      </c>
      <c r="AH2" s="13" t="s">
        <v>364</v>
      </c>
      <c r="AI2" s="13" t="s">
        <v>365</v>
      </c>
      <c r="AJ2" s="13" t="s">
        <v>366</v>
      </c>
      <c r="AK2" s="13" t="s">
        <v>367</v>
      </c>
      <c r="AL2" s="13" t="s">
        <v>368</v>
      </c>
      <c r="AM2" s="13" t="s">
        <v>369</v>
      </c>
      <c r="AN2" s="13" t="s">
        <v>370</v>
      </c>
      <c r="AO2" s="13" t="s">
        <v>371</v>
      </c>
      <c r="AP2" s="13" t="s">
        <v>372</v>
      </c>
      <c r="AQ2" s="13" t="s">
        <v>373</v>
      </c>
      <c r="AR2" s="13" t="s">
        <v>374</v>
      </c>
      <c r="AS2" s="13" t="s">
        <v>192</v>
      </c>
      <c r="AT2" s="13" t="s">
        <v>375</v>
      </c>
      <c r="AU2" s="13" t="s">
        <v>376</v>
      </c>
      <c r="AV2" s="13" t="s">
        <v>377</v>
      </c>
      <c r="AW2" s="13" t="s">
        <v>378</v>
      </c>
      <c r="AX2" s="13" t="s">
        <v>379</v>
      </c>
      <c r="AY2" s="13" t="s">
        <v>380</v>
      </c>
      <c r="AZ2" s="13" t="s">
        <v>625</v>
      </c>
      <c r="BA2" s="130" t="s">
        <v>764</v>
      </c>
      <c r="BB2" s="130" t="s">
        <v>766</v>
      </c>
      <c r="BC2" s="130" t="s">
        <v>767</v>
      </c>
      <c r="BD2" s="130" t="s">
        <v>769</v>
      </c>
      <c r="BE2" s="130" t="s">
        <v>770</v>
      </c>
      <c r="BF2" s="130" t="s">
        <v>771</v>
      </c>
      <c r="BG2" s="130" t="s">
        <v>772</v>
      </c>
      <c r="BH2" s="130" t="s">
        <v>784</v>
      </c>
      <c r="BI2" s="130" t="s">
        <v>786</v>
      </c>
      <c r="BJ2" s="130" t="s">
        <v>799</v>
      </c>
      <c r="BK2" s="130" t="s">
        <v>845</v>
      </c>
      <c r="BL2" s="130" t="s">
        <v>846</v>
      </c>
      <c r="BM2" s="130" t="s">
        <v>847</v>
      </c>
      <c r="BN2" s="130" t="s">
        <v>848</v>
      </c>
      <c r="BO2" s="130" t="s">
        <v>849</v>
      </c>
      <c r="BP2" s="130" t="s">
        <v>850</v>
      </c>
      <c r="BQ2" s="130" t="s">
        <v>851</v>
      </c>
      <c r="BR2" s="130" t="s">
        <v>852</v>
      </c>
      <c r="BS2" s="130" t="s">
        <v>854</v>
      </c>
      <c r="BT2" s="3"/>
      <c r="BU2" s="3"/>
    </row>
    <row r="3" spans="1:73" ht="15" customHeight="1">
      <c r="A3" s="50" t="s">
        <v>212</v>
      </c>
      <c r="B3" s="53"/>
      <c r="C3" s="53" t="s">
        <v>64</v>
      </c>
      <c r="D3" s="54">
        <v>701.6053926266692</v>
      </c>
      <c r="E3" s="55"/>
      <c r="F3" s="112" t="s">
        <v>273</v>
      </c>
      <c r="G3" s="53"/>
      <c r="H3" s="57" t="s">
        <v>212</v>
      </c>
      <c r="I3" s="56"/>
      <c r="J3" s="56"/>
      <c r="K3" s="114" t="s">
        <v>550</v>
      </c>
      <c r="L3" s="59">
        <v>2488.307317073171</v>
      </c>
      <c r="M3" s="60">
        <v>9011.0087890625</v>
      </c>
      <c r="N3" s="60">
        <v>6734.23583984375</v>
      </c>
      <c r="O3" s="58"/>
      <c r="P3" s="61"/>
      <c r="Q3" s="61"/>
      <c r="R3" s="51"/>
      <c r="S3" s="51">
        <v>7</v>
      </c>
      <c r="T3" s="51">
        <v>2</v>
      </c>
      <c r="U3" s="52">
        <v>127.5</v>
      </c>
      <c r="V3" s="52">
        <v>0.016129</v>
      </c>
      <c r="W3" s="52">
        <v>0.063786</v>
      </c>
      <c r="X3" s="52">
        <v>1.728615</v>
      </c>
      <c r="Y3" s="52">
        <v>0.19047619047619047</v>
      </c>
      <c r="Z3" s="52">
        <v>0.2857142857142857</v>
      </c>
      <c r="AA3" s="62">
        <v>3</v>
      </c>
      <c r="AB3" s="62"/>
      <c r="AC3" s="63"/>
      <c r="AD3" s="85" t="s">
        <v>381</v>
      </c>
      <c r="AE3" s="85">
        <v>832</v>
      </c>
      <c r="AF3" s="85">
        <v>10113</v>
      </c>
      <c r="AG3" s="85">
        <v>16549</v>
      </c>
      <c r="AH3" s="85">
        <v>1380</v>
      </c>
      <c r="AI3" s="85"/>
      <c r="AJ3" s="85" t="s">
        <v>411</v>
      </c>
      <c r="AK3" s="85" t="s">
        <v>440</v>
      </c>
      <c r="AL3" s="89" t="s">
        <v>461</v>
      </c>
      <c r="AM3" s="85"/>
      <c r="AN3" s="87">
        <v>39934.77755787037</v>
      </c>
      <c r="AO3" s="89" t="s">
        <v>482</v>
      </c>
      <c r="AP3" s="85" t="b">
        <v>0</v>
      </c>
      <c r="AQ3" s="85" t="b">
        <v>0</v>
      </c>
      <c r="AR3" s="85" t="b">
        <v>0</v>
      </c>
      <c r="AS3" s="85" t="s">
        <v>352</v>
      </c>
      <c r="AT3" s="85">
        <v>531</v>
      </c>
      <c r="AU3" s="89" t="s">
        <v>508</v>
      </c>
      <c r="AV3" s="85" t="b">
        <v>0</v>
      </c>
      <c r="AW3" s="85" t="s">
        <v>519</v>
      </c>
      <c r="AX3" s="89" t="s">
        <v>520</v>
      </c>
      <c r="AY3" s="85" t="s">
        <v>66</v>
      </c>
      <c r="AZ3" s="85" t="str">
        <f>REPLACE(INDEX(GroupVertices[Group],MATCH(Vertices[[#This Row],[Vertex]],GroupVertices[Vertex],0)),1,1,"")</f>
        <v>3</v>
      </c>
      <c r="BA3" s="51" t="s">
        <v>256</v>
      </c>
      <c r="BB3" s="51" t="s">
        <v>256</v>
      </c>
      <c r="BC3" s="51" t="s">
        <v>262</v>
      </c>
      <c r="BD3" s="51" t="s">
        <v>262</v>
      </c>
      <c r="BE3" s="51" t="s">
        <v>267</v>
      </c>
      <c r="BF3" s="51" t="s">
        <v>267</v>
      </c>
      <c r="BG3" s="131" t="s">
        <v>773</v>
      </c>
      <c r="BH3" s="131" t="s">
        <v>773</v>
      </c>
      <c r="BI3" s="131" t="s">
        <v>787</v>
      </c>
      <c r="BJ3" s="131" t="s">
        <v>787</v>
      </c>
      <c r="BK3" s="131">
        <v>0</v>
      </c>
      <c r="BL3" s="134">
        <v>0</v>
      </c>
      <c r="BM3" s="131">
        <v>1</v>
      </c>
      <c r="BN3" s="134">
        <v>2.6315789473684212</v>
      </c>
      <c r="BO3" s="131">
        <v>0</v>
      </c>
      <c r="BP3" s="134">
        <v>0</v>
      </c>
      <c r="BQ3" s="131">
        <v>37</v>
      </c>
      <c r="BR3" s="134">
        <v>97.36842105263158</v>
      </c>
      <c r="BS3" s="131">
        <v>38</v>
      </c>
      <c r="BT3" s="3"/>
      <c r="BU3" s="3"/>
    </row>
    <row r="4" spans="1:76" ht="15">
      <c r="A4" s="14" t="s">
        <v>213</v>
      </c>
      <c r="B4" s="15"/>
      <c r="C4" s="15" t="s">
        <v>64</v>
      </c>
      <c r="D4" s="93">
        <v>679.866973356335</v>
      </c>
      <c r="E4" s="81"/>
      <c r="F4" s="112" t="s">
        <v>274</v>
      </c>
      <c r="G4" s="15"/>
      <c r="H4" s="16" t="s">
        <v>213</v>
      </c>
      <c r="I4" s="66"/>
      <c r="J4" s="66"/>
      <c r="K4" s="114" t="s">
        <v>551</v>
      </c>
      <c r="L4" s="94">
        <v>1</v>
      </c>
      <c r="M4" s="95">
        <v>9627.0419921875</v>
      </c>
      <c r="N4" s="95">
        <v>9325.5380859375</v>
      </c>
      <c r="O4" s="77"/>
      <c r="P4" s="96"/>
      <c r="Q4" s="96"/>
      <c r="R4" s="97"/>
      <c r="S4" s="51">
        <v>1</v>
      </c>
      <c r="T4" s="51">
        <v>1</v>
      </c>
      <c r="U4" s="52">
        <v>0</v>
      </c>
      <c r="V4" s="52">
        <v>0.011111</v>
      </c>
      <c r="W4" s="52">
        <v>0.010601</v>
      </c>
      <c r="X4" s="52">
        <v>0.359903</v>
      </c>
      <c r="Y4" s="52">
        <v>0</v>
      </c>
      <c r="Z4" s="52">
        <v>1</v>
      </c>
      <c r="AA4" s="82">
        <v>4</v>
      </c>
      <c r="AB4" s="82"/>
      <c r="AC4" s="98"/>
      <c r="AD4" s="85" t="s">
        <v>382</v>
      </c>
      <c r="AE4" s="85">
        <v>1400</v>
      </c>
      <c r="AF4" s="85">
        <v>9707</v>
      </c>
      <c r="AG4" s="85">
        <v>13470</v>
      </c>
      <c r="AH4" s="85">
        <v>13259</v>
      </c>
      <c r="AI4" s="85"/>
      <c r="AJ4" s="85" t="s">
        <v>412</v>
      </c>
      <c r="AK4" s="85" t="s">
        <v>441</v>
      </c>
      <c r="AL4" s="89" t="s">
        <v>462</v>
      </c>
      <c r="AM4" s="85"/>
      <c r="AN4" s="87">
        <v>39842.17266203704</v>
      </c>
      <c r="AO4" s="89" t="s">
        <v>483</v>
      </c>
      <c r="AP4" s="85" t="b">
        <v>0</v>
      </c>
      <c r="AQ4" s="85" t="b">
        <v>0</v>
      </c>
      <c r="AR4" s="85" t="b">
        <v>1</v>
      </c>
      <c r="AS4" s="85" t="s">
        <v>352</v>
      </c>
      <c r="AT4" s="85">
        <v>287</v>
      </c>
      <c r="AU4" s="89" t="s">
        <v>508</v>
      </c>
      <c r="AV4" s="85" t="b">
        <v>0</v>
      </c>
      <c r="AW4" s="85" t="s">
        <v>519</v>
      </c>
      <c r="AX4" s="89" t="s">
        <v>521</v>
      </c>
      <c r="AY4" s="85" t="s">
        <v>66</v>
      </c>
      <c r="AZ4" s="85" t="str">
        <f>REPLACE(INDEX(GroupVertices[Group],MATCH(Vertices[[#This Row],[Vertex]],GroupVertices[Vertex],0)),1,1,"")</f>
        <v>3</v>
      </c>
      <c r="BA4" s="51"/>
      <c r="BB4" s="51"/>
      <c r="BC4" s="51"/>
      <c r="BD4" s="51"/>
      <c r="BE4" s="51" t="s">
        <v>267</v>
      </c>
      <c r="BF4" s="51" t="s">
        <v>267</v>
      </c>
      <c r="BG4" s="131" t="s">
        <v>774</v>
      </c>
      <c r="BH4" s="131" t="s">
        <v>774</v>
      </c>
      <c r="BI4" s="131" t="s">
        <v>788</v>
      </c>
      <c r="BJ4" s="131" t="s">
        <v>788</v>
      </c>
      <c r="BK4" s="131">
        <v>0</v>
      </c>
      <c r="BL4" s="134">
        <v>0</v>
      </c>
      <c r="BM4" s="131">
        <v>0</v>
      </c>
      <c r="BN4" s="134">
        <v>0</v>
      </c>
      <c r="BO4" s="131">
        <v>0</v>
      </c>
      <c r="BP4" s="134">
        <v>0</v>
      </c>
      <c r="BQ4" s="131">
        <v>22</v>
      </c>
      <c r="BR4" s="134">
        <v>100</v>
      </c>
      <c r="BS4" s="131">
        <v>22</v>
      </c>
      <c r="BT4" s="2"/>
      <c r="BU4" s="3"/>
      <c r="BV4" s="3"/>
      <c r="BW4" s="3"/>
      <c r="BX4" s="3"/>
    </row>
    <row r="5" spans="1:76" ht="15">
      <c r="A5" s="14" t="s">
        <v>214</v>
      </c>
      <c r="B5" s="15"/>
      <c r="C5" s="15" t="s">
        <v>64</v>
      </c>
      <c r="D5" s="93">
        <v>184.64864864864865</v>
      </c>
      <c r="E5" s="81"/>
      <c r="F5" s="112" t="s">
        <v>513</v>
      </c>
      <c r="G5" s="15"/>
      <c r="H5" s="16" t="s">
        <v>214</v>
      </c>
      <c r="I5" s="66"/>
      <c r="J5" s="66"/>
      <c r="K5" s="114" t="s">
        <v>552</v>
      </c>
      <c r="L5" s="94">
        <v>7888.853001627317</v>
      </c>
      <c r="M5" s="95">
        <v>5274.12109375</v>
      </c>
      <c r="N5" s="95">
        <v>5028.7353515625</v>
      </c>
      <c r="O5" s="77"/>
      <c r="P5" s="96"/>
      <c r="Q5" s="96"/>
      <c r="R5" s="97"/>
      <c r="S5" s="51">
        <v>8</v>
      </c>
      <c r="T5" s="51">
        <v>4</v>
      </c>
      <c r="U5" s="52">
        <v>404.333333</v>
      </c>
      <c r="V5" s="52">
        <v>0.02</v>
      </c>
      <c r="W5" s="52">
        <v>0.051832</v>
      </c>
      <c r="X5" s="52">
        <v>2.941461</v>
      </c>
      <c r="Y5" s="52">
        <v>0.06363636363636363</v>
      </c>
      <c r="Z5" s="52">
        <v>0.09090909090909091</v>
      </c>
      <c r="AA5" s="82">
        <v>5</v>
      </c>
      <c r="AB5" s="82"/>
      <c r="AC5" s="98"/>
      <c r="AD5" s="85" t="s">
        <v>383</v>
      </c>
      <c r="AE5" s="85">
        <v>474</v>
      </c>
      <c r="AF5" s="85">
        <v>458</v>
      </c>
      <c r="AG5" s="85">
        <v>853</v>
      </c>
      <c r="AH5" s="85">
        <v>296</v>
      </c>
      <c r="AI5" s="85"/>
      <c r="AJ5" s="85" t="s">
        <v>413</v>
      </c>
      <c r="AK5" s="85" t="s">
        <v>442</v>
      </c>
      <c r="AL5" s="89" t="s">
        <v>463</v>
      </c>
      <c r="AM5" s="85"/>
      <c r="AN5" s="87">
        <v>41386.78178240741</v>
      </c>
      <c r="AO5" s="89" t="s">
        <v>484</v>
      </c>
      <c r="AP5" s="85" t="b">
        <v>0</v>
      </c>
      <c r="AQ5" s="85" t="b">
        <v>0</v>
      </c>
      <c r="AR5" s="85" t="b">
        <v>0</v>
      </c>
      <c r="AS5" s="85" t="s">
        <v>352</v>
      </c>
      <c r="AT5" s="85">
        <v>6</v>
      </c>
      <c r="AU5" s="89" t="s">
        <v>508</v>
      </c>
      <c r="AV5" s="85" t="b">
        <v>0</v>
      </c>
      <c r="AW5" s="85" t="s">
        <v>519</v>
      </c>
      <c r="AX5" s="89" t="s">
        <v>522</v>
      </c>
      <c r="AY5" s="85" t="s">
        <v>66</v>
      </c>
      <c r="AZ5" s="85" t="str">
        <f>REPLACE(INDEX(GroupVertices[Group],MATCH(Vertices[[#This Row],[Vertex]],GroupVertices[Vertex],0)),1,1,"")</f>
        <v>2</v>
      </c>
      <c r="BA5" s="51" t="s">
        <v>257</v>
      </c>
      <c r="BB5" s="51" t="s">
        <v>257</v>
      </c>
      <c r="BC5" s="51" t="s">
        <v>263</v>
      </c>
      <c r="BD5" s="51" t="s">
        <v>263</v>
      </c>
      <c r="BE5" s="51" t="s">
        <v>267</v>
      </c>
      <c r="BF5" s="51" t="s">
        <v>267</v>
      </c>
      <c r="BG5" s="131" t="s">
        <v>775</v>
      </c>
      <c r="BH5" s="131" t="s">
        <v>775</v>
      </c>
      <c r="BI5" s="131" t="s">
        <v>789</v>
      </c>
      <c r="BJ5" s="131" t="s">
        <v>789</v>
      </c>
      <c r="BK5" s="131">
        <v>1</v>
      </c>
      <c r="BL5" s="134">
        <v>2.857142857142857</v>
      </c>
      <c r="BM5" s="131">
        <v>1</v>
      </c>
      <c r="BN5" s="134">
        <v>2.857142857142857</v>
      </c>
      <c r="BO5" s="131">
        <v>0</v>
      </c>
      <c r="BP5" s="134">
        <v>0</v>
      </c>
      <c r="BQ5" s="131">
        <v>33</v>
      </c>
      <c r="BR5" s="134">
        <v>94.28571428571429</v>
      </c>
      <c r="BS5" s="131">
        <v>35</v>
      </c>
      <c r="BT5" s="2"/>
      <c r="BU5" s="3"/>
      <c r="BV5" s="3"/>
      <c r="BW5" s="3"/>
      <c r="BX5" s="3"/>
    </row>
    <row r="6" spans="1:76" ht="15">
      <c r="A6" s="14" t="s">
        <v>237</v>
      </c>
      <c r="B6" s="15"/>
      <c r="C6" s="15" t="s">
        <v>64</v>
      </c>
      <c r="D6" s="93">
        <v>1000</v>
      </c>
      <c r="E6" s="81"/>
      <c r="F6" s="112" t="s">
        <v>514</v>
      </c>
      <c r="G6" s="15"/>
      <c r="H6" s="16" t="s">
        <v>237</v>
      </c>
      <c r="I6" s="66"/>
      <c r="J6" s="66"/>
      <c r="K6" s="114" t="s">
        <v>553</v>
      </c>
      <c r="L6" s="94">
        <v>1</v>
      </c>
      <c r="M6" s="95">
        <v>3787.79541015625</v>
      </c>
      <c r="N6" s="95">
        <v>5313.00537109375</v>
      </c>
      <c r="O6" s="77"/>
      <c r="P6" s="96"/>
      <c r="Q6" s="96"/>
      <c r="R6" s="97"/>
      <c r="S6" s="51">
        <v>1</v>
      </c>
      <c r="T6" s="51">
        <v>0</v>
      </c>
      <c r="U6" s="52">
        <v>0</v>
      </c>
      <c r="V6" s="52">
        <v>0.012821</v>
      </c>
      <c r="W6" s="52">
        <v>0.008614</v>
      </c>
      <c r="X6" s="52">
        <v>0.377294</v>
      </c>
      <c r="Y6" s="52">
        <v>0</v>
      </c>
      <c r="Z6" s="52">
        <v>0</v>
      </c>
      <c r="AA6" s="82">
        <v>6</v>
      </c>
      <c r="AB6" s="82"/>
      <c r="AC6" s="98"/>
      <c r="AD6" s="85" t="s">
        <v>384</v>
      </c>
      <c r="AE6" s="85">
        <v>727</v>
      </c>
      <c r="AF6" s="85">
        <v>254182</v>
      </c>
      <c r="AG6" s="85">
        <v>57269</v>
      </c>
      <c r="AH6" s="85">
        <v>2878</v>
      </c>
      <c r="AI6" s="85"/>
      <c r="AJ6" s="85" t="s">
        <v>414</v>
      </c>
      <c r="AK6" s="85" t="s">
        <v>443</v>
      </c>
      <c r="AL6" s="89" t="s">
        <v>464</v>
      </c>
      <c r="AM6" s="85"/>
      <c r="AN6" s="87">
        <v>39699.94734953704</v>
      </c>
      <c r="AO6" s="89" t="s">
        <v>485</v>
      </c>
      <c r="AP6" s="85" t="b">
        <v>0</v>
      </c>
      <c r="AQ6" s="85" t="b">
        <v>0</v>
      </c>
      <c r="AR6" s="85" t="b">
        <v>1</v>
      </c>
      <c r="AS6" s="85" t="s">
        <v>352</v>
      </c>
      <c r="AT6" s="85">
        <v>5410</v>
      </c>
      <c r="AU6" s="89" t="s">
        <v>508</v>
      </c>
      <c r="AV6" s="85" t="b">
        <v>1</v>
      </c>
      <c r="AW6" s="85" t="s">
        <v>519</v>
      </c>
      <c r="AX6" s="89" t="s">
        <v>523</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215</v>
      </c>
      <c r="B7" s="15"/>
      <c r="C7" s="15" t="s">
        <v>64</v>
      </c>
      <c r="D7" s="93">
        <v>329.74992013289886</v>
      </c>
      <c r="E7" s="81"/>
      <c r="F7" s="112" t="s">
        <v>275</v>
      </c>
      <c r="G7" s="15"/>
      <c r="H7" s="16" t="s">
        <v>215</v>
      </c>
      <c r="I7" s="66"/>
      <c r="J7" s="66"/>
      <c r="K7" s="114" t="s">
        <v>554</v>
      </c>
      <c r="L7" s="94">
        <v>1</v>
      </c>
      <c r="M7" s="95">
        <v>6455.8212890625</v>
      </c>
      <c r="N7" s="95">
        <v>8274.4560546875</v>
      </c>
      <c r="O7" s="77"/>
      <c r="P7" s="96"/>
      <c r="Q7" s="96"/>
      <c r="R7" s="97"/>
      <c r="S7" s="51">
        <v>0</v>
      </c>
      <c r="T7" s="51">
        <v>2</v>
      </c>
      <c r="U7" s="52">
        <v>0</v>
      </c>
      <c r="V7" s="52">
        <v>0.012987</v>
      </c>
      <c r="W7" s="52">
        <v>0.012453</v>
      </c>
      <c r="X7" s="52">
        <v>0.610289</v>
      </c>
      <c r="Y7" s="52">
        <v>0.5</v>
      </c>
      <c r="Z7" s="52">
        <v>0</v>
      </c>
      <c r="AA7" s="82">
        <v>7</v>
      </c>
      <c r="AB7" s="82"/>
      <c r="AC7" s="98"/>
      <c r="AD7" s="85" t="s">
        <v>385</v>
      </c>
      <c r="AE7" s="85">
        <v>952</v>
      </c>
      <c r="AF7" s="85">
        <v>3168</v>
      </c>
      <c r="AG7" s="85">
        <v>6941</v>
      </c>
      <c r="AH7" s="85">
        <v>4650</v>
      </c>
      <c r="AI7" s="85"/>
      <c r="AJ7" s="85" t="s">
        <v>415</v>
      </c>
      <c r="AK7" s="85" t="s">
        <v>444</v>
      </c>
      <c r="AL7" s="89" t="s">
        <v>465</v>
      </c>
      <c r="AM7" s="85"/>
      <c r="AN7" s="87">
        <v>39870.85016203704</v>
      </c>
      <c r="AO7" s="89" t="s">
        <v>486</v>
      </c>
      <c r="AP7" s="85" t="b">
        <v>0</v>
      </c>
      <c r="AQ7" s="85" t="b">
        <v>0</v>
      </c>
      <c r="AR7" s="85" t="b">
        <v>1</v>
      </c>
      <c r="AS7" s="85" t="s">
        <v>352</v>
      </c>
      <c r="AT7" s="85">
        <v>115</v>
      </c>
      <c r="AU7" s="89" t="s">
        <v>508</v>
      </c>
      <c r="AV7" s="85" t="b">
        <v>0</v>
      </c>
      <c r="AW7" s="85" t="s">
        <v>519</v>
      </c>
      <c r="AX7" s="89" t="s">
        <v>524</v>
      </c>
      <c r="AY7" s="85" t="s">
        <v>66</v>
      </c>
      <c r="AZ7" s="85" t="str">
        <f>REPLACE(INDEX(GroupVertices[Group],MATCH(Vertices[[#This Row],[Vertex]],GroupVertices[Vertex],0)),1,1,"")</f>
        <v>2</v>
      </c>
      <c r="BA7" s="51" t="s">
        <v>257</v>
      </c>
      <c r="BB7" s="51" t="s">
        <v>257</v>
      </c>
      <c r="BC7" s="51" t="s">
        <v>263</v>
      </c>
      <c r="BD7" s="51" t="s">
        <v>263</v>
      </c>
      <c r="BE7" s="51"/>
      <c r="BF7" s="51"/>
      <c r="BG7" s="131" t="s">
        <v>776</v>
      </c>
      <c r="BH7" s="131" t="s">
        <v>776</v>
      </c>
      <c r="BI7" s="131" t="s">
        <v>790</v>
      </c>
      <c r="BJ7" s="131" t="s">
        <v>790</v>
      </c>
      <c r="BK7" s="131">
        <v>0</v>
      </c>
      <c r="BL7" s="134">
        <v>0</v>
      </c>
      <c r="BM7" s="131">
        <v>1</v>
      </c>
      <c r="BN7" s="134">
        <v>5.555555555555555</v>
      </c>
      <c r="BO7" s="131">
        <v>0</v>
      </c>
      <c r="BP7" s="134">
        <v>0</v>
      </c>
      <c r="BQ7" s="131">
        <v>17</v>
      </c>
      <c r="BR7" s="134">
        <v>94.44444444444444</v>
      </c>
      <c r="BS7" s="131">
        <v>18</v>
      </c>
      <c r="BT7" s="2"/>
      <c r="BU7" s="3"/>
      <c r="BV7" s="3"/>
      <c r="BW7" s="3"/>
      <c r="BX7" s="3"/>
    </row>
    <row r="8" spans="1:76" ht="15">
      <c r="A8" s="14" t="s">
        <v>238</v>
      </c>
      <c r="B8" s="15"/>
      <c r="C8" s="15" t="s">
        <v>64</v>
      </c>
      <c r="D8" s="93">
        <v>844.6184908312567</v>
      </c>
      <c r="E8" s="81"/>
      <c r="F8" s="112" t="s">
        <v>515</v>
      </c>
      <c r="G8" s="15"/>
      <c r="H8" s="16" t="s">
        <v>238</v>
      </c>
      <c r="I8" s="66"/>
      <c r="J8" s="66"/>
      <c r="K8" s="114" t="s">
        <v>555</v>
      </c>
      <c r="L8" s="94">
        <v>410.6741463414634</v>
      </c>
      <c r="M8" s="95">
        <v>5794.94287109375</v>
      </c>
      <c r="N8" s="95">
        <v>4929.14697265625</v>
      </c>
      <c r="O8" s="77"/>
      <c r="P8" s="96"/>
      <c r="Q8" s="96"/>
      <c r="R8" s="97"/>
      <c r="S8" s="51">
        <v>8</v>
      </c>
      <c r="T8" s="51">
        <v>0</v>
      </c>
      <c r="U8" s="52">
        <v>21</v>
      </c>
      <c r="V8" s="52">
        <v>0.014085</v>
      </c>
      <c r="W8" s="52">
        <v>0.023101</v>
      </c>
      <c r="X8" s="52">
        <v>2.192897</v>
      </c>
      <c r="Y8" s="52">
        <v>0.125</v>
      </c>
      <c r="Z8" s="52">
        <v>0</v>
      </c>
      <c r="AA8" s="82">
        <v>8</v>
      </c>
      <c r="AB8" s="82"/>
      <c r="AC8" s="98"/>
      <c r="AD8" s="85" t="s">
        <v>386</v>
      </c>
      <c r="AE8" s="85">
        <v>528</v>
      </c>
      <c r="AF8" s="85">
        <v>12784</v>
      </c>
      <c r="AG8" s="85">
        <v>6652</v>
      </c>
      <c r="AH8" s="85">
        <v>3841</v>
      </c>
      <c r="AI8" s="85"/>
      <c r="AJ8" s="85" t="s">
        <v>416</v>
      </c>
      <c r="AK8" s="85" t="s">
        <v>445</v>
      </c>
      <c r="AL8" s="89" t="s">
        <v>466</v>
      </c>
      <c r="AM8" s="85"/>
      <c r="AN8" s="87">
        <v>39832.61980324074</v>
      </c>
      <c r="AO8" s="89" t="s">
        <v>487</v>
      </c>
      <c r="AP8" s="85" t="b">
        <v>0</v>
      </c>
      <c r="AQ8" s="85" t="b">
        <v>0</v>
      </c>
      <c r="AR8" s="85" t="b">
        <v>0</v>
      </c>
      <c r="AS8" s="85" t="s">
        <v>352</v>
      </c>
      <c r="AT8" s="85">
        <v>402</v>
      </c>
      <c r="AU8" s="89" t="s">
        <v>509</v>
      </c>
      <c r="AV8" s="85" t="b">
        <v>0</v>
      </c>
      <c r="AW8" s="85" t="s">
        <v>519</v>
      </c>
      <c r="AX8" s="89" t="s">
        <v>525</v>
      </c>
      <c r="AY8" s="85" t="s">
        <v>65</v>
      </c>
      <c r="AZ8" s="85" t="str">
        <f>REPLACE(INDEX(GroupVertices[Group],MATCH(Vertices[[#This Row],[Vertex]],GroupVertices[Vertex],0)),1,1,"")</f>
        <v>2</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216</v>
      </c>
      <c r="B9" s="15"/>
      <c r="C9" s="15" t="s">
        <v>64</v>
      </c>
      <c r="D9" s="93">
        <v>971.9435179860711</v>
      </c>
      <c r="E9" s="81"/>
      <c r="F9" s="112" t="s">
        <v>276</v>
      </c>
      <c r="G9" s="15"/>
      <c r="H9" s="16" t="s">
        <v>216</v>
      </c>
      <c r="I9" s="66"/>
      <c r="J9" s="66"/>
      <c r="K9" s="114" t="s">
        <v>556</v>
      </c>
      <c r="L9" s="94">
        <v>1</v>
      </c>
      <c r="M9" s="95">
        <v>6342.724609375</v>
      </c>
      <c r="N9" s="95">
        <v>1352.6083984375</v>
      </c>
      <c r="O9" s="77"/>
      <c r="P9" s="96"/>
      <c r="Q9" s="96"/>
      <c r="R9" s="97"/>
      <c r="S9" s="51">
        <v>0</v>
      </c>
      <c r="T9" s="51">
        <v>2</v>
      </c>
      <c r="U9" s="52">
        <v>0</v>
      </c>
      <c r="V9" s="52">
        <v>0.012987</v>
      </c>
      <c r="W9" s="52">
        <v>0.012453</v>
      </c>
      <c r="X9" s="52">
        <v>0.610289</v>
      </c>
      <c r="Y9" s="52">
        <v>0.5</v>
      </c>
      <c r="Z9" s="52">
        <v>0</v>
      </c>
      <c r="AA9" s="82">
        <v>9</v>
      </c>
      <c r="AB9" s="82"/>
      <c r="AC9" s="98"/>
      <c r="AD9" s="85" t="s">
        <v>387</v>
      </c>
      <c r="AE9" s="85">
        <v>289</v>
      </c>
      <c r="AF9" s="85">
        <v>15162</v>
      </c>
      <c r="AG9" s="85">
        <v>10712</v>
      </c>
      <c r="AH9" s="85">
        <v>61673</v>
      </c>
      <c r="AI9" s="85"/>
      <c r="AJ9" s="85" t="s">
        <v>417</v>
      </c>
      <c r="AK9" s="85" t="s">
        <v>445</v>
      </c>
      <c r="AL9" s="89" t="s">
        <v>467</v>
      </c>
      <c r="AM9" s="85"/>
      <c r="AN9" s="87">
        <v>39845.71542824074</v>
      </c>
      <c r="AO9" s="89" t="s">
        <v>488</v>
      </c>
      <c r="AP9" s="85" t="b">
        <v>0</v>
      </c>
      <c r="AQ9" s="85" t="b">
        <v>0</v>
      </c>
      <c r="AR9" s="85" t="b">
        <v>1</v>
      </c>
      <c r="AS9" s="85" t="s">
        <v>352</v>
      </c>
      <c r="AT9" s="85">
        <v>406</v>
      </c>
      <c r="AU9" s="89" t="s">
        <v>510</v>
      </c>
      <c r="AV9" s="85" t="b">
        <v>1</v>
      </c>
      <c r="AW9" s="85" t="s">
        <v>519</v>
      </c>
      <c r="AX9" s="89" t="s">
        <v>526</v>
      </c>
      <c r="AY9" s="85" t="s">
        <v>66</v>
      </c>
      <c r="AZ9" s="85" t="str">
        <f>REPLACE(INDEX(GroupVertices[Group],MATCH(Vertices[[#This Row],[Vertex]],GroupVertices[Vertex],0)),1,1,"")</f>
        <v>2</v>
      </c>
      <c r="BA9" s="51" t="s">
        <v>257</v>
      </c>
      <c r="BB9" s="51" t="s">
        <v>257</v>
      </c>
      <c r="BC9" s="51" t="s">
        <v>263</v>
      </c>
      <c r="BD9" s="51" t="s">
        <v>263</v>
      </c>
      <c r="BE9" s="51"/>
      <c r="BF9" s="51"/>
      <c r="BG9" s="131" t="s">
        <v>776</v>
      </c>
      <c r="BH9" s="131" t="s">
        <v>776</v>
      </c>
      <c r="BI9" s="131" t="s">
        <v>790</v>
      </c>
      <c r="BJ9" s="131" t="s">
        <v>790</v>
      </c>
      <c r="BK9" s="131">
        <v>0</v>
      </c>
      <c r="BL9" s="134">
        <v>0</v>
      </c>
      <c r="BM9" s="131">
        <v>1</v>
      </c>
      <c r="BN9" s="134">
        <v>5.555555555555555</v>
      </c>
      <c r="BO9" s="131">
        <v>0</v>
      </c>
      <c r="BP9" s="134">
        <v>0</v>
      </c>
      <c r="BQ9" s="131">
        <v>17</v>
      </c>
      <c r="BR9" s="134">
        <v>94.44444444444444</v>
      </c>
      <c r="BS9" s="131">
        <v>18</v>
      </c>
      <c r="BT9" s="2"/>
      <c r="BU9" s="3"/>
      <c r="BV9" s="3"/>
      <c r="BW9" s="3"/>
      <c r="BX9" s="3"/>
    </row>
    <row r="10" spans="1:76" ht="15">
      <c r="A10" s="14" t="s">
        <v>217</v>
      </c>
      <c r="B10" s="15"/>
      <c r="C10" s="15" t="s">
        <v>64</v>
      </c>
      <c r="D10" s="93">
        <v>183.2029902242668</v>
      </c>
      <c r="E10" s="81"/>
      <c r="F10" s="112" t="s">
        <v>277</v>
      </c>
      <c r="G10" s="15"/>
      <c r="H10" s="16" t="s">
        <v>217</v>
      </c>
      <c r="I10" s="66"/>
      <c r="J10" s="66"/>
      <c r="K10" s="114" t="s">
        <v>557</v>
      </c>
      <c r="L10" s="94">
        <v>1</v>
      </c>
      <c r="M10" s="95">
        <v>5351.0595703125</v>
      </c>
      <c r="N10" s="95">
        <v>432.6040954589844</v>
      </c>
      <c r="O10" s="77"/>
      <c r="P10" s="96"/>
      <c r="Q10" s="96"/>
      <c r="R10" s="97"/>
      <c r="S10" s="51">
        <v>0</v>
      </c>
      <c r="T10" s="51">
        <v>2</v>
      </c>
      <c r="U10" s="52">
        <v>0</v>
      </c>
      <c r="V10" s="52">
        <v>0.012987</v>
      </c>
      <c r="W10" s="52">
        <v>0.012453</v>
      </c>
      <c r="X10" s="52">
        <v>0.610289</v>
      </c>
      <c r="Y10" s="52">
        <v>0.5</v>
      </c>
      <c r="Z10" s="52">
        <v>0</v>
      </c>
      <c r="AA10" s="82">
        <v>10</v>
      </c>
      <c r="AB10" s="82"/>
      <c r="AC10" s="98"/>
      <c r="AD10" s="85" t="s">
        <v>388</v>
      </c>
      <c r="AE10" s="85">
        <v>402</v>
      </c>
      <c r="AF10" s="85">
        <v>431</v>
      </c>
      <c r="AG10" s="85">
        <v>1234</v>
      </c>
      <c r="AH10" s="85">
        <v>544</v>
      </c>
      <c r="AI10" s="85"/>
      <c r="AJ10" s="85" t="s">
        <v>418</v>
      </c>
      <c r="AK10" s="85" t="s">
        <v>446</v>
      </c>
      <c r="AL10" s="89" t="s">
        <v>468</v>
      </c>
      <c r="AM10" s="85"/>
      <c r="AN10" s="87">
        <v>42193.83561342592</v>
      </c>
      <c r="AO10" s="85"/>
      <c r="AP10" s="85" t="b">
        <v>0</v>
      </c>
      <c r="AQ10" s="85" t="b">
        <v>0</v>
      </c>
      <c r="AR10" s="85" t="b">
        <v>0</v>
      </c>
      <c r="AS10" s="85" t="s">
        <v>352</v>
      </c>
      <c r="AT10" s="85">
        <v>13</v>
      </c>
      <c r="AU10" s="89" t="s">
        <v>508</v>
      </c>
      <c r="AV10" s="85" t="b">
        <v>0</v>
      </c>
      <c r="AW10" s="85" t="s">
        <v>519</v>
      </c>
      <c r="AX10" s="89" t="s">
        <v>527</v>
      </c>
      <c r="AY10" s="85" t="s">
        <v>66</v>
      </c>
      <c r="AZ10" s="85" t="str">
        <f>REPLACE(INDEX(GroupVertices[Group],MATCH(Vertices[[#This Row],[Vertex]],GroupVertices[Vertex],0)),1,1,"")</f>
        <v>2</v>
      </c>
      <c r="BA10" s="51" t="s">
        <v>257</v>
      </c>
      <c r="BB10" s="51" t="s">
        <v>257</v>
      </c>
      <c r="BC10" s="51" t="s">
        <v>263</v>
      </c>
      <c r="BD10" s="51" t="s">
        <v>263</v>
      </c>
      <c r="BE10" s="51"/>
      <c r="BF10" s="51"/>
      <c r="BG10" s="131" t="s">
        <v>776</v>
      </c>
      <c r="BH10" s="131" t="s">
        <v>776</v>
      </c>
      <c r="BI10" s="131" t="s">
        <v>791</v>
      </c>
      <c r="BJ10" s="131" t="s">
        <v>791</v>
      </c>
      <c r="BK10" s="131">
        <v>0</v>
      </c>
      <c r="BL10" s="134">
        <v>0</v>
      </c>
      <c r="BM10" s="131">
        <v>1</v>
      </c>
      <c r="BN10" s="134">
        <v>5.555555555555555</v>
      </c>
      <c r="BO10" s="131">
        <v>0</v>
      </c>
      <c r="BP10" s="134">
        <v>0</v>
      </c>
      <c r="BQ10" s="131">
        <v>17</v>
      </c>
      <c r="BR10" s="134">
        <v>94.44444444444444</v>
      </c>
      <c r="BS10" s="131">
        <v>18</v>
      </c>
      <c r="BT10" s="2"/>
      <c r="BU10" s="3"/>
      <c r="BV10" s="3"/>
      <c r="BW10" s="3"/>
      <c r="BX10" s="3"/>
    </row>
    <row r="11" spans="1:76" ht="15">
      <c r="A11" s="14" t="s">
        <v>218</v>
      </c>
      <c r="B11" s="15"/>
      <c r="C11" s="15" t="s">
        <v>64</v>
      </c>
      <c r="D11" s="93">
        <v>173.72589610887482</v>
      </c>
      <c r="E11" s="81"/>
      <c r="F11" s="112" t="s">
        <v>278</v>
      </c>
      <c r="G11" s="15"/>
      <c r="H11" s="16" t="s">
        <v>218</v>
      </c>
      <c r="I11" s="66"/>
      <c r="J11" s="66"/>
      <c r="K11" s="114" t="s">
        <v>558</v>
      </c>
      <c r="L11" s="94">
        <v>1</v>
      </c>
      <c r="M11" s="95">
        <v>6860.912109375</v>
      </c>
      <c r="N11" s="95">
        <v>4725.2119140625</v>
      </c>
      <c r="O11" s="77"/>
      <c r="P11" s="96"/>
      <c r="Q11" s="96"/>
      <c r="R11" s="97"/>
      <c r="S11" s="51">
        <v>0</v>
      </c>
      <c r="T11" s="51">
        <v>2</v>
      </c>
      <c r="U11" s="52">
        <v>0</v>
      </c>
      <c r="V11" s="52">
        <v>0.012987</v>
      </c>
      <c r="W11" s="52">
        <v>0.012453</v>
      </c>
      <c r="X11" s="52">
        <v>0.610289</v>
      </c>
      <c r="Y11" s="52">
        <v>0.5</v>
      </c>
      <c r="Z11" s="52">
        <v>0</v>
      </c>
      <c r="AA11" s="82">
        <v>11</v>
      </c>
      <c r="AB11" s="82"/>
      <c r="AC11" s="98"/>
      <c r="AD11" s="85" t="s">
        <v>389</v>
      </c>
      <c r="AE11" s="85">
        <v>415</v>
      </c>
      <c r="AF11" s="85">
        <v>254</v>
      </c>
      <c r="AG11" s="85">
        <v>265</v>
      </c>
      <c r="AH11" s="85">
        <v>859</v>
      </c>
      <c r="AI11" s="85"/>
      <c r="AJ11" s="85" t="s">
        <v>419</v>
      </c>
      <c r="AK11" s="85" t="s">
        <v>447</v>
      </c>
      <c r="AL11" s="89" t="s">
        <v>469</v>
      </c>
      <c r="AM11" s="85"/>
      <c r="AN11" s="87">
        <v>40855.53674768518</v>
      </c>
      <c r="AO11" s="89" t="s">
        <v>489</v>
      </c>
      <c r="AP11" s="85" t="b">
        <v>1</v>
      </c>
      <c r="AQ11" s="85" t="b">
        <v>0</v>
      </c>
      <c r="AR11" s="85" t="b">
        <v>1</v>
      </c>
      <c r="AS11" s="85" t="s">
        <v>352</v>
      </c>
      <c r="AT11" s="85">
        <v>6</v>
      </c>
      <c r="AU11" s="89" t="s">
        <v>508</v>
      </c>
      <c r="AV11" s="85" t="b">
        <v>0</v>
      </c>
      <c r="AW11" s="85" t="s">
        <v>519</v>
      </c>
      <c r="AX11" s="89" t="s">
        <v>528</v>
      </c>
      <c r="AY11" s="85" t="s">
        <v>66</v>
      </c>
      <c r="AZ11" s="85" t="str">
        <f>REPLACE(INDEX(GroupVertices[Group],MATCH(Vertices[[#This Row],[Vertex]],GroupVertices[Vertex],0)),1,1,"")</f>
        <v>2</v>
      </c>
      <c r="BA11" s="51" t="s">
        <v>257</v>
      </c>
      <c r="BB11" s="51" t="s">
        <v>257</v>
      </c>
      <c r="BC11" s="51" t="s">
        <v>263</v>
      </c>
      <c r="BD11" s="51" t="s">
        <v>263</v>
      </c>
      <c r="BE11" s="51"/>
      <c r="BF11" s="51"/>
      <c r="BG11" s="131" t="s">
        <v>776</v>
      </c>
      <c r="BH11" s="131" t="s">
        <v>776</v>
      </c>
      <c r="BI11" s="131" t="s">
        <v>791</v>
      </c>
      <c r="BJ11" s="131" t="s">
        <v>791</v>
      </c>
      <c r="BK11" s="131">
        <v>0</v>
      </c>
      <c r="BL11" s="134">
        <v>0</v>
      </c>
      <c r="BM11" s="131">
        <v>1</v>
      </c>
      <c r="BN11" s="134">
        <v>5.555555555555555</v>
      </c>
      <c r="BO11" s="131">
        <v>0</v>
      </c>
      <c r="BP11" s="134">
        <v>0</v>
      </c>
      <c r="BQ11" s="131">
        <v>17</v>
      </c>
      <c r="BR11" s="134">
        <v>94.44444444444444</v>
      </c>
      <c r="BS11" s="131">
        <v>18</v>
      </c>
      <c r="BT11" s="2"/>
      <c r="BU11" s="3"/>
      <c r="BV11" s="3"/>
      <c r="BW11" s="3"/>
      <c r="BX11" s="3"/>
    </row>
    <row r="12" spans="1:76" ht="15">
      <c r="A12" s="14" t="s">
        <v>219</v>
      </c>
      <c r="B12" s="15"/>
      <c r="C12" s="15" t="s">
        <v>64</v>
      </c>
      <c r="D12" s="93">
        <v>214.9003897514536</v>
      </c>
      <c r="E12" s="81"/>
      <c r="F12" s="112" t="s">
        <v>279</v>
      </c>
      <c r="G12" s="15"/>
      <c r="H12" s="16" t="s">
        <v>219</v>
      </c>
      <c r="I12" s="66"/>
      <c r="J12" s="66"/>
      <c r="K12" s="114" t="s">
        <v>559</v>
      </c>
      <c r="L12" s="94">
        <v>1</v>
      </c>
      <c r="M12" s="95">
        <v>5502.88427734375</v>
      </c>
      <c r="N12" s="95">
        <v>9543.4580078125</v>
      </c>
      <c r="O12" s="77"/>
      <c r="P12" s="96"/>
      <c r="Q12" s="96"/>
      <c r="R12" s="97"/>
      <c r="S12" s="51">
        <v>0</v>
      </c>
      <c r="T12" s="51">
        <v>2</v>
      </c>
      <c r="U12" s="52">
        <v>0</v>
      </c>
      <c r="V12" s="52">
        <v>0.012987</v>
      </c>
      <c r="W12" s="52">
        <v>0.012453</v>
      </c>
      <c r="X12" s="52">
        <v>0.610289</v>
      </c>
      <c r="Y12" s="52">
        <v>0.5</v>
      </c>
      <c r="Z12" s="52">
        <v>0</v>
      </c>
      <c r="AA12" s="82">
        <v>12</v>
      </c>
      <c r="AB12" s="82"/>
      <c r="AC12" s="98"/>
      <c r="AD12" s="85" t="s">
        <v>390</v>
      </c>
      <c r="AE12" s="85">
        <v>551</v>
      </c>
      <c r="AF12" s="85">
        <v>1023</v>
      </c>
      <c r="AG12" s="85">
        <v>1102</v>
      </c>
      <c r="AH12" s="85">
        <v>1233</v>
      </c>
      <c r="AI12" s="85"/>
      <c r="AJ12" s="85" t="s">
        <v>420</v>
      </c>
      <c r="AK12" s="85" t="s">
        <v>448</v>
      </c>
      <c r="AL12" s="89" t="s">
        <v>470</v>
      </c>
      <c r="AM12" s="85"/>
      <c r="AN12" s="87">
        <v>42103.59835648148</v>
      </c>
      <c r="AO12" s="89" t="s">
        <v>490</v>
      </c>
      <c r="AP12" s="85" t="b">
        <v>0</v>
      </c>
      <c r="AQ12" s="85" t="b">
        <v>0</v>
      </c>
      <c r="AR12" s="85" t="b">
        <v>1</v>
      </c>
      <c r="AS12" s="85" t="s">
        <v>352</v>
      </c>
      <c r="AT12" s="85">
        <v>10</v>
      </c>
      <c r="AU12" s="89" t="s">
        <v>508</v>
      </c>
      <c r="AV12" s="85" t="b">
        <v>0</v>
      </c>
      <c r="AW12" s="85" t="s">
        <v>519</v>
      </c>
      <c r="AX12" s="89" t="s">
        <v>529</v>
      </c>
      <c r="AY12" s="85" t="s">
        <v>66</v>
      </c>
      <c r="AZ12" s="85" t="str">
        <f>REPLACE(INDEX(GroupVertices[Group],MATCH(Vertices[[#This Row],[Vertex]],GroupVertices[Vertex],0)),1,1,"")</f>
        <v>2</v>
      </c>
      <c r="BA12" s="51" t="s">
        <v>257</v>
      </c>
      <c r="BB12" s="51" t="s">
        <v>257</v>
      </c>
      <c r="BC12" s="51" t="s">
        <v>263</v>
      </c>
      <c r="BD12" s="51" t="s">
        <v>263</v>
      </c>
      <c r="BE12" s="51"/>
      <c r="BF12" s="51"/>
      <c r="BG12" s="131" t="s">
        <v>776</v>
      </c>
      <c r="BH12" s="131" t="s">
        <v>776</v>
      </c>
      <c r="BI12" s="131" t="s">
        <v>791</v>
      </c>
      <c r="BJ12" s="131" t="s">
        <v>791</v>
      </c>
      <c r="BK12" s="131">
        <v>0</v>
      </c>
      <c r="BL12" s="134">
        <v>0</v>
      </c>
      <c r="BM12" s="131">
        <v>1</v>
      </c>
      <c r="BN12" s="134">
        <v>5.555555555555555</v>
      </c>
      <c r="BO12" s="131">
        <v>0</v>
      </c>
      <c r="BP12" s="134">
        <v>0</v>
      </c>
      <c r="BQ12" s="131">
        <v>17</v>
      </c>
      <c r="BR12" s="134">
        <v>94.44444444444444</v>
      </c>
      <c r="BS12" s="131">
        <v>18</v>
      </c>
      <c r="BT12" s="2"/>
      <c r="BU12" s="3"/>
      <c r="BV12" s="3"/>
      <c r="BW12" s="3"/>
      <c r="BX12" s="3"/>
    </row>
    <row r="13" spans="1:76" ht="15">
      <c r="A13" s="14" t="s">
        <v>220</v>
      </c>
      <c r="B13" s="15"/>
      <c r="C13" s="15" t="s">
        <v>64</v>
      </c>
      <c r="D13" s="93">
        <v>168.47869145741487</v>
      </c>
      <c r="E13" s="81"/>
      <c r="F13" s="112" t="s">
        <v>280</v>
      </c>
      <c r="G13" s="15"/>
      <c r="H13" s="16" t="s">
        <v>220</v>
      </c>
      <c r="I13" s="66"/>
      <c r="J13" s="66"/>
      <c r="K13" s="114" t="s">
        <v>560</v>
      </c>
      <c r="L13" s="94">
        <v>1</v>
      </c>
      <c r="M13" s="95">
        <v>4494.7197265625</v>
      </c>
      <c r="N13" s="95">
        <v>2046.883544921875</v>
      </c>
      <c r="O13" s="77"/>
      <c r="P13" s="96"/>
      <c r="Q13" s="96"/>
      <c r="R13" s="97"/>
      <c r="S13" s="51">
        <v>0</v>
      </c>
      <c r="T13" s="51">
        <v>2</v>
      </c>
      <c r="U13" s="52">
        <v>0</v>
      </c>
      <c r="V13" s="52">
        <v>0.012987</v>
      </c>
      <c r="W13" s="52">
        <v>0.012453</v>
      </c>
      <c r="X13" s="52">
        <v>0.610289</v>
      </c>
      <c r="Y13" s="52">
        <v>0.5</v>
      </c>
      <c r="Z13" s="52">
        <v>0</v>
      </c>
      <c r="AA13" s="82">
        <v>13</v>
      </c>
      <c r="AB13" s="82"/>
      <c r="AC13" s="98"/>
      <c r="AD13" s="85" t="s">
        <v>391</v>
      </c>
      <c r="AE13" s="85">
        <v>765</v>
      </c>
      <c r="AF13" s="85">
        <v>156</v>
      </c>
      <c r="AG13" s="85">
        <v>177</v>
      </c>
      <c r="AH13" s="85">
        <v>776</v>
      </c>
      <c r="AI13" s="85"/>
      <c r="AJ13" s="85" t="s">
        <v>421</v>
      </c>
      <c r="AK13" s="85" t="s">
        <v>449</v>
      </c>
      <c r="AL13" s="89" t="s">
        <v>471</v>
      </c>
      <c r="AM13" s="85"/>
      <c r="AN13" s="87">
        <v>40380.85710648148</v>
      </c>
      <c r="AO13" s="89" t="s">
        <v>491</v>
      </c>
      <c r="AP13" s="85" t="b">
        <v>1</v>
      </c>
      <c r="AQ13" s="85" t="b">
        <v>0</v>
      </c>
      <c r="AR13" s="85" t="b">
        <v>0</v>
      </c>
      <c r="AS13" s="85" t="s">
        <v>352</v>
      </c>
      <c r="AT13" s="85">
        <v>0</v>
      </c>
      <c r="AU13" s="89" t="s">
        <v>508</v>
      </c>
      <c r="AV13" s="85" t="b">
        <v>0</v>
      </c>
      <c r="AW13" s="85" t="s">
        <v>519</v>
      </c>
      <c r="AX13" s="89" t="s">
        <v>530</v>
      </c>
      <c r="AY13" s="85" t="s">
        <v>66</v>
      </c>
      <c r="AZ13" s="85" t="str">
        <f>REPLACE(INDEX(GroupVertices[Group],MATCH(Vertices[[#This Row],[Vertex]],GroupVertices[Vertex],0)),1,1,"")</f>
        <v>2</v>
      </c>
      <c r="BA13" s="51" t="s">
        <v>257</v>
      </c>
      <c r="BB13" s="51" t="s">
        <v>257</v>
      </c>
      <c r="BC13" s="51" t="s">
        <v>263</v>
      </c>
      <c r="BD13" s="51" t="s">
        <v>263</v>
      </c>
      <c r="BE13" s="51"/>
      <c r="BF13" s="51"/>
      <c r="BG13" s="131" t="s">
        <v>776</v>
      </c>
      <c r="BH13" s="131" t="s">
        <v>776</v>
      </c>
      <c r="BI13" s="131" t="s">
        <v>791</v>
      </c>
      <c r="BJ13" s="131" t="s">
        <v>791</v>
      </c>
      <c r="BK13" s="131">
        <v>0</v>
      </c>
      <c r="BL13" s="134">
        <v>0</v>
      </c>
      <c r="BM13" s="131">
        <v>1</v>
      </c>
      <c r="BN13" s="134">
        <v>5.555555555555555</v>
      </c>
      <c r="BO13" s="131">
        <v>0</v>
      </c>
      <c r="BP13" s="134">
        <v>0</v>
      </c>
      <c r="BQ13" s="131">
        <v>17</v>
      </c>
      <c r="BR13" s="134">
        <v>94.44444444444444</v>
      </c>
      <c r="BS13" s="131">
        <v>18</v>
      </c>
      <c r="BT13" s="2"/>
      <c r="BU13" s="3"/>
      <c r="BV13" s="3"/>
      <c r="BW13" s="3"/>
      <c r="BX13" s="3"/>
    </row>
    <row r="14" spans="1:76" ht="15">
      <c r="A14" s="14" t="s">
        <v>221</v>
      </c>
      <c r="B14" s="15"/>
      <c r="C14" s="15" t="s">
        <v>64</v>
      </c>
      <c r="D14" s="93">
        <v>163.28502971056162</v>
      </c>
      <c r="E14" s="81"/>
      <c r="F14" s="112" t="s">
        <v>281</v>
      </c>
      <c r="G14" s="15"/>
      <c r="H14" s="16" t="s">
        <v>221</v>
      </c>
      <c r="I14" s="66"/>
      <c r="J14" s="66"/>
      <c r="K14" s="114" t="s">
        <v>561</v>
      </c>
      <c r="L14" s="94">
        <v>1</v>
      </c>
      <c r="M14" s="95">
        <v>4596.70458984375</v>
      </c>
      <c r="N14" s="95">
        <v>8289.267578125</v>
      </c>
      <c r="O14" s="77"/>
      <c r="P14" s="96"/>
      <c r="Q14" s="96"/>
      <c r="R14" s="97"/>
      <c r="S14" s="51">
        <v>0</v>
      </c>
      <c r="T14" s="51">
        <v>2</v>
      </c>
      <c r="U14" s="52">
        <v>0</v>
      </c>
      <c r="V14" s="52">
        <v>0.012987</v>
      </c>
      <c r="W14" s="52">
        <v>0.012453</v>
      </c>
      <c r="X14" s="52">
        <v>0.610289</v>
      </c>
      <c r="Y14" s="52">
        <v>0.5</v>
      </c>
      <c r="Z14" s="52">
        <v>0</v>
      </c>
      <c r="AA14" s="82">
        <v>14</v>
      </c>
      <c r="AB14" s="82"/>
      <c r="AC14" s="98"/>
      <c r="AD14" s="85" t="s">
        <v>392</v>
      </c>
      <c r="AE14" s="85">
        <v>139</v>
      </c>
      <c r="AF14" s="85">
        <v>59</v>
      </c>
      <c r="AG14" s="85">
        <v>630</v>
      </c>
      <c r="AH14" s="85">
        <v>1139</v>
      </c>
      <c r="AI14" s="85"/>
      <c r="AJ14" s="85" t="s">
        <v>422</v>
      </c>
      <c r="AK14" s="85" t="s">
        <v>445</v>
      </c>
      <c r="AL14" s="85"/>
      <c r="AM14" s="85"/>
      <c r="AN14" s="87">
        <v>41369.81601851852</v>
      </c>
      <c r="AO14" s="89" t="s">
        <v>492</v>
      </c>
      <c r="AP14" s="85" t="b">
        <v>1</v>
      </c>
      <c r="AQ14" s="85" t="b">
        <v>0</v>
      </c>
      <c r="AR14" s="85" t="b">
        <v>1</v>
      </c>
      <c r="AS14" s="85" t="s">
        <v>352</v>
      </c>
      <c r="AT14" s="85">
        <v>0</v>
      </c>
      <c r="AU14" s="89" t="s">
        <v>508</v>
      </c>
      <c r="AV14" s="85" t="b">
        <v>0</v>
      </c>
      <c r="AW14" s="85" t="s">
        <v>519</v>
      </c>
      <c r="AX14" s="89" t="s">
        <v>531</v>
      </c>
      <c r="AY14" s="85" t="s">
        <v>66</v>
      </c>
      <c r="AZ14" s="85" t="str">
        <f>REPLACE(INDEX(GroupVertices[Group],MATCH(Vertices[[#This Row],[Vertex]],GroupVertices[Vertex],0)),1,1,"")</f>
        <v>2</v>
      </c>
      <c r="BA14" s="51" t="s">
        <v>257</v>
      </c>
      <c r="BB14" s="51" t="s">
        <v>257</v>
      </c>
      <c r="BC14" s="51" t="s">
        <v>263</v>
      </c>
      <c r="BD14" s="51" t="s">
        <v>263</v>
      </c>
      <c r="BE14" s="51"/>
      <c r="BF14" s="51"/>
      <c r="BG14" s="131" t="s">
        <v>776</v>
      </c>
      <c r="BH14" s="131" t="s">
        <v>776</v>
      </c>
      <c r="BI14" s="131" t="s">
        <v>791</v>
      </c>
      <c r="BJ14" s="131" t="s">
        <v>791</v>
      </c>
      <c r="BK14" s="131">
        <v>0</v>
      </c>
      <c r="BL14" s="134">
        <v>0</v>
      </c>
      <c r="BM14" s="131">
        <v>1</v>
      </c>
      <c r="BN14" s="134">
        <v>5.555555555555555</v>
      </c>
      <c r="BO14" s="131">
        <v>0</v>
      </c>
      <c r="BP14" s="134">
        <v>0</v>
      </c>
      <c r="BQ14" s="131">
        <v>17</v>
      </c>
      <c r="BR14" s="134">
        <v>94.44444444444444</v>
      </c>
      <c r="BS14" s="131">
        <v>18</v>
      </c>
      <c r="BT14" s="2"/>
      <c r="BU14" s="3"/>
      <c r="BV14" s="3"/>
      <c r="BW14" s="3"/>
      <c r="BX14" s="3"/>
    </row>
    <row r="15" spans="1:76" ht="15">
      <c r="A15" s="14" t="s">
        <v>235</v>
      </c>
      <c r="B15" s="15"/>
      <c r="C15" s="15" t="s">
        <v>64</v>
      </c>
      <c r="D15" s="93">
        <v>267.15826464762637</v>
      </c>
      <c r="E15" s="81"/>
      <c r="F15" s="112" t="s">
        <v>295</v>
      </c>
      <c r="G15" s="15"/>
      <c r="H15" s="16" t="s">
        <v>235</v>
      </c>
      <c r="I15" s="66"/>
      <c r="J15" s="66"/>
      <c r="K15" s="114" t="s">
        <v>562</v>
      </c>
      <c r="L15" s="94">
        <v>9999</v>
      </c>
      <c r="M15" s="95">
        <v>1862.1748046875</v>
      </c>
      <c r="N15" s="95">
        <v>4049.02880859375</v>
      </c>
      <c r="O15" s="77"/>
      <c r="P15" s="96"/>
      <c r="Q15" s="96"/>
      <c r="R15" s="97"/>
      <c r="S15" s="51">
        <v>16</v>
      </c>
      <c r="T15" s="51">
        <v>1</v>
      </c>
      <c r="U15" s="52">
        <v>512.5</v>
      </c>
      <c r="V15" s="52">
        <v>0.022727</v>
      </c>
      <c r="W15" s="52">
        <v>0.12921</v>
      </c>
      <c r="X15" s="52">
        <v>3.995524</v>
      </c>
      <c r="Y15" s="52">
        <v>0.06666666666666667</v>
      </c>
      <c r="Z15" s="52">
        <v>0</v>
      </c>
      <c r="AA15" s="82">
        <v>15</v>
      </c>
      <c r="AB15" s="82"/>
      <c r="AC15" s="98"/>
      <c r="AD15" s="85" t="s">
        <v>393</v>
      </c>
      <c r="AE15" s="85">
        <v>617</v>
      </c>
      <c r="AF15" s="85">
        <v>1999</v>
      </c>
      <c r="AG15" s="85">
        <v>4116</v>
      </c>
      <c r="AH15" s="85">
        <v>944</v>
      </c>
      <c r="AI15" s="85"/>
      <c r="AJ15" s="85" t="s">
        <v>423</v>
      </c>
      <c r="AK15" s="85" t="s">
        <v>450</v>
      </c>
      <c r="AL15" s="89" t="s">
        <v>472</v>
      </c>
      <c r="AM15" s="85"/>
      <c r="AN15" s="87">
        <v>40874.85633101852</v>
      </c>
      <c r="AO15" s="89" t="s">
        <v>493</v>
      </c>
      <c r="AP15" s="85" t="b">
        <v>0</v>
      </c>
      <c r="AQ15" s="85" t="b">
        <v>0</v>
      </c>
      <c r="AR15" s="85" t="b">
        <v>1</v>
      </c>
      <c r="AS15" s="85" t="s">
        <v>352</v>
      </c>
      <c r="AT15" s="85">
        <v>41</v>
      </c>
      <c r="AU15" s="89" t="s">
        <v>508</v>
      </c>
      <c r="AV15" s="85" t="b">
        <v>0</v>
      </c>
      <c r="AW15" s="85" t="s">
        <v>519</v>
      </c>
      <c r="AX15" s="89" t="s">
        <v>532</v>
      </c>
      <c r="AY15" s="85" t="s">
        <v>66</v>
      </c>
      <c r="AZ15" s="85" t="str">
        <f>REPLACE(INDEX(GroupVertices[Group],MATCH(Vertices[[#This Row],[Vertex]],GroupVertices[Vertex],0)),1,1,"")</f>
        <v>1</v>
      </c>
      <c r="BA15" s="51" t="s">
        <v>765</v>
      </c>
      <c r="BB15" s="51" t="s">
        <v>765</v>
      </c>
      <c r="BC15" s="51" t="s">
        <v>768</v>
      </c>
      <c r="BD15" s="51" t="s">
        <v>768</v>
      </c>
      <c r="BE15" s="51"/>
      <c r="BF15" s="51"/>
      <c r="BG15" s="131" t="s">
        <v>777</v>
      </c>
      <c r="BH15" s="131" t="s">
        <v>785</v>
      </c>
      <c r="BI15" s="131" t="s">
        <v>792</v>
      </c>
      <c r="BJ15" s="131" t="s">
        <v>792</v>
      </c>
      <c r="BK15" s="131">
        <v>4</v>
      </c>
      <c r="BL15" s="134">
        <v>7.8431372549019605</v>
      </c>
      <c r="BM15" s="131">
        <v>0</v>
      </c>
      <c r="BN15" s="134">
        <v>0</v>
      </c>
      <c r="BO15" s="131">
        <v>0</v>
      </c>
      <c r="BP15" s="134">
        <v>0</v>
      </c>
      <c r="BQ15" s="131">
        <v>47</v>
      </c>
      <c r="BR15" s="134">
        <v>92.15686274509804</v>
      </c>
      <c r="BS15" s="131">
        <v>51</v>
      </c>
      <c r="BT15" s="2"/>
      <c r="BU15" s="3"/>
      <c r="BV15" s="3"/>
      <c r="BW15" s="3"/>
      <c r="BX15" s="3"/>
    </row>
    <row r="16" spans="1:76" ht="15">
      <c r="A16" s="14" t="s">
        <v>222</v>
      </c>
      <c r="B16" s="15"/>
      <c r="C16" s="15" t="s">
        <v>64</v>
      </c>
      <c r="D16" s="93">
        <v>168.05034822056098</v>
      </c>
      <c r="E16" s="81"/>
      <c r="F16" s="112" t="s">
        <v>282</v>
      </c>
      <c r="G16" s="15"/>
      <c r="H16" s="16" t="s">
        <v>222</v>
      </c>
      <c r="I16" s="66"/>
      <c r="J16" s="66"/>
      <c r="K16" s="114" t="s">
        <v>563</v>
      </c>
      <c r="L16" s="94">
        <v>1</v>
      </c>
      <c r="M16" s="95">
        <v>232.59530639648438</v>
      </c>
      <c r="N16" s="95">
        <v>6101.73046875</v>
      </c>
      <c r="O16" s="77"/>
      <c r="P16" s="96"/>
      <c r="Q16" s="96"/>
      <c r="R16" s="97"/>
      <c r="S16" s="51">
        <v>0</v>
      </c>
      <c r="T16" s="51">
        <v>1</v>
      </c>
      <c r="U16" s="52">
        <v>0</v>
      </c>
      <c r="V16" s="52">
        <v>0.013889</v>
      </c>
      <c r="W16" s="52">
        <v>0.021473</v>
      </c>
      <c r="X16" s="52">
        <v>0.362261</v>
      </c>
      <c r="Y16" s="52">
        <v>0</v>
      </c>
      <c r="Z16" s="52">
        <v>0</v>
      </c>
      <c r="AA16" s="82">
        <v>16</v>
      </c>
      <c r="AB16" s="82"/>
      <c r="AC16" s="98"/>
      <c r="AD16" s="85" t="s">
        <v>394</v>
      </c>
      <c r="AE16" s="85">
        <v>136</v>
      </c>
      <c r="AF16" s="85">
        <v>148</v>
      </c>
      <c r="AG16" s="85">
        <v>944</v>
      </c>
      <c r="AH16" s="85">
        <v>249</v>
      </c>
      <c r="AI16" s="85"/>
      <c r="AJ16" s="85" t="s">
        <v>424</v>
      </c>
      <c r="AK16" s="85"/>
      <c r="AL16" s="85"/>
      <c r="AM16" s="85"/>
      <c r="AN16" s="87">
        <v>40109.665717592594</v>
      </c>
      <c r="AO16" s="85"/>
      <c r="AP16" s="85" t="b">
        <v>1</v>
      </c>
      <c r="AQ16" s="85" t="b">
        <v>0</v>
      </c>
      <c r="AR16" s="85" t="b">
        <v>1</v>
      </c>
      <c r="AS16" s="85" t="s">
        <v>352</v>
      </c>
      <c r="AT16" s="85">
        <v>4</v>
      </c>
      <c r="AU16" s="89" t="s">
        <v>508</v>
      </c>
      <c r="AV16" s="85" t="b">
        <v>0</v>
      </c>
      <c r="AW16" s="85" t="s">
        <v>519</v>
      </c>
      <c r="AX16" s="89" t="s">
        <v>533</v>
      </c>
      <c r="AY16" s="85" t="s">
        <v>66</v>
      </c>
      <c r="AZ16" s="85" t="str">
        <f>REPLACE(INDEX(GroupVertices[Group],MATCH(Vertices[[#This Row],[Vertex]],GroupVertices[Vertex],0)),1,1,"")</f>
        <v>1</v>
      </c>
      <c r="BA16" s="51"/>
      <c r="BB16" s="51"/>
      <c r="BC16" s="51"/>
      <c r="BD16" s="51"/>
      <c r="BE16" s="51"/>
      <c r="BF16" s="51"/>
      <c r="BG16" s="131" t="s">
        <v>778</v>
      </c>
      <c r="BH16" s="131" t="s">
        <v>778</v>
      </c>
      <c r="BI16" s="131" t="s">
        <v>793</v>
      </c>
      <c r="BJ16" s="131" t="s">
        <v>793</v>
      </c>
      <c r="BK16" s="131">
        <v>2</v>
      </c>
      <c r="BL16" s="134">
        <v>9.523809523809524</v>
      </c>
      <c r="BM16" s="131">
        <v>0</v>
      </c>
      <c r="BN16" s="134">
        <v>0</v>
      </c>
      <c r="BO16" s="131">
        <v>0</v>
      </c>
      <c r="BP16" s="134">
        <v>0</v>
      </c>
      <c r="BQ16" s="131">
        <v>19</v>
      </c>
      <c r="BR16" s="134">
        <v>90.47619047619048</v>
      </c>
      <c r="BS16" s="131">
        <v>21</v>
      </c>
      <c r="BT16" s="2"/>
      <c r="BU16" s="3"/>
      <c r="BV16" s="3"/>
      <c r="BW16" s="3"/>
      <c r="BX16" s="3"/>
    </row>
    <row r="17" spans="1:76" ht="15">
      <c r="A17" s="14" t="s">
        <v>223</v>
      </c>
      <c r="B17" s="15"/>
      <c r="C17" s="15" t="s">
        <v>64</v>
      </c>
      <c r="D17" s="93">
        <v>220.30822311673376</v>
      </c>
      <c r="E17" s="81"/>
      <c r="F17" s="112" t="s">
        <v>283</v>
      </c>
      <c r="G17" s="15"/>
      <c r="H17" s="16" t="s">
        <v>223</v>
      </c>
      <c r="I17" s="66"/>
      <c r="J17" s="66"/>
      <c r="K17" s="114" t="s">
        <v>564</v>
      </c>
      <c r="L17" s="94">
        <v>2319.235440651707</v>
      </c>
      <c r="M17" s="95">
        <v>8096.0498046875</v>
      </c>
      <c r="N17" s="95">
        <v>4353.52490234375</v>
      </c>
      <c r="O17" s="77"/>
      <c r="P17" s="96"/>
      <c r="Q17" s="96"/>
      <c r="R17" s="97"/>
      <c r="S17" s="51">
        <v>4</v>
      </c>
      <c r="T17" s="51">
        <v>5</v>
      </c>
      <c r="U17" s="52">
        <v>118.833333</v>
      </c>
      <c r="V17" s="52">
        <v>0.016667</v>
      </c>
      <c r="W17" s="52">
        <v>0.076947</v>
      </c>
      <c r="X17" s="52">
        <v>2.02303</v>
      </c>
      <c r="Y17" s="52">
        <v>0.19642857142857142</v>
      </c>
      <c r="Z17" s="52">
        <v>0.125</v>
      </c>
      <c r="AA17" s="82">
        <v>17</v>
      </c>
      <c r="AB17" s="82"/>
      <c r="AC17" s="98"/>
      <c r="AD17" s="85" t="s">
        <v>395</v>
      </c>
      <c r="AE17" s="85">
        <v>432</v>
      </c>
      <c r="AF17" s="85">
        <v>1124</v>
      </c>
      <c r="AG17" s="85">
        <v>1489</v>
      </c>
      <c r="AH17" s="85">
        <v>9508</v>
      </c>
      <c r="AI17" s="85"/>
      <c r="AJ17" s="85" t="s">
        <v>425</v>
      </c>
      <c r="AK17" s="85"/>
      <c r="AL17" s="85"/>
      <c r="AM17" s="85"/>
      <c r="AN17" s="87">
        <v>41829.50951388889</v>
      </c>
      <c r="AO17" s="89" t="s">
        <v>494</v>
      </c>
      <c r="AP17" s="85" t="b">
        <v>1</v>
      </c>
      <c r="AQ17" s="85" t="b">
        <v>0</v>
      </c>
      <c r="AR17" s="85" t="b">
        <v>1</v>
      </c>
      <c r="AS17" s="85" t="s">
        <v>352</v>
      </c>
      <c r="AT17" s="85">
        <v>12</v>
      </c>
      <c r="AU17" s="89" t="s">
        <v>508</v>
      </c>
      <c r="AV17" s="85" t="b">
        <v>0</v>
      </c>
      <c r="AW17" s="85" t="s">
        <v>519</v>
      </c>
      <c r="AX17" s="89" t="s">
        <v>534</v>
      </c>
      <c r="AY17" s="85" t="s">
        <v>66</v>
      </c>
      <c r="AZ17" s="85" t="str">
        <f>REPLACE(INDEX(GroupVertices[Group],MATCH(Vertices[[#This Row],[Vertex]],GroupVertices[Vertex],0)),1,1,"")</f>
        <v>3</v>
      </c>
      <c r="BA17" s="51" t="s">
        <v>258</v>
      </c>
      <c r="BB17" s="51" t="s">
        <v>258</v>
      </c>
      <c r="BC17" s="51" t="s">
        <v>264</v>
      </c>
      <c r="BD17" s="51" t="s">
        <v>264</v>
      </c>
      <c r="BE17" s="51" t="s">
        <v>268</v>
      </c>
      <c r="BF17" s="51" t="s">
        <v>268</v>
      </c>
      <c r="BG17" s="131" t="s">
        <v>779</v>
      </c>
      <c r="BH17" s="131" t="s">
        <v>779</v>
      </c>
      <c r="BI17" s="131" t="s">
        <v>794</v>
      </c>
      <c r="BJ17" s="131" t="s">
        <v>794</v>
      </c>
      <c r="BK17" s="131">
        <v>1</v>
      </c>
      <c r="BL17" s="134">
        <v>3.8461538461538463</v>
      </c>
      <c r="BM17" s="131">
        <v>0</v>
      </c>
      <c r="BN17" s="134">
        <v>0</v>
      </c>
      <c r="BO17" s="131">
        <v>0</v>
      </c>
      <c r="BP17" s="134">
        <v>0</v>
      </c>
      <c r="BQ17" s="131">
        <v>25</v>
      </c>
      <c r="BR17" s="134">
        <v>96.15384615384616</v>
      </c>
      <c r="BS17" s="131">
        <v>26</v>
      </c>
      <c r="BT17" s="2"/>
      <c r="BU17" s="3"/>
      <c r="BV17" s="3"/>
      <c r="BW17" s="3"/>
      <c r="BX17" s="3"/>
    </row>
    <row r="18" spans="1:76" ht="15">
      <c r="A18" s="14" t="s">
        <v>239</v>
      </c>
      <c r="B18" s="15"/>
      <c r="C18" s="15" t="s">
        <v>64</v>
      </c>
      <c r="D18" s="93">
        <v>662.4119864545396</v>
      </c>
      <c r="E18" s="81"/>
      <c r="F18" s="112" t="s">
        <v>516</v>
      </c>
      <c r="G18" s="15"/>
      <c r="H18" s="16" t="s">
        <v>239</v>
      </c>
      <c r="I18" s="66"/>
      <c r="J18" s="66"/>
      <c r="K18" s="114" t="s">
        <v>565</v>
      </c>
      <c r="L18" s="94">
        <v>1</v>
      </c>
      <c r="M18" s="95">
        <v>7055.82470703125</v>
      </c>
      <c r="N18" s="95">
        <v>5889.25390625</v>
      </c>
      <c r="O18" s="77"/>
      <c r="P18" s="96"/>
      <c r="Q18" s="96"/>
      <c r="R18" s="97"/>
      <c r="S18" s="51">
        <v>1</v>
      </c>
      <c r="T18" s="51">
        <v>0</v>
      </c>
      <c r="U18" s="52">
        <v>0</v>
      </c>
      <c r="V18" s="52">
        <v>0.011364</v>
      </c>
      <c r="W18" s="52">
        <v>0.012788</v>
      </c>
      <c r="X18" s="52">
        <v>0.364946</v>
      </c>
      <c r="Y18" s="52">
        <v>0</v>
      </c>
      <c r="Z18" s="52">
        <v>0</v>
      </c>
      <c r="AA18" s="82">
        <v>18</v>
      </c>
      <c r="AB18" s="82"/>
      <c r="AC18" s="98"/>
      <c r="AD18" s="85" t="s">
        <v>396</v>
      </c>
      <c r="AE18" s="85">
        <v>252</v>
      </c>
      <c r="AF18" s="85">
        <v>9381</v>
      </c>
      <c r="AG18" s="85">
        <v>3053</v>
      </c>
      <c r="AH18" s="85">
        <v>2435</v>
      </c>
      <c r="AI18" s="85"/>
      <c r="AJ18" s="85" t="s">
        <v>426</v>
      </c>
      <c r="AK18" s="85"/>
      <c r="AL18" s="89" t="s">
        <v>473</v>
      </c>
      <c r="AM18" s="85"/>
      <c r="AN18" s="87">
        <v>42643.93150462963</v>
      </c>
      <c r="AO18" s="89" t="s">
        <v>495</v>
      </c>
      <c r="AP18" s="85" t="b">
        <v>0</v>
      </c>
      <c r="AQ18" s="85" t="b">
        <v>0</v>
      </c>
      <c r="AR18" s="85" t="b">
        <v>1</v>
      </c>
      <c r="AS18" s="85" t="s">
        <v>352</v>
      </c>
      <c r="AT18" s="85">
        <v>92</v>
      </c>
      <c r="AU18" s="89" t="s">
        <v>508</v>
      </c>
      <c r="AV18" s="85" t="b">
        <v>0</v>
      </c>
      <c r="AW18" s="85" t="s">
        <v>519</v>
      </c>
      <c r="AX18" s="89" t="s">
        <v>535</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240</v>
      </c>
      <c r="B19" s="15"/>
      <c r="C19" s="15" t="s">
        <v>64</v>
      </c>
      <c r="D19" s="93">
        <v>165.53383170404447</v>
      </c>
      <c r="E19" s="81"/>
      <c r="F19" s="112" t="s">
        <v>517</v>
      </c>
      <c r="G19" s="15"/>
      <c r="H19" s="16" t="s">
        <v>240</v>
      </c>
      <c r="I19" s="66"/>
      <c r="J19" s="66"/>
      <c r="K19" s="114" t="s">
        <v>566</v>
      </c>
      <c r="L19" s="94">
        <v>1</v>
      </c>
      <c r="M19" s="95">
        <v>7495.44384765625</v>
      </c>
      <c r="N19" s="95">
        <v>421.1341857910156</v>
      </c>
      <c r="O19" s="77"/>
      <c r="P19" s="96"/>
      <c r="Q19" s="96"/>
      <c r="R19" s="97"/>
      <c r="S19" s="51">
        <v>1</v>
      </c>
      <c r="T19" s="51">
        <v>0</v>
      </c>
      <c r="U19" s="52">
        <v>0</v>
      </c>
      <c r="V19" s="52">
        <v>0.011364</v>
      </c>
      <c r="W19" s="52">
        <v>0.012788</v>
      </c>
      <c r="X19" s="52">
        <v>0.364946</v>
      </c>
      <c r="Y19" s="52">
        <v>0</v>
      </c>
      <c r="Z19" s="52">
        <v>0</v>
      </c>
      <c r="AA19" s="82">
        <v>19</v>
      </c>
      <c r="AB19" s="82"/>
      <c r="AC19" s="98"/>
      <c r="AD19" s="85" t="s">
        <v>397</v>
      </c>
      <c r="AE19" s="85">
        <v>120</v>
      </c>
      <c r="AF19" s="85">
        <v>101</v>
      </c>
      <c r="AG19" s="85">
        <v>13</v>
      </c>
      <c r="AH19" s="85">
        <v>61</v>
      </c>
      <c r="AI19" s="85"/>
      <c r="AJ19" s="85" t="s">
        <v>427</v>
      </c>
      <c r="AK19" s="85"/>
      <c r="AL19" s="85"/>
      <c r="AM19" s="85"/>
      <c r="AN19" s="87">
        <v>43603.05074074074</v>
      </c>
      <c r="AO19" s="85"/>
      <c r="AP19" s="85" t="b">
        <v>1</v>
      </c>
      <c r="AQ19" s="85" t="b">
        <v>0</v>
      </c>
      <c r="AR19" s="85" t="b">
        <v>0</v>
      </c>
      <c r="AS19" s="85" t="s">
        <v>352</v>
      </c>
      <c r="AT19" s="85">
        <v>2</v>
      </c>
      <c r="AU19" s="85"/>
      <c r="AV19" s="85" t="b">
        <v>0</v>
      </c>
      <c r="AW19" s="85" t="s">
        <v>519</v>
      </c>
      <c r="AX19" s="89" t="s">
        <v>536</v>
      </c>
      <c r="AY19" s="85" t="s">
        <v>65</v>
      </c>
      <c r="AZ19" s="85" t="str">
        <f>REPLACE(INDEX(GroupVertices[Group],MATCH(Vertices[[#This Row],[Vertex]],GroupVertices[Vertex],0)),1,1,"")</f>
        <v>3</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224</v>
      </c>
      <c r="B20" s="15"/>
      <c r="C20" s="15" t="s">
        <v>64</v>
      </c>
      <c r="D20" s="93">
        <v>169.01412050348222</v>
      </c>
      <c r="E20" s="81"/>
      <c r="F20" s="112" t="s">
        <v>284</v>
      </c>
      <c r="G20" s="15"/>
      <c r="H20" s="16" t="s">
        <v>224</v>
      </c>
      <c r="I20" s="66"/>
      <c r="J20" s="66"/>
      <c r="K20" s="114" t="s">
        <v>567</v>
      </c>
      <c r="L20" s="94">
        <v>144.06080650536586</v>
      </c>
      <c r="M20" s="95">
        <v>8208.744140625</v>
      </c>
      <c r="N20" s="95">
        <v>8706.875</v>
      </c>
      <c r="O20" s="77"/>
      <c r="P20" s="96"/>
      <c r="Q20" s="96"/>
      <c r="R20" s="97"/>
      <c r="S20" s="51">
        <v>0</v>
      </c>
      <c r="T20" s="51">
        <v>4</v>
      </c>
      <c r="U20" s="52">
        <v>7.333333</v>
      </c>
      <c r="V20" s="52">
        <v>0.015625</v>
      </c>
      <c r="W20" s="52">
        <v>0.057044</v>
      </c>
      <c r="X20" s="52">
        <v>0.98783</v>
      </c>
      <c r="Y20" s="52">
        <v>0.5</v>
      </c>
      <c r="Z20" s="52">
        <v>0</v>
      </c>
      <c r="AA20" s="82">
        <v>20</v>
      </c>
      <c r="AB20" s="82"/>
      <c r="AC20" s="98"/>
      <c r="AD20" s="85" t="s">
        <v>398</v>
      </c>
      <c r="AE20" s="85">
        <v>314</v>
      </c>
      <c r="AF20" s="85">
        <v>166</v>
      </c>
      <c r="AG20" s="85">
        <v>465</v>
      </c>
      <c r="AH20" s="85">
        <v>4187</v>
      </c>
      <c r="AI20" s="85"/>
      <c r="AJ20" s="85" t="s">
        <v>428</v>
      </c>
      <c r="AK20" s="85" t="s">
        <v>451</v>
      </c>
      <c r="AL20" s="85"/>
      <c r="AM20" s="85"/>
      <c r="AN20" s="87">
        <v>42893.12464120371</v>
      </c>
      <c r="AO20" s="89" t="s">
        <v>496</v>
      </c>
      <c r="AP20" s="85" t="b">
        <v>0</v>
      </c>
      <c r="AQ20" s="85" t="b">
        <v>0</v>
      </c>
      <c r="AR20" s="85" t="b">
        <v>1</v>
      </c>
      <c r="AS20" s="85" t="s">
        <v>352</v>
      </c>
      <c r="AT20" s="85">
        <v>1</v>
      </c>
      <c r="AU20" s="89" t="s">
        <v>508</v>
      </c>
      <c r="AV20" s="85" t="b">
        <v>0</v>
      </c>
      <c r="AW20" s="85" t="s">
        <v>519</v>
      </c>
      <c r="AX20" s="89" t="s">
        <v>537</v>
      </c>
      <c r="AY20" s="85" t="s">
        <v>66</v>
      </c>
      <c r="AZ20" s="85" t="str">
        <f>REPLACE(INDEX(GroupVertices[Group],MATCH(Vertices[[#This Row],[Vertex]],GroupVertices[Vertex],0)),1,1,"")</f>
        <v>3</v>
      </c>
      <c r="BA20" s="51"/>
      <c r="BB20" s="51"/>
      <c r="BC20" s="51"/>
      <c r="BD20" s="51"/>
      <c r="BE20" s="51" t="s">
        <v>269</v>
      </c>
      <c r="BF20" s="51" t="s">
        <v>269</v>
      </c>
      <c r="BG20" s="131" t="s">
        <v>780</v>
      </c>
      <c r="BH20" s="131" t="s">
        <v>780</v>
      </c>
      <c r="BI20" s="131" t="s">
        <v>795</v>
      </c>
      <c r="BJ20" s="131" t="s">
        <v>795</v>
      </c>
      <c r="BK20" s="131">
        <v>1</v>
      </c>
      <c r="BL20" s="134">
        <v>5.555555555555555</v>
      </c>
      <c r="BM20" s="131">
        <v>0</v>
      </c>
      <c r="BN20" s="134">
        <v>0</v>
      </c>
      <c r="BO20" s="131">
        <v>0</v>
      </c>
      <c r="BP20" s="134">
        <v>0</v>
      </c>
      <c r="BQ20" s="131">
        <v>17</v>
      </c>
      <c r="BR20" s="134">
        <v>94.44444444444444</v>
      </c>
      <c r="BS20" s="131">
        <v>18</v>
      </c>
      <c r="BT20" s="2"/>
      <c r="BU20" s="3"/>
      <c r="BV20" s="3"/>
      <c r="BW20" s="3"/>
      <c r="BX20" s="3"/>
    </row>
    <row r="21" spans="1:76" ht="15">
      <c r="A21" s="14" t="s">
        <v>229</v>
      </c>
      <c r="B21" s="15"/>
      <c r="C21" s="15" t="s">
        <v>64</v>
      </c>
      <c r="D21" s="93">
        <v>280.1691904670628</v>
      </c>
      <c r="E21" s="81"/>
      <c r="F21" s="112" t="s">
        <v>289</v>
      </c>
      <c r="G21" s="15"/>
      <c r="H21" s="16" t="s">
        <v>229</v>
      </c>
      <c r="I21" s="66"/>
      <c r="J21" s="66"/>
      <c r="K21" s="114" t="s">
        <v>568</v>
      </c>
      <c r="L21" s="94">
        <v>173.3232455297561</v>
      </c>
      <c r="M21" s="95">
        <v>8708.439453125</v>
      </c>
      <c r="N21" s="95">
        <v>4795.52978515625</v>
      </c>
      <c r="O21" s="77"/>
      <c r="P21" s="96"/>
      <c r="Q21" s="96"/>
      <c r="R21" s="97"/>
      <c r="S21" s="51">
        <v>4</v>
      </c>
      <c r="T21" s="51">
        <v>3</v>
      </c>
      <c r="U21" s="52">
        <v>8.833333</v>
      </c>
      <c r="V21" s="52">
        <v>0.016129</v>
      </c>
      <c r="W21" s="52">
        <v>0.073302</v>
      </c>
      <c r="X21" s="52">
        <v>1.416849</v>
      </c>
      <c r="Y21" s="52">
        <v>0.36666666666666664</v>
      </c>
      <c r="Z21" s="52">
        <v>0.16666666666666666</v>
      </c>
      <c r="AA21" s="82">
        <v>21</v>
      </c>
      <c r="AB21" s="82"/>
      <c r="AC21" s="98"/>
      <c r="AD21" s="85" t="s">
        <v>399</v>
      </c>
      <c r="AE21" s="85">
        <v>905</v>
      </c>
      <c r="AF21" s="85">
        <v>2242</v>
      </c>
      <c r="AG21" s="85">
        <v>1426</v>
      </c>
      <c r="AH21" s="85">
        <v>5459</v>
      </c>
      <c r="AI21" s="85"/>
      <c r="AJ21" s="85" t="s">
        <v>429</v>
      </c>
      <c r="AK21" s="85" t="s">
        <v>452</v>
      </c>
      <c r="AL21" s="89" t="s">
        <v>474</v>
      </c>
      <c r="AM21" s="85"/>
      <c r="AN21" s="87">
        <v>41847.118113425924</v>
      </c>
      <c r="AO21" s="89" t="s">
        <v>497</v>
      </c>
      <c r="AP21" s="85" t="b">
        <v>0</v>
      </c>
      <c r="AQ21" s="85" t="b">
        <v>0</v>
      </c>
      <c r="AR21" s="85" t="b">
        <v>1</v>
      </c>
      <c r="AS21" s="85" t="s">
        <v>352</v>
      </c>
      <c r="AT21" s="85">
        <v>37</v>
      </c>
      <c r="AU21" s="89" t="s">
        <v>508</v>
      </c>
      <c r="AV21" s="85" t="b">
        <v>0</v>
      </c>
      <c r="AW21" s="85" t="s">
        <v>519</v>
      </c>
      <c r="AX21" s="89" t="s">
        <v>538</v>
      </c>
      <c r="AY21" s="85" t="s">
        <v>66</v>
      </c>
      <c r="AZ21" s="85" t="str">
        <f>REPLACE(INDEX(GroupVertices[Group],MATCH(Vertices[[#This Row],[Vertex]],GroupVertices[Vertex],0)),1,1,"")</f>
        <v>3</v>
      </c>
      <c r="BA21" s="51"/>
      <c r="BB21" s="51"/>
      <c r="BC21" s="51"/>
      <c r="BD21" s="51"/>
      <c r="BE21" s="51" t="s">
        <v>269</v>
      </c>
      <c r="BF21" s="51" t="s">
        <v>269</v>
      </c>
      <c r="BG21" s="131" t="s">
        <v>780</v>
      </c>
      <c r="BH21" s="131" t="s">
        <v>780</v>
      </c>
      <c r="BI21" s="131" t="s">
        <v>795</v>
      </c>
      <c r="BJ21" s="131" t="s">
        <v>795</v>
      </c>
      <c r="BK21" s="131">
        <v>1</v>
      </c>
      <c r="BL21" s="134">
        <v>5.555555555555555</v>
      </c>
      <c r="BM21" s="131">
        <v>0</v>
      </c>
      <c r="BN21" s="134">
        <v>0</v>
      </c>
      <c r="BO21" s="131">
        <v>0</v>
      </c>
      <c r="BP21" s="134">
        <v>0</v>
      </c>
      <c r="BQ21" s="131">
        <v>17</v>
      </c>
      <c r="BR21" s="134">
        <v>94.44444444444444</v>
      </c>
      <c r="BS21" s="131">
        <v>18</v>
      </c>
      <c r="BT21" s="2"/>
      <c r="BU21" s="3"/>
      <c r="BV21" s="3"/>
      <c r="BW21" s="3"/>
      <c r="BX21" s="3"/>
    </row>
    <row r="22" spans="1:76" ht="15">
      <c r="A22" s="14" t="s">
        <v>225</v>
      </c>
      <c r="B22" s="15"/>
      <c r="C22" s="15" t="s">
        <v>64</v>
      </c>
      <c r="D22" s="93">
        <v>260.8402019040317</v>
      </c>
      <c r="E22" s="81"/>
      <c r="F22" s="112" t="s">
        <v>285</v>
      </c>
      <c r="G22" s="15"/>
      <c r="H22" s="16" t="s">
        <v>225</v>
      </c>
      <c r="I22" s="66"/>
      <c r="J22" s="66"/>
      <c r="K22" s="114" t="s">
        <v>569</v>
      </c>
      <c r="L22" s="94">
        <v>144.06080650536586</v>
      </c>
      <c r="M22" s="95">
        <v>9405.9580078125</v>
      </c>
      <c r="N22" s="95">
        <v>3488.476806640625</v>
      </c>
      <c r="O22" s="77"/>
      <c r="P22" s="96"/>
      <c r="Q22" s="96"/>
      <c r="R22" s="97"/>
      <c r="S22" s="51">
        <v>0</v>
      </c>
      <c r="T22" s="51">
        <v>4</v>
      </c>
      <c r="U22" s="52">
        <v>7.333333</v>
      </c>
      <c r="V22" s="52">
        <v>0.015625</v>
      </c>
      <c r="W22" s="52">
        <v>0.057044</v>
      </c>
      <c r="X22" s="52">
        <v>0.98783</v>
      </c>
      <c r="Y22" s="52">
        <v>0.5</v>
      </c>
      <c r="Z22" s="52">
        <v>0</v>
      </c>
      <c r="AA22" s="82">
        <v>22</v>
      </c>
      <c r="AB22" s="82"/>
      <c r="AC22" s="98"/>
      <c r="AD22" s="85" t="s">
        <v>400</v>
      </c>
      <c r="AE22" s="85">
        <v>1085</v>
      </c>
      <c r="AF22" s="85">
        <v>1881</v>
      </c>
      <c r="AG22" s="85">
        <v>22311</v>
      </c>
      <c r="AH22" s="85">
        <v>28655</v>
      </c>
      <c r="AI22" s="85"/>
      <c r="AJ22" s="85" t="s">
        <v>430</v>
      </c>
      <c r="AK22" s="85" t="s">
        <v>453</v>
      </c>
      <c r="AL22" s="89" t="s">
        <v>475</v>
      </c>
      <c r="AM22" s="85"/>
      <c r="AN22" s="87">
        <v>41756.55946759259</v>
      </c>
      <c r="AO22" s="89" t="s">
        <v>498</v>
      </c>
      <c r="AP22" s="85" t="b">
        <v>1</v>
      </c>
      <c r="AQ22" s="85" t="b">
        <v>0</v>
      </c>
      <c r="AR22" s="85" t="b">
        <v>1</v>
      </c>
      <c r="AS22" s="85" t="s">
        <v>352</v>
      </c>
      <c r="AT22" s="85">
        <v>101</v>
      </c>
      <c r="AU22" s="89" t="s">
        <v>508</v>
      </c>
      <c r="AV22" s="85" t="b">
        <v>0</v>
      </c>
      <c r="AW22" s="85" t="s">
        <v>519</v>
      </c>
      <c r="AX22" s="89" t="s">
        <v>539</v>
      </c>
      <c r="AY22" s="85" t="s">
        <v>66</v>
      </c>
      <c r="AZ22" s="85" t="str">
        <f>REPLACE(INDEX(GroupVertices[Group],MATCH(Vertices[[#This Row],[Vertex]],GroupVertices[Vertex],0)),1,1,"")</f>
        <v>3</v>
      </c>
      <c r="BA22" s="51"/>
      <c r="BB22" s="51"/>
      <c r="BC22" s="51"/>
      <c r="BD22" s="51"/>
      <c r="BE22" s="51" t="s">
        <v>269</v>
      </c>
      <c r="BF22" s="51" t="s">
        <v>269</v>
      </c>
      <c r="BG22" s="131" t="s">
        <v>780</v>
      </c>
      <c r="BH22" s="131" t="s">
        <v>780</v>
      </c>
      <c r="BI22" s="131" t="s">
        <v>795</v>
      </c>
      <c r="BJ22" s="131" t="s">
        <v>795</v>
      </c>
      <c r="BK22" s="131">
        <v>1</v>
      </c>
      <c r="BL22" s="134">
        <v>5.555555555555555</v>
      </c>
      <c r="BM22" s="131">
        <v>0</v>
      </c>
      <c r="BN22" s="134">
        <v>0</v>
      </c>
      <c r="BO22" s="131">
        <v>0</v>
      </c>
      <c r="BP22" s="134">
        <v>0</v>
      </c>
      <c r="BQ22" s="131">
        <v>17</v>
      </c>
      <c r="BR22" s="134">
        <v>94.44444444444444</v>
      </c>
      <c r="BS22" s="131">
        <v>18</v>
      </c>
      <c r="BT22" s="2"/>
      <c r="BU22" s="3"/>
      <c r="BV22" s="3"/>
      <c r="BW22" s="3"/>
      <c r="BX22" s="3"/>
    </row>
    <row r="23" spans="1:76" ht="15">
      <c r="A23" s="14" t="s">
        <v>226</v>
      </c>
      <c r="B23" s="15"/>
      <c r="C23" s="15" t="s">
        <v>64</v>
      </c>
      <c r="D23" s="93">
        <v>310.31384576065426</v>
      </c>
      <c r="E23" s="81"/>
      <c r="F23" s="112" t="s">
        <v>286</v>
      </c>
      <c r="G23" s="15"/>
      <c r="H23" s="16" t="s">
        <v>226</v>
      </c>
      <c r="I23" s="66"/>
      <c r="J23" s="66"/>
      <c r="K23" s="114" t="s">
        <v>570</v>
      </c>
      <c r="L23" s="94">
        <v>1</v>
      </c>
      <c r="M23" s="95">
        <v>765.0225219726562</v>
      </c>
      <c r="N23" s="95">
        <v>1153.845458984375</v>
      </c>
      <c r="O23" s="77"/>
      <c r="P23" s="96"/>
      <c r="Q23" s="96"/>
      <c r="R23" s="97"/>
      <c r="S23" s="51">
        <v>0</v>
      </c>
      <c r="T23" s="51">
        <v>2</v>
      </c>
      <c r="U23" s="52">
        <v>0</v>
      </c>
      <c r="V23" s="52">
        <v>0.014085</v>
      </c>
      <c r="W23" s="52">
        <v>0.030016</v>
      </c>
      <c r="X23" s="52">
        <v>0.588462</v>
      </c>
      <c r="Y23" s="52">
        <v>0.5</v>
      </c>
      <c r="Z23" s="52">
        <v>0</v>
      </c>
      <c r="AA23" s="82">
        <v>23</v>
      </c>
      <c r="AB23" s="82"/>
      <c r="AC23" s="98"/>
      <c r="AD23" s="85" t="s">
        <v>401</v>
      </c>
      <c r="AE23" s="85">
        <v>1353</v>
      </c>
      <c r="AF23" s="85">
        <v>2805</v>
      </c>
      <c r="AG23" s="85">
        <v>3472</v>
      </c>
      <c r="AH23" s="85">
        <v>133</v>
      </c>
      <c r="AI23" s="85"/>
      <c r="AJ23" s="85" t="s">
        <v>431</v>
      </c>
      <c r="AK23" s="85" t="s">
        <v>454</v>
      </c>
      <c r="AL23" s="89" t="s">
        <v>476</v>
      </c>
      <c r="AM23" s="85"/>
      <c r="AN23" s="87">
        <v>40861.17759259259</v>
      </c>
      <c r="AO23" s="89" t="s">
        <v>499</v>
      </c>
      <c r="AP23" s="85" t="b">
        <v>1</v>
      </c>
      <c r="AQ23" s="85" t="b">
        <v>0</v>
      </c>
      <c r="AR23" s="85" t="b">
        <v>0</v>
      </c>
      <c r="AS23" s="85" t="s">
        <v>352</v>
      </c>
      <c r="AT23" s="85">
        <v>31</v>
      </c>
      <c r="AU23" s="89" t="s">
        <v>508</v>
      </c>
      <c r="AV23" s="85" t="b">
        <v>0</v>
      </c>
      <c r="AW23" s="85" t="s">
        <v>519</v>
      </c>
      <c r="AX23" s="89" t="s">
        <v>540</v>
      </c>
      <c r="AY23" s="85" t="s">
        <v>66</v>
      </c>
      <c r="AZ23" s="85" t="str">
        <f>REPLACE(INDEX(GroupVertices[Group],MATCH(Vertices[[#This Row],[Vertex]],GroupVertices[Vertex],0)),1,1,"")</f>
        <v>1</v>
      </c>
      <c r="BA23" s="51"/>
      <c r="BB23" s="51"/>
      <c r="BC23" s="51"/>
      <c r="BD23" s="51"/>
      <c r="BE23" s="51"/>
      <c r="BF23" s="51"/>
      <c r="BG23" s="131" t="s">
        <v>781</v>
      </c>
      <c r="BH23" s="131" t="s">
        <v>781</v>
      </c>
      <c r="BI23" s="131" t="s">
        <v>796</v>
      </c>
      <c r="BJ23" s="131" t="s">
        <v>796</v>
      </c>
      <c r="BK23" s="131">
        <v>1</v>
      </c>
      <c r="BL23" s="134">
        <v>4.3478260869565215</v>
      </c>
      <c r="BM23" s="131">
        <v>0</v>
      </c>
      <c r="BN23" s="134">
        <v>0</v>
      </c>
      <c r="BO23" s="131">
        <v>0</v>
      </c>
      <c r="BP23" s="134">
        <v>0</v>
      </c>
      <c r="BQ23" s="131">
        <v>22</v>
      </c>
      <c r="BR23" s="134">
        <v>95.65217391304348</v>
      </c>
      <c r="BS23" s="131">
        <v>23</v>
      </c>
      <c r="BT23" s="2"/>
      <c r="BU23" s="3"/>
      <c r="BV23" s="3"/>
      <c r="BW23" s="3"/>
      <c r="BX23" s="3"/>
    </row>
    <row r="24" spans="1:76" ht="15">
      <c r="A24" s="14" t="s">
        <v>233</v>
      </c>
      <c r="B24" s="15"/>
      <c r="C24" s="15" t="s">
        <v>64</v>
      </c>
      <c r="D24" s="93">
        <v>1000</v>
      </c>
      <c r="E24" s="81"/>
      <c r="F24" s="112" t="s">
        <v>293</v>
      </c>
      <c r="G24" s="15"/>
      <c r="H24" s="16" t="s">
        <v>233</v>
      </c>
      <c r="I24" s="66"/>
      <c r="J24" s="66"/>
      <c r="K24" s="114" t="s">
        <v>571</v>
      </c>
      <c r="L24" s="94">
        <v>293.62439024390244</v>
      </c>
      <c r="M24" s="95">
        <v>1841.8409423828125</v>
      </c>
      <c r="N24" s="95">
        <v>2454.979736328125</v>
      </c>
      <c r="O24" s="77"/>
      <c r="P24" s="96"/>
      <c r="Q24" s="96"/>
      <c r="R24" s="97"/>
      <c r="S24" s="51">
        <v>6</v>
      </c>
      <c r="T24" s="51">
        <v>1</v>
      </c>
      <c r="U24" s="52">
        <v>15</v>
      </c>
      <c r="V24" s="52">
        <v>0.015152</v>
      </c>
      <c r="W24" s="52">
        <v>0.051404</v>
      </c>
      <c r="X24" s="52">
        <v>1.862835</v>
      </c>
      <c r="Y24" s="52">
        <v>0.14285714285714285</v>
      </c>
      <c r="Z24" s="52">
        <v>0</v>
      </c>
      <c r="AA24" s="82">
        <v>24</v>
      </c>
      <c r="AB24" s="82"/>
      <c r="AC24" s="98"/>
      <c r="AD24" s="85" t="s">
        <v>402</v>
      </c>
      <c r="AE24" s="85">
        <v>411</v>
      </c>
      <c r="AF24" s="85">
        <v>15686</v>
      </c>
      <c r="AG24" s="85">
        <v>9637</v>
      </c>
      <c r="AH24" s="85">
        <v>2670</v>
      </c>
      <c r="AI24" s="85"/>
      <c r="AJ24" s="85" t="s">
        <v>432</v>
      </c>
      <c r="AK24" s="85" t="s">
        <v>455</v>
      </c>
      <c r="AL24" s="89" t="s">
        <v>477</v>
      </c>
      <c r="AM24" s="85"/>
      <c r="AN24" s="87">
        <v>39987.81108796296</v>
      </c>
      <c r="AO24" s="89" t="s">
        <v>500</v>
      </c>
      <c r="AP24" s="85" t="b">
        <v>0</v>
      </c>
      <c r="AQ24" s="85" t="b">
        <v>0</v>
      </c>
      <c r="AR24" s="85" t="b">
        <v>1</v>
      </c>
      <c r="AS24" s="85" t="s">
        <v>352</v>
      </c>
      <c r="AT24" s="85">
        <v>323</v>
      </c>
      <c r="AU24" s="89" t="s">
        <v>508</v>
      </c>
      <c r="AV24" s="85" t="b">
        <v>0</v>
      </c>
      <c r="AW24" s="85" t="s">
        <v>519</v>
      </c>
      <c r="AX24" s="89" t="s">
        <v>541</v>
      </c>
      <c r="AY24" s="85" t="s">
        <v>66</v>
      </c>
      <c r="AZ24" s="85" t="str">
        <f>REPLACE(INDEX(GroupVertices[Group],MATCH(Vertices[[#This Row],[Vertex]],GroupVertices[Vertex],0)),1,1,"")</f>
        <v>1</v>
      </c>
      <c r="BA24" s="51" t="s">
        <v>259</v>
      </c>
      <c r="BB24" s="51" t="s">
        <v>259</v>
      </c>
      <c r="BC24" s="51" t="s">
        <v>262</v>
      </c>
      <c r="BD24" s="51" t="s">
        <v>262</v>
      </c>
      <c r="BE24" s="51" t="s">
        <v>270</v>
      </c>
      <c r="BF24" s="51" t="s">
        <v>270</v>
      </c>
      <c r="BG24" s="131" t="s">
        <v>782</v>
      </c>
      <c r="BH24" s="131" t="s">
        <v>782</v>
      </c>
      <c r="BI24" s="131" t="s">
        <v>797</v>
      </c>
      <c r="BJ24" s="131" t="s">
        <v>797</v>
      </c>
      <c r="BK24" s="131">
        <v>1</v>
      </c>
      <c r="BL24" s="134">
        <v>2.7027027027027026</v>
      </c>
      <c r="BM24" s="131">
        <v>0</v>
      </c>
      <c r="BN24" s="134">
        <v>0</v>
      </c>
      <c r="BO24" s="131">
        <v>0</v>
      </c>
      <c r="BP24" s="134">
        <v>0</v>
      </c>
      <c r="BQ24" s="131">
        <v>36</v>
      </c>
      <c r="BR24" s="134">
        <v>97.29729729729729</v>
      </c>
      <c r="BS24" s="131">
        <v>37</v>
      </c>
      <c r="BT24" s="2"/>
      <c r="BU24" s="3"/>
      <c r="BV24" s="3"/>
      <c r="BW24" s="3"/>
      <c r="BX24" s="3"/>
    </row>
    <row r="25" spans="1:76" ht="15">
      <c r="A25" s="14" t="s">
        <v>227</v>
      </c>
      <c r="B25" s="15"/>
      <c r="C25" s="15" t="s">
        <v>64</v>
      </c>
      <c r="D25" s="93">
        <v>205.1020382084212</v>
      </c>
      <c r="E25" s="81"/>
      <c r="F25" s="112" t="s">
        <v>287</v>
      </c>
      <c r="G25" s="15"/>
      <c r="H25" s="16" t="s">
        <v>227</v>
      </c>
      <c r="I25" s="66"/>
      <c r="J25" s="66"/>
      <c r="K25" s="114" t="s">
        <v>572</v>
      </c>
      <c r="L25" s="94">
        <v>1</v>
      </c>
      <c r="M25" s="95">
        <v>2109.693359375</v>
      </c>
      <c r="N25" s="95">
        <v>447.89654541015625</v>
      </c>
      <c r="O25" s="77"/>
      <c r="P25" s="96"/>
      <c r="Q25" s="96"/>
      <c r="R25" s="97"/>
      <c r="S25" s="51">
        <v>0</v>
      </c>
      <c r="T25" s="51">
        <v>2</v>
      </c>
      <c r="U25" s="52">
        <v>0</v>
      </c>
      <c r="V25" s="52">
        <v>0.014085</v>
      </c>
      <c r="W25" s="52">
        <v>0.030016</v>
      </c>
      <c r="X25" s="52">
        <v>0.588462</v>
      </c>
      <c r="Y25" s="52">
        <v>0.5</v>
      </c>
      <c r="Z25" s="52">
        <v>0</v>
      </c>
      <c r="AA25" s="82">
        <v>25</v>
      </c>
      <c r="AB25" s="82"/>
      <c r="AC25" s="98"/>
      <c r="AD25" s="85" t="s">
        <v>403</v>
      </c>
      <c r="AE25" s="85">
        <v>944</v>
      </c>
      <c r="AF25" s="85">
        <v>840</v>
      </c>
      <c r="AG25" s="85">
        <v>2924</v>
      </c>
      <c r="AH25" s="85">
        <v>7451</v>
      </c>
      <c r="AI25" s="85"/>
      <c r="AJ25" s="85" t="s">
        <v>433</v>
      </c>
      <c r="AK25" s="85" t="s">
        <v>445</v>
      </c>
      <c r="AL25" s="85"/>
      <c r="AM25" s="85"/>
      <c r="AN25" s="87">
        <v>40846.57209490741</v>
      </c>
      <c r="AO25" s="89" t="s">
        <v>501</v>
      </c>
      <c r="AP25" s="85" t="b">
        <v>0</v>
      </c>
      <c r="AQ25" s="85" t="b">
        <v>0</v>
      </c>
      <c r="AR25" s="85" t="b">
        <v>0</v>
      </c>
      <c r="AS25" s="85" t="s">
        <v>352</v>
      </c>
      <c r="AT25" s="85">
        <v>16</v>
      </c>
      <c r="AU25" s="89" t="s">
        <v>508</v>
      </c>
      <c r="AV25" s="85" t="b">
        <v>0</v>
      </c>
      <c r="AW25" s="85" t="s">
        <v>519</v>
      </c>
      <c r="AX25" s="89" t="s">
        <v>542</v>
      </c>
      <c r="AY25" s="85" t="s">
        <v>66</v>
      </c>
      <c r="AZ25" s="85" t="str">
        <f>REPLACE(INDEX(GroupVertices[Group],MATCH(Vertices[[#This Row],[Vertex]],GroupVertices[Vertex],0)),1,1,"")</f>
        <v>1</v>
      </c>
      <c r="BA25" s="51"/>
      <c r="BB25" s="51"/>
      <c r="BC25" s="51"/>
      <c r="BD25" s="51"/>
      <c r="BE25" s="51"/>
      <c r="BF25" s="51"/>
      <c r="BG25" s="131" t="s">
        <v>781</v>
      </c>
      <c r="BH25" s="131" t="s">
        <v>781</v>
      </c>
      <c r="BI25" s="131" t="s">
        <v>796</v>
      </c>
      <c r="BJ25" s="131" t="s">
        <v>796</v>
      </c>
      <c r="BK25" s="131">
        <v>1</v>
      </c>
      <c r="BL25" s="134">
        <v>4.3478260869565215</v>
      </c>
      <c r="BM25" s="131">
        <v>0</v>
      </c>
      <c r="BN25" s="134">
        <v>0</v>
      </c>
      <c r="BO25" s="131">
        <v>0</v>
      </c>
      <c r="BP25" s="134">
        <v>0</v>
      </c>
      <c r="BQ25" s="131">
        <v>22</v>
      </c>
      <c r="BR25" s="134">
        <v>95.65217391304348</v>
      </c>
      <c r="BS25" s="131">
        <v>23</v>
      </c>
      <c r="BT25" s="2"/>
      <c r="BU25" s="3"/>
      <c r="BV25" s="3"/>
      <c r="BW25" s="3"/>
      <c r="BX25" s="3"/>
    </row>
    <row r="26" spans="1:76" ht="15">
      <c r="A26" s="14" t="s">
        <v>228</v>
      </c>
      <c r="B26" s="15"/>
      <c r="C26" s="15" t="s">
        <v>64</v>
      </c>
      <c r="D26" s="93">
        <v>204.24535173471344</v>
      </c>
      <c r="E26" s="81"/>
      <c r="F26" s="112" t="s">
        <v>288</v>
      </c>
      <c r="G26" s="15"/>
      <c r="H26" s="16" t="s">
        <v>228</v>
      </c>
      <c r="I26" s="66"/>
      <c r="J26" s="66"/>
      <c r="K26" s="114" t="s">
        <v>573</v>
      </c>
      <c r="L26" s="94">
        <v>1</v>
      </c>
      <c r="M26" s="95">
        <v>1344.0450439453125</v>
      </c>
      <c r="N26" s="95">
        <v>5899.4658203125</v>
      </c>
      <c r="O26" s="77"/>
      <c r="P26" s="96"/>
      <c r="Q26" s="96"/>
      <c r="R26" s="97"/>
      <c r="S26" s="51">
        <v>0</v>
      </c>
      <c r="T26" s="51">
        <v>2</v>
      </c>
      <c r="U26" s="52">
        <v>0</v>
      </c>
      <c r="V26" s="52">
        <v>0.014085</v>
      </c>
      <c r="W26" s="52">
        <v>0.030016</v>
      </c>
      <c r="X26" s="52">
        <v>0.588462</v>
      </c>
      <c r="Y26" s="52">
        <v>0.5</v>
      </c>
      <c r="Z26" s="52">
        <v>0</v>
      </c>
      <c r="AA26" s="82">
        <v>26</v>
      </c>
      <c r="AB26" s="82"/>
      <c r="AC26" s="98"/>
      <c r="AD26" s="85" t="s">
        <v>404</v>
      </c>
      <c r="AE26" s="85">
        <v>695</v>
      </c>
      <c r="AF26" s="85">
        <v>824</v>
      </c>
      <c r="AG26" s="85">
        <v>1241</v>
      </c>
      <c r="AH26" s="85">
        <v>2612</v>
      </c>
      <c r="AI26" s="85"/>
      <c r="AJ26" s="85" t="s">
        <v>434</v>
      </c>
      <c r="AK26" s="85" t="s">
        <v>456</v>
      </c>
      <c r="AL26" s="89" t="s">
        <v>478</v>
      </c>
      <c r="AM26" s="85"/>
      <c r="AN26" s="87">
        <v>42558.91542824074</v>
      </c>
      <c r="AO26" s="89" t="s">
        <v>502</v>
      </c>
      <c r="AP26" s="85" t="b">
        <v>1</v>
      </c>
      <c r="AQ26" s="85" t="b">
        <v>0</v>
      </c>
      <c r="AR26" s="85" t="b">
        <v>1</v>
      </c>
      <c r="AS26" s="85" t="s">
        <v>352</v>
      </c>
      <c r="AT26" s="85">
        <v>7</v>
      </c>
      <c r="AU26" s="85"/>
      <c r="AV26" s="85" t="b">
        <v>0</v>
      </c>
      <c r="AW26" s="85" t="s">
        <v>519</v>
      </c>
      <c r="AX26" s="89" t="s">
        <v>543</v>
      </c>
      <c r="AY26" s="85" t="s">
        <v>66</v>
      </c>
      <c r="AZ26" s="85" t="str">
        <f>REPLACE(INDEX(GroupVertices[Group],MATCH(Vertices[[#This Row],[Vertex]],GroupVertices[Vertex],0)),1,1,"")</f>
        <v>1</v>
      </c>
      <c r="BA26" s="51"/>
      <c r="BB26" s="51"/>
      <c r="BC26" s="51"/>
      <c r="BD26" s="51"/>
      <c r="BE26" s="51"/>
      <c r="BF26" s="51"/>
      <c r="BG26" s="131" t="s">
        <v>781</v>
      </c>
      <c r="BH26" s="131" t="s">
        <v>781</v>
      </c>
      <c r="BI26" s="131" t="s">
        <v>796</v>
      </c>
      <c r="BJ26" s="131" t="s">
        <v>796</v>
      </c>
      <c r="BK26" s="131">
        <v>1</v>
      </c>
      <c r="BL26" s="134">
        <v>4.3478260869565215</v>
      </c>
      <c r="BM26" s="131">
        <v>0</v>
      </c>
      <c r="BN26" s="134">
        <v>0</v>
      </c>
      <c r="BO26" s="131">
        <v>0</v>
      </c>
      <c r="BP26" s="134">
        <v>0</v>
      </c>
      <c r="BQ26" s="131">
        <v>22</v>
      </c>
      <c r="BR26" s="134">
        <v>95.65217391304348</v>
      </c>
      <c r="BS26" s="131">
        <v>23</v>
      </c>
      <c r="BT26" s="2"/>
      <c r="BU26" s="3"/>
      <c r="BV26" s="3"/>
      <c r="BW26" s="3"/>
      <c r="BX26" s="3"/>
    </row>
    <row r="27" spans="1:76" ht="15">
      <c r="A27" s="14" t="s">
        <v>230</v>
      </c>
      <c r="B27" s="15"/>
      <c r="C27" s="15" t="s">
        <v>64</v>
      </c>
      <c r="D27" s="93">
        <v>219.39799373841927</v>
      </c>
      <c r="E27" s="81"/>
      <c r="F27" s="112" t="s">
        <v>290</v>
      </c>
      <c r="G27" s="15"/>
      <c r="H27" s="16" t="s">
        <v>230</v>
      </c>
      <c r="I27" s="66"/>
      <c r="J27" s="66"/>
      <c r="K27" s="114" t="s">
        <v>574</v>
      </c>
      <c r="L27" s="94">
        <v>144.06080650536586</v>
      </c>
      <c r="M27" s="95">
        <v>8750.546875</v>
      </c>
      <c r="N27" s="95">
        <v>1422.6302490234375</v>
      </c>
      <c r="O27" s="77"/>
      <c r="P27" s="96"/>
      <c r="Q27" s="96"/>
      <c r="R27" s="97"/>
      <c r="S27" s="51">
        <v>0</v>
      </c>
      <c r="T27" s="51">
        <v>4</v>
      </c>
      <c r="U27" s="52">
        <v>7.333333</v>
      </c>
      <c r="V27" s="52">
        <v>0.015625</v>
      </c>
      <c r="W27" s="52">
        <v>0.057044</v>
      </c>
      <c r="X27" s="52">
        <v>0.98783</v>
      </c>
      <c r="Y27" s="52">
        <v>0.5</v>
      </c>
      <c r="Z27" s="52">
        <v>0</v>
      </c>
      <c r="AA27" s="82">
        <v>27</v>
      </c>
      <c r="AB27" s="82"/>
      <c r="AC27" s="98"/>
      <c r="AD27" s="85" t="s">
        <v>405</v>
      </c>
      <c r="AE27" s="85">
        <v>1012</v>
      </c>
      <c r="AF27" s="85">
        <v>1107</v>
      </c>
      <c r="AG27" s="85">
        <v>17673</v>
      </c>
      <c r="AH27" s="85">
        <v>590</v>
      </c>
      <c r="AI27" s="85"/>
      <c r="AJ27" s="85" t="s">
        <v>435</v>
      </c>
      <c r="AK27" s="85" t="s">
        <v>457</v>
      </c>
      <c r="AL27" s="89" t="s">
        <v>479</v>
      </c>
      <c r="AM27" s="85"/>
      <c r="AN27" s="87">
        <v>41238.72158564815</v>
      </c>
      <c r="AO27" s="89" t="s">
        <v>503</v>
      </c>
      <c r="AP27" s="85" t="b">
        <v>0</v>
      </c>
      <c r="AQ27" s="85" t="b">
        <v>0</v>
      </c>
      <c r="AR27" s="85" t="b">
        <v>1</v>
      </c>
      <c r="AS27" s="85" t="s">
        <v>352</v>
      </c>
      <c r="AT27" s="85">
        <v>33</v>
      </c>
      <c r="AU27" s="89" t="s">
        <v>508</v>
      </c>
      <c r="AV27" s="85" t="b">
        <v>0</v>
      </c>
      <c r="AW27" s="85" t="s">
        <v>519</v>
      </c>
      <c r="AX27" s="89" t="s">
        <v>544</v>
      </c>
      <c r="AY27" s="85" t="s">
        <v>66</v>
      </c>
      <c r="AZ27" s="85" t="str">
        <f>REPLACE(INDEX(GroupVertices[Group],MATCH(Vertices[[#This Row],[Vertex]],GroupVertices[Vertex],0)),1,1,"")</f>
        <v>3</v>
      </c>
      <c r="BA27" s="51"/>
      <c r="BB27" s="51"/>
      <c r="BC27" s="51"/>
      <c r="BD27" s="51"/>
      <c r="BE27" s="51" t="s">
        <v>269</v>
      </c>
      <c r="BF27" s="51" t="s">
        <v>269</v>
      </c>
      <c r="BG27" s="131" t="s">
        <v>780</v>
      </c>
      <c r="BH27" s="131" t="s">
        <v>780</v>
      </c>
      <c r="BI27" s="131" t="s">
        <v>795</v>
      </c>
      <c r="BJ27" s="131" t="s">
        <v>795</v>
      </c>
      <c r="BK27" s="131">
        <v>1</v>
      </c>
      <c r="BL27" s="134">
        <v>5.555555555555555</v>
      </c>
      <c r="BM27" s="131">
        <v>0</v>
      </c>
      <c r="BN27" s="134">
        <v>0</v>
      </c>
      <c r="BO27" s="131">
        <v>0</v>
      </c>
      <c r="BP27" s="134">
        <v>0</v>
      </c>
      <c r="BQ27" s="131">
        <v>17</v>
      </c>
      <c r="BR27" s="134">
        <v>94.44444444444444</v>
      </c>
      <c r="BS27" s="131">
        <v>18</v>
      </c>
      <c r="BT27" s="2"/>
      <c r="BU27" s="3"/>
      <c r="BV27" s="3"/>
      <c r="BW27" s="3"/>
      <c r="BX27" s="3"/>
    </row>
    <row r="28" spans="1:76" ht="15">
      <c r="A28" s="14" t="s">
        <v>231</v>
      </c>
      <c r="B28" s="15"/>
      <c r="C28" s="15" t="s">
        <v>64</v>
      </c>
      <c r="D28" s="93">
        <v>162</v>
      </c>
      <c r="E28" s="81"/>
      <c r="F28" s="112" t="s">
        <v>291</v>
      </c>
      <c r="G28" s="15"/>
      <c r="H28" s="16" t="s">
        <v>231</v>
      </c>
      <c r="I28" s="66"/>
      <c r="J28" s="66"/>
      <c r="K28" s="114" t="s">
        <v>575</v>
      </c>
      <c r="L28" s="94">
        <v>1</v>
      </c>
      <c r="M28" s="95">
        <v>3360.903564453125</v>
      </c>
      <c r="N28" s="95">
        <v>3847.777099609375</v>
      </c>
      <c r="O28" s="77"/>
      <c r="P28" s="96"/>
      <c r="Q28" s="96"/>
      <c r="R28" s="97"/>
      <c r="S28" s="51">
        <v>0</v>
      </c>
      <c r="T28" s="51">
        <v>2</v>
      </c>
      <c r="U28" s="52">
        <v>0</v>
      </c>
      <c r="V28" s="52">
        <v>0.014085</v>
      </c>
      <c r="W28" s="52">
        <v>0.030016</v>
      </c>
      <c r="X28" s="52">
        <v>0.588462</v>
      </c>
      <c r="Y28" s="52">
        <v>0.5</v>
      </c>
      <c r="Z28" s="52">
        <v>0</v>
      </c>
      <c r="AA28" s="82">
        <v>28</v>
      </c>
      <c r="AB28" s="82"/>
      <c r="AC28" s="98"/>
      <c r="AD28" s="85" t="s">
        <v>406</v>
      </c>
      <c r="AE28" s="85">
        <v>499</v>
      </c>
      <c r="AF28" s="85">
        <v>35</v>
      </c>
      <c r="AG28" s="85">
        <v>510</v>
      </c>
      <c r="AH28" s="85">
        <v>527</v>
      </c>
      <c r="AI28" s="85"/>
      <c r="AJ28" s="85"/>
      <c r="AK28" s="85"/>
      <c r="AL28" s="85"/>
      <c r="AM28" s="85"/>
      <c r="AN28" s="87">
        <v>40946.19799768519</v>
      </c>
      <c r="AO28" s="89" t="s">
        <v>504</v>
      </c>
      <c r="AP28" s="85" t="b">
        <v>0</v>
      </c>
      <c r="AQ28" s="85" t="b">
        <v>0</v>
      </c>
      <c r="AR28" s="85" t="b">
        <v>0</v>
      </c>
      <c r="AS28" s="85" t="s">
        <v>352</v>
      </c>
      <c r="AT28" s="85">
        <v>0</v>
      </c>
      <c r="AU28" s="89" t="s">
        <v>511</v>
      </c>
      <c r="AV28" s="85" t="b">
        <v>0</v>
      </c>
      <c r="AW28" s="85" t="s">
        <v>519</v>
      </c>
      <c r="AX28" s="89" t="s">
        <v>545</v>
      </c>
      <c r="AY28" s="85" t="s">
        <v>66</v>
      </c>
      <c r="AZ28" s="85" t="str">
        <f>REPLACE(INDEX(GroupVertices[Group],MATCH(Vertices[[#This Row],[Vertex]],GroupVertices[Vertex],0)),1,1,"")</f>
        <v>1</v>
      </c>
      <c r="BA28" s="51"/>
      <c r="BB28" s="51"/>
      <c r="BC28" s="51"/>
      <c r="BD28" s="51"/>
      <c r="BE28" s="51"/>
      <c r="BF28" s="51"/>
      <c r="BG28" s="131" t="s">
        <v>781</v>
      </c>
      <c r="BH28" s="131" t="s">
        <v>781</v>
      </c>
      <c r="BI28" s="131" t="s">
        <v>796</v>
      </c>
      <c r="BJ28" s="131" t="s">
        <v>796</v>
      </c>
      <c r="BK28" s="131">
        <v>1</v>
      </c>
      <c r="BL28" s="134">
        <v>4.3478260869565215</v>
      </c>
      <c r="BM28" s="131">
        <v>0</v>
      </c>
      <c r="BN28" s="134">
        <v>0</v>
      </c>
      <c r="BO28" s="131">
        <v>0</v>
      </c>
      <c r="BP28" s="134">
        <v>0</v>
      </c>
      <c r="BQ28" s="131">
        <v>22</v>
      </c>
      <c r="BR28" s="134">
        <v>95.65217391304348</v>
      </c>
      <c r="BS28" s="131">
        <v>23</v>
      </c>
      <c r="BT28" s="2"/>
      <c r="BU28" s="3"/>
      <c r="BV28" s="3"/>
      <c r="BW28" s="3"/>
      <c r="BX28" s="3"/>
    </row>
    <row r="29" spans="1:76" ht="15">
      <c r="A29" s="14" t="s">
        <v>232</v>
      </c>
      <c r="B29" s="15"/>
      <c r="C29" s="15" t="s">
        <v>64</v>
      </c>
      <c r="D29" s="93">
        <v>178.81247204651459</v>
      </c>
      <c r="E29" s="81"/>
      <c r="F29" s="112" t="s">
        <v>292</v>
      </c>
      <c r="G29" s="15"/>
      <c r="H29" s="16" t="s">
        <v>232</v>
      </c>
      <c r="I29" s="66"/>
      <c r="J29" s="66"/>
      <c r="K29" s="114" t="s">
        <v>576</v>
      </c>
      <c r="L29" s="94">
        <v>1</v>
      </c>
      <c r="M29" s="95">
        <v>3212.272216796875</v>
      </c>
      <c r="N29" s="95">
        <v>1726.1973876953125</v>
      </c>
      <c r="O29" s="77"/>
      <c r="P29" s="96"/>
      <c r="Q29" s="96"/>
      <c r="R29" s="97"/>
      <c r="S29" s="51">
        <v>0</v>
      </c>
      <c r="T29" s="51">
        <v>2</v>
      </c>
      <c r="U29" s="52">
        <v>0</v>
      </c>
      <c r="V29" s="52">
        <v>0.014085</v>
      </c>
      <c r="W29" s="52">
        <v>0.030016</v>
      </c>
      <c r="X29" s="52">
        <v>0.588462</v>
      </c>
      <c r="Y29" s="52">
        <v>0.5</v>
      </c>
      <c r="Z29" s="52">
        <v>0</v>
      </c>
      <c r="AA29" s="82">
        <v>29</v>
      </c>
      <c r="AB29" s="82"/>
      <c r="AC29" s="98"/>
      <c r="AD29" s="85" t="s">
        <v>407</v>
      </c>
      <c r="AE29" s="85">
        <v>80</v>
      </c>
      <c r="AF29" s="85">
        <v>349</v>
      </c>
      <c r="AG29" s="85">
        <v>1458</v>
      </c>
      <c r="AH29" s="85">
        <v>91</v>
      </c>
      <c r="AI29" s="85"/>
      <c r="AJ29" s="85" t="s">
        <v>436</v>
      </c>
      <c r="AK29" s="85" t="s">
        <v>458</v>
      </c>
      <c r="AL29" s="89" t="s">
        <v>480</v>
      </c>
      <c r="AM29" s="85"/>
      <c r="AN29" s="87">
        <v>42488.62850694444</v>
      </c>
      <c r="AO29" s="89" t="s">
        <v>505</v>
      </c>
      <c r="AP29" s="85" t="b">
        <v>0</v>
      </c>
      <c r="AQ29" s="85" t="b">
        <v>0</v>
      </c>
      <c r="AR29" s="85" t="b">
        <v>0</v>
      </c>
      <c r="AS29" s="85" t="s">
        <v>352</v>
      </c>
      <c r="AT29" s="85">
        <v>6</v>
      </c>
      <c r="AU29" s="89" t="s">
        <v>508</v>
      </c>
      <c r="AV29" s="85" t="b">
        <v>0</v>
      </c>
      <c r="AW29" s="85" t="s">
        <v>519</v>
      </c>
      <c r="AX29" s="89" t="s">
        <v>546</v>
      </c>
      <c r="AY29" s="85" t="s">
        <v>66</v>
      </c>
      <c r="AZ29" s="85" t="str">
        <f>REPLACE(INDEX(GroupVertices[Group],MATCH(Vertices[[#This Row],[Vertex]],GroupVertices[Vertex],0)),1,1,"")</f>
        <v>1</v>
      </c>
      <c r="BA29" s="51"/>
      <c r="BB29" s="51"/>
      <c r="BC29" s="51"/>
      <c r="BD29" s="51"/>
      <c r="BE29" s="51"/>
      <c r="BF29" s="51"/>
      <c r="BG29" s="131" t="s">
        <v>781</v>
      </c>
      <c r="BH29" s="131" t="s">
        <v>781</v>
      </c>
      <c r="BI29" s="131" t="s">
        <v>796</v>
      </c>
      <c r="BJ29" s="131" t="s">
        <v>796</v>
      </c>
      <c r="BK29" s="131">
        <v>1</v>
      </c>
      <c r="BL29" s="134">
        <v>4.3478260869565215</v>
      </c>
      <c r="BM29" s="131">
        <v>0</v>
      </c>
      <c r="BN29" s="134">
        <v>0</v>
      </c>
      <c r="BO29" s="131">
        <v>0</v>
      </c>
      <c r="BP29" s="134">
        <v>0</v>
      </c>
      <c r="BQ29" s="131">
        <v>22</v>
      </c>
      <c r="BR29" s="134">
        <v>95.65217391304348</v>
      </c>
      <c r="BS29" s="131">
        <v>23</v>
      </c>
      <c r="BT29" s="2"/>
      <c r="BU29" s="3"/>
      <c r="BV29" s="3"/>
      <c r="BW29" s="3"/>
      <c r="BX29" s="3"/>
    </row>
    <row r="30" spans="1:76" ht="15">
      <c r="A30" s="14" t="s">
        <v>234</v>
      </c>
      <c r="B30" s="15"/>
      <c r="C30" s="15" t="s">
        <v>64</v>
      </c>
      <c r="D30" s="93">
        <v>182.6675611781995</v>
      </c>
      <c r="E30" s="81"/>
      <c r="F30" s="112" t="s">
        <v>294</v>
      </c>
      <c r="G30" s="15"/>
      <c r="H30" s="16" t="s">
        <v>234</v>
      </c>
      <c r="I30" s="66"/>
      <c r="J30" s="66"/>
      <c r="K30" s="114" t="s">
        <v>577</v>
      </c>
      <c r="L30" s="94">
        <v>1</v>
      </c>
      <c r="M30" s="95">
        <v>268.74371337890625</v>
      </c>
      <c r="N30" s="95">
        <v>3219.529296875</v>
      </c>
      <c r="O30" s="77"/>
      <c r="P30" s="96"/>
      <c r="Q30" s="96"/>
      <c r="R30" s="97"/>
      <c r="S30" s="51">
        <v>0</v>
      </c>
      <c r="T30" s="51">
        <v>2</v>
      </c>
      <c r="U30" s="52">
        <v>0</v>
      </c>
      <c r="V30" s="52">
        <v>0.014085</v>
      </c>
      <c r="W30" s="52">
        <v>0.030016</v>
      </c>
      <c r="X30" s="52">
        <v>0.588462</v>
      </c>
      <c r="Y30" s="52">
        <v>0.5</v>
      </c>
      <c r="Z30" s="52">
        <v>0</v>
      </c>
      <c r="AA30" s="82">
        <v>30</v>
      </c>
      <c r="AB30" s="82"/>
      <c r="AC30" s="98"/>
      <c r="AD30" s="85" t="s">
        <v>408</v>
      </c>
      <c r="AE30" s="85">
        <v>888</v>
      </c>
      <c r="AF30" s="85">
        <v>421</v>
      </c>
      <c r="AG30" s="85">
        <v>7099</v>
      </c>
      <c r="AH30" s="85">
        <v>13411</v>
      </c>
      <c r="AI30" s="85"/>
      <c r="AJ30" s="85" t="s">
        <v>437</v>
      </c>
      <c r="AK30" s="85" t="s">
        <v>459</v>
      </c>
      <c r="AL30" s="85"/>
      <c r="AM30" s="85"/>
      <c r="AN30" s="87">
        <v>42109.031273148146</v>
      </c>
      <c r="AO30" s="89" t="s">
        <v>506</v>
      </c>
      <c r="AP30" s="85" t="b">
        <v>0</v>
      </c>
      <c r="AQ30" s="85" t="b">
        <v>0</v>
      </c>
      <c r="AR30" s="85" t="b">
        <v>1</v>
      </c>
      <c r="AS30" s="85" t="s">
        <v>352</v>
      </c>
      <c r="AT30" s="85">
        <v>21</v>
      </c>
      <c r="AU30" s="89" t="s">
        <v>512</v>
      </c>
      <c r="AV30" s="85" t="b">
        <v>0</v>
      </c>
      <c r="AW30" s="85" t="s">
        <v>519</v>
      </c>
      <c r="AX30" s="89" t="s">
        <v>547</v>
      </c>
      <c r="AY30" s="85" t="s">
        <v>66</v>
      </c>
      <c r="AZ30" s="85" t="str">
        <f>REPLACE(INDEX(GroupVertices[Group],MATCH(Vertices[[#This Row],[Vertex]],GroupVertices[Vertex],0)),1,1,"")</f>
        <v>1</v>
      </c>
      <c r="BA30" s="51"/>
      <c r="BB30" s="51"/>
      <c r="BC30" s="51"/>
      <c r="BD30" s="51"/>
      <c r="BE30" s="51"/>
      <c r="BF30" s="51"/>
      <c r="BG30" s="131" t="s">
        <v>781</v>
      </c>
      <c r="BH30" s="131" t="s">
        <v>781</v>
      </c>
      <c r="BI30" s="131" t="s">
        <v>796</v>
      </c>
      <c r="BJ30" s="131" t="s">
        <v>796</v>
      </c>
      <c r="BK30" s="131">
        <v>1</v>
      </c>
      <c r="BL30" s="134">
        <v>4.3478260869565215</v>
      </c>
      <c r="BM30" s="131">
        <v>0</v>
      </c>
      <c r="BN30" s="134">
        <v>0</v>
      </c>
      <c r="BO30" s="131">
        <v>0</v>
      </c>
      <c r="BP30" s="134">
        <v>0</v>
      </c>
      <c r="BQ30" s="131">
        <v>22</v>
      </c>
      <c r="BR30" s="134">
        <v>95.65217391304348</v>
      </c>
      <c r="BS30" s="131">
        <v>23</v>
      </c>
      <c r="BT30" s="2"/>
      <c r="BU30" s="3"/>
      <c r="BV30" s="3"/>
      <c r="BW30" s="3"/>
      <c r="BX30" s="3"/>
    </row>
    <row r="31" spans="1:76" ht="15">
      <c r="A31" s="14" t="s">
        <v>236</v>
      </c>
      <c r="B31" s="15"/>
      <c r="C31" s="15" t="s">
        <v>64</v>
      </c>
      <c r="D31" s="93">
        <v>167.08657593763976</v>
      </c>
      <c r="E31" s="81"/>
      <c r="F31" s="112" t="s">
        <v>296</v>
      </c>
      <c r="G31" s="15"/>
      <c r="H31" s="16" t="s">
        <v>236</v>
      </c>
      <c r="I31" s="66"/>
      <c r="J31" s="66"/>
      <c r="K31" s="114" t="s">
        <v>578</v>
      </c>
      <c r="L31" s="94">
        <v>1093.4643902439025</v>
      </c>
      <c r="M31" s="95">
        <v>2806.406494140625</v>
      </c>
      <c r="N31" s="95">
        <v>7043.0693359375</v>
      </c>
      <c r="O31" s="77"/>
      <c r="P31" s="96"/>
      <c r="Q31" s="96"/>
      <c r="R31" s="97"/>
      <c r="S31" s="51">
        <v>0</v>
      </c>
      <c r="T31" s="51">
        <v>2</v>
      </c>
      <c r="U31" s="52">
        <v>56</v>
      </c>
      <c r="V31" s="52">
        <v>0.014286</v>
      </c>
      <c r="W31" s="52">
        <v>0.022083</v>
      </c>
      <c r="X31" s="52">
        <v>0.766748</v>
      </c>
      <c r="Y31" s="52">
        <v>0</v>
      </c>
      <c r="Z31" s="52">
        <v>0</v>
      </c>
      <c r="AA31" s="82">
        <v>31</v>
      </c>
      <c r="AB31" s="82"/>
      <c r="AC31" s="98"/>
      <c r="AD31" s="85" t="s">
        <v>409</v>
      </c>
      <c r="AE31" s="85">
        <v>339</v>
      </c>
      <c r="AF31" s="85">
        <v>130</v>
      </c>
      <c r="AG31" s="85">
        <v>303</v>
      </c>
      <c r="AH31" s="85">
        <v>1100</v>
      </c>
      <c r="AI31" s="85"/>
      <c r="AJ31" s="85" t="s">
        <v>438</v>
      </c>
      <c r="AK31" s="85" t="s">
        <v>460</v>
      </c>
      <c r="AL31" s="85"/>
      <c r="AM31" s="85"/>
      <c r="AN31" s="87">
        <v>43392.734560185185</v>
      </c>
      <c r="AO31" s="85"/>
      <c r="AP31" s="85" t="b">
        <v>1</v>
      </c>
      <c r="AQ31" s="85" t="b">
        <v>0</v>
      </c>
      <c r="AR31" s="85" t="b">
        <v>0</v>
      </c>
      <c r="AS31" s="85" t="s">
        <v>352</v>
      </c>
      <c r="AT31" s="85">
        <v>2</v>
      </c>
      <c r="AU31" s="85"/>
      <c r="AV31" s="85" t="b">
        <v>0</v>
      </c>
      <c r="AW31" s="85" t="s">
        <v>519</v>
      </c>
      <c r="AX31" s="89" t="s">
        <v>548</v>
      </c>
      <c r="AY31" s="85" t="s">
        <v>66</v>
      </c>
      <c r="AZ31" s="85" t="str">
        <f>REPLACE(INDEX(GroupVertices[Group],MATCH(Vertices[[#This Row],[Vertex]],GroupVertices[Vertex],0)),1,1,"")</f>
        <v>1</v>
      </c>
      <c r="BA31" s="51"/>
      <c r="BB31" s="51"/>
      <c r="BC31" s="51"/>
      <c r="BD31" s="51"/>
      <c r="BE31" s="51"/>
      <c r="BF31" s="51"/>
      <c r="BG31" s="131" t="s">
        <v>783</v>
      </c>
      <c r="BH31" s="131" t="s">
        <v>783</v>
      </c>
      <c r="BI31" s="131" t="s">
        <v>798</v>
      </c>
      <c r="BJ31" s="131" t="s">
        <v>798</v>
      </c>
      <c r="BK31" s="131">
        <v>3</v>
      </c>
      <c r="BL31" s="134">
        <v>13.636363636363637</v>
      </c>
      <c r="BM31" s="131">
        <v>0</v>
      </c>
      <c r="BN31" s="134">
        <v>0</v>
      </c>
      <c r="BO31" s="131">
        <v>0</v>
      </c>
      <c r="BP31" s="134">
        <v>0</v>
      </c>
      <c r="BQ31" s="131">
        <v>19</v>
      </c>
      <c r="BR31" s="134">
        <v>86.36363636363636</v>
      </c>
      <c r="BS31" s="131">
        <v>22</v>
      </c>
      <c r="BT31" s="2"/>
      <c r="BU31" s="3"/>
      <c r="BV31" s="3"/>
      <c r="BW31" s="3"/>
      <c r="BX31" s="3"/>
    </row>
    <row r="32" spans="1:76" ht="15">
      <c r="A32" s="99" t="s">
        <v>241</v>
      </c>
      <c r="B32" s="100"/>
      <c r="C32" s="100" t="s">
        <v>64</v>
      </c>
      <c r="D32" s="101">
        <v>1000</v>
      </c>
      <c r="E32" s="102"/>
      <c r="F32" s="113" t="s">
        <v>518</v>
      </c>
      <c r="G32" s="100"/>
      <c r="H32" s="103" t="s">
        <v>241</v>
      </c>
      <c r="I32" s="104"/>
      <c r="J32" s="104"/>
      <c r="K32" s="115" t="s">
        <v>579</v>
      </c>
      <c r="L32" s="105">
        <v>1</v>
      </c>
      <c r="M32" s="106">
        <v>3592.883056640625</v>
      </c>
      <c r="N32" s="106">
        <v>9218.490234375</v>
      </c>
      <c r="O32" s="107"/>
      <c r="P32" s="108"/>
      <c r="Q32" s="108"/>
      <c r="R32" s="109"/>
      <c r="S32" s="51">
        <v>1</v>
      </c>
      <c r="T32" s="51">
        <v>0</v>
      </c>
      <c r="U32" s="52">
        <v>0</v>
      </c>
      <c r="V32" s="52">
        <v>0.010204</v>
      </c>
      <c r="W32" s="52">
        <v>0.00367</v>
      </c>
      <c r="X32" s="52">
        <v>0.475867</v>
      </c>
      <c r="Y32" s="52">
        <v>0</v>
      </c>
      <c r="Z32" s="52">
        <v>0</v>
      </c>
      <c r="AA32" s="110">
        <v>32</v>
      </c>
      <c r="AB32" s="110"/>
      <c r="AC32" s="111"/>
      <c r="AD32" s="85" t="s">
        <v>410</v>
      </c>
      <c r="AE32" s="85">
        <v>62</v>
      </c>
      <c r="AF32" s="85">
        <v>79660</v>
      </c>
      <c r="AG32" s="85">
        <v>9831</v>
      </c>
      <c r="AH32" s="85">
        <v>237</v>
      </c>
      <c r="AI32" s="85"/>
      <c r="AJ32" s="85" t="s">
        <v>439</v>
      </c>
      <c r="AK32" s="85"/>
      <c r="AL32" s="89" t="s">
        <v>481</v>
      </c>
      <c r="AM32" s="85"/>
      <c r="AN32" s="87">
        <v>40301.92119212963</v>
      </c>
      <c r="AO32" s="89" t="s">
        <v>507</v>
      </c>
      <c r="AP32" s="85" t="b">
        <v>0</v>
      </c>
      <c r="AQ32" s="85" t="b">
        <v>0</v>
      </c>
      <c r="AR32" s="85" t="b">
        <v>0</v>
      </c>
      <c r="AS32" s="85" t="s">
        <v>352</v>
      </c>
      <c r="AT32" s="85">
        <v>598</v>
      </c>
      <c r="AU32" s="89" t="s">
        <v>508</v>
      </c>
      <c r="AV32" s="85" t="b">
        <v>0</v>
      </c>
      <c r="AW32" s="85" t="s">
        <v>519</v>
      </c>
      <c r="AX32" s="89" t="s">
        <v>549</v>
      </c>
      <c r="AY32" s="85" t="s">
        <v>65</v>
      </c>
      <c r="AZ32" s="85" t="str">
        <f>REPLACE(INDEX(GroupVertices[Group],MATCH(Vertices[[#This Row],[Vertex]],GroupVertices[Vertex],0)),1,1,"")</f>
        <v>1</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hyperlinks>
    <hyperlink ref="AL3" r:id="rId1" display="https://t.co/x6BtwAlayw"/>
    <hyperlink ref="AL4" r:id="rId2" display="https://t.co/6Zx1Thay8x"/>
    <hyperlink ref="AL5" r:id="rId3" display="https://t.co/4L3JhuQTdh"/>
    <hyperlink ref="AL6" r:id="rId4" display="https://t.co/sKRj7OGoO1"/>
    <hyperlink ref="AL7" r:id="rId5" display="https://t.co/TBwgS97yUK"/>
    <hyperlink ref="AL8" r:id="rId6" display="http://t.co/XaJqeItHHx"/>
    <hyperlink ref="AL9" r:id="rId7" display="https://t.co/UMxiKL5R8S"/>
    <hyperlink ref="AL10" r:id="rId8" display="https://t.co/H4MinPHEzb"/>
    <hyperlink ref="AL11" r:id="rId9" display="https://t.co/GOS2JqdUb6"/>
    <hyperlink ref="AL12" r:id="rId10" display="https://t.co/gGGyNublLf"/>
    <hyperlink ref="AL13" r:id="rId11" display="https://t.co/gSKNRkyb9W"/>
    <hyperlink ref="AL15" r:id="rId12" display="http://t.co/wn8mVFF03r"/>
    <hyperlink ref="AL18" r:id="rId13" display="https://t.co/fNsda2tXQL"/>
    <hyperlink ref="AL21" r:id="rId14" display="https://t.co/LcqkuCn0Nm"/>
    <hyperlink ref="AL22" r:id="rId15" display="https://t.co/3T00lhUXUq"/>
    <hyperlink ref="AL23" r:id="rId16" display="https://t.co/bFmr5nyC80"/>
    <hyperlink ref="AL24" r:id="rId17" display="https://t.co/kmnqiUPnHH"/>
    <hyperlink ref="AL26" r:id="rId18" display="https://t.co/9BLnlq9J76"/>
    <hyperlink ref="AL27" r:id="rId19" display="http://t.co/OokDYY2uKg"/>
    <hyperlink ref="AL29" r:id="rId20" display="https://t.co/ikBdbuOu4X"/>
    <hyperlink ref="AL32" r:id="rId21" display="http://t.co/0IPJSWvlo3"/>
    <hyperlink ref="AO3" r:id="rId22" display="https://pbs.twimg.com/profile_banners/37008978/1558634353"/>
    <hyperlink ref="AO4" r:id="rId23" display="https://pbs.twimg.com/profile_banners/19695231/1537707635"/>
    <hyperlink ref="AO5" r:id="rId24" display="https://pbs.twimg.com/profile_banners/1372827320/1546963113"/>
    <hyperlink ref="AO6" r:id="rId25" display="https://pbs.twimg.com/profile_banners/16193528/1527087662"/>
    <hyperlink ref="AO7" r:id="rId26" display="https://pbs.twimg.com/profile_banners/22056406/1455914499"/>
    <hyperlink ref="AO8" r:id="rId27" display="https://pbs.twimg.com/profile_banners/19185441/1553265247"/>
    <hyperlink ref="AO9" r:id="rId28" display="https://pbs.twimg.com/profile_banners/19866236/1534557835"/>
    <hyperlink ref="AO11" r:id="rId29" display="https://pbs.twimg.com/profile_banners/407719030/1545155282"/>
    <hyperlink ref="AO12" r:id="rId30" display="https://pbs.twimg.com/profile_banners/3151827430/1428626107"/>
    <hyperlink ref="AO13" r:id="rId31" display="https://pbs.twimg.com/profile_banners/169214280/1558895826"/>
    <hyperlink ref="AO14" r:id="rId32" display="https://pbs.twimg.com/profile_banners/1329921834/1560200511"/>
    <hyperlink ref="AO15" r:id="rId33" display="https://pbs.twimg.com/profile_banners/422893220/1521497845"/>
    <hyperlink ref="AO17" r:id="rId34" display="https://pbs.twimg.com/profile_banners/2613485677/1558649381"/>
    <hyperlink ref="AO18" r:id="rId35" display="https://pbs.twimg.com/profile_banners/781982295863484456/1557841834"/>
    <hyperlink ref="AO20" r:id="rId36" display="https://pbs.twimg.com/profile_banners/872286864291516416/1496806865"/>
    <hyperlink ref="AO21" r:id="rId37" display="https://pbs.twimg.com/profile_banners/2683931742/1469111844"/>
    <hyperlink ref="AO22" r:id="rId38" display="https://pbs.twimg.com/profile_banners/2466123505/1546440753"/>
    <hyperlink ref="AO23" r:id="rId39" display="https://pbs.twimg.com/profile_banners/411994804/1534806159"/>
    <hyperlink ref="AO24" r:id="rId40" display="https://pbs.twimg.com/profile_banners/50074068/1552504264"/>
    <hyperlink ref="AO25" r:id="rId41" display="https://pbs.twimg.com/profile_banners/401393432/1474065077"/>
    <hyperlink ref="AO26" r:id="rId42" display="https://pbs.twimg.com/profile_banners/751173499826409474/1545066789"/>
    <hyperlink ref="AO27" r:id="rId43" display="https://pbs.twimg.com/profile_banners/970415876/1415246956"/>
    <hyperlink ref="AO28" r:id="rId44" display="https://pbs.twimg.com/profile_banners/485393744/1537307058"/>
    <hyperlink ref="AO29" r:id="rId45" display="https://pbs.twimg.com/profile_banners/725702374556327937/1524680632"/>
    <hyperlink ref="AO30" r:id="rId46" display="https://pbs.twimg.com/profile_banners/3167643935/1521015741"/>
    <hyperlink ref="AO32" r:id="rId47" display="https://pbs.twimg.com/profile_banners/139858167/1541516879"/>
    <hyperlink ref="AU3" r:id="rId48" display="http://abs.twimg.com/images/themes/theme1/bg.png"/>
    <hyperlink ref="AU4" r:id="rId49" display="http://abs.twimg.com/images/themes/theme1/bg.png"/>
    <hyperlink ref="AU5" r:id="rId50" display="http://abs.twimg.com/images/themes/theme1/bg.png"/>
    <hyperlink ref="AU6" r:id="rId51" display="http://abs.twimg.com/images/themes/theme1/bg.png"/>
    <hyperlink ref="AU7" r:id="rId52" display="http://abs.twimg.com/images/themes/theme1/bg.png"/>
    <hyperlink ref="AU8" r:id="rId53" display="http://abs.twimg.com/images/themes/theme10/bg.gif"/>
    <hyperlink ref="AU9" r:id="rId54" display="http://abs.twimg.com/images/themes/theme14/bg.gif"/>
    <hyperlink ref="AU10" r:id="rId55" display="http://abs.twimg.com/images/themes/theme1/bg.png"/>
    <hyperlink ref="AU11" r:id="rId56" display="http://abs.twimg.com/images/themes/theme1/bg.png"/>
    <hyperlink ref="AU12" r:id="rId57" display="http://abs.twimg.com/images/themes/theme1/bg.png"/>
    <hyperlink ref="AU13" r:id="rId58" display="http://abs.twimg.com/images/themes/theme1/bg.png"/>
    <hyperlink ref="AU14" r:id="rId59" display="http://abs.twimg.com/images/themes/theme1/bg.png"/>
    <hyperlink ref="AU15" r:id="rId60" display="http://abs.twimg.com/images/themes/theme1/bg.png"/>
    <hyperlink ref="AU16" r:id="rId61" display="http://abs.twimg.com/images/themes/theme1/bg.png"/>
    <hyperlink ref="AU17" r:id="rId62" display="http://abs.twimg.com/images/themes/theme1/bg.png"/>
    <hyperlink ref="AU18" r:id="rId63" display="http://abs.twimg.com/images/themes/theme1/bg.png"/>
    <hyperlink ref="AU20" r:id="rId64" display="http://abs.twimg.com/images/themes/theme1/bg.png"/>
    <hyperlink ref="AU21" r:id="rId65" display="http://abs.twimg.com/images/themes/theme1/bg.png"/>
    <hyperlink ref="AU22" r:id="rId66" display="http://abs.twimg.com/images/themes/theme1/bg.png"/>
    <hyperlink ref="AU23" r:id="rId67" display="http://abs.twimg.com/images/themes/theme1/bg.png"/>
    <hyperlink ref="AU24" r:id="rId68" display="http://abs.twimg.com/images/themes/theme1/bg.png"/>
    <hyperlink ref="AU25" r:id="rId69" display="http://abs.twimg.com/images/themes/theme1/bg.png"/>
    <hyperlink ref="AU27" r:id="rId70" display="http://abs.twimg.com/images/themes/theme1/bg.png"/>
    <hyperlink ref="AU28" r:id="rId71" display="http://abs.twimg.com/images/themes/theme8/bg.gif"/>
    <hyperlink ref="AU29" r:id="rId72" display="http://abs.twimg.com/images/themes/theme1/bg.png"/>
    <hyperlink ref="AU30" r:id="rId73" display="http://abs.twimg.com/images/themes/theme12/bg.gif"/>
    <hyperlink ref="AU32" r:id="rId74" display="http://abs.twimg.com/images/themes/theme1/bg.png"/>
    <hyperlink ref="F3" r:id="rId75" display="http://pbs.twimg.com/profile_images/691751412036808705/40DpcbP9_normal.jpg"/>
    <hyperlink ref="F4" r:id="rId76" display="http://pbs.twimg.com/profile_images/1013397531206848512/Ekf9nVK4_normal.jpg"/>
    <hyperlink ref="F5" r:id="rId77" display="http://pbs.twimg.com/profile_images/378800000661949505/acf9c3e18b7634360c9c8820e4f7376a_normal.jpeg"/>
    <hyperlink ref="F6" r:id="rId78" display="http://pbs.twimg.com/profile_images/1013289364770775040/YMfPT0wS_normal.jpg"/>
    <hyperlink ref="F7" r:id="rId79" display="http://pbs.twimg.com/profile_images/910163469386862593/hHvADbba_normal.jpg"/>
    <hyperlink ref="F8" r:id="rId80" display="http://pbs.twimg.com/profile_images/1109100899362836481/HshCts_e_normal.png"/>
    <hyperlink ref="F9" r:id="rId81" display="http://pbs.twimg.com/profile_images/1017592184034521088/5SB1rijr_normal.jpg"/>
    <hyperlink ref="F10" r:id="rId82" display="http://pbs.twimg.com/profile_images/625663745063190528/DLPj6sJD_normal.png"/>
    <hyperlink ref="F11" r:id="rId83" display="http://pbs.twimg.com/profile_images/1039928716665806849/cKZNMB2g_normal.jpg"/>
    <hyperlink ref="F12" r:id="rId84" display="http://pbs.twimg.com/profile_images/1098319047366754304/o94EeFoE_normal.png"/>
    <hyperlink ref="F13" r:id="rId85" display="http://pbs.twimg.com/profile_images/1050727644013232128/E0gZkE85_normal.jpg"/>
    <hyperlink ref="F14" r:id="rId86" display="http://pbs.twimg.com/profile_images/950771103827484673/MeGvOrh1_normal.jpg"/>
    <hyperlink ref="F15" r:id="rId87" display="http://pbs.twimg.com/profile_images/654521427551367168/AkjRumyP_normal.png"/>
    <hyperlink ref="F16" r:id="rId88" display="http://pbs.twimg.com/profile_images/1050074275888189441/8We7kbvk_normal.jpg"/>
    <hyperlink ref="F17" r:id="rId89" display="http://pbs.twimg.com/profile_images/1131683640021331969/eAXr26dn_normal.jpg"/>
    <hyperlink ref="F18" r:id="rId90" display="http://pbs.twimg.com/profile_images/1034061111878926338/F6noKVPX_normal.jpg"/>
    <hyperlink ref="F19" r:id="rId91" display="http://pbs.twimg.com/profile_images/1129555970776944640/b44CRE-m_normal.jpg"/>
    <hyperlink ref="F20" r:id="rId92" display="http://pbs.twimg.com/profile_images/872287940709408772/YNV7xSA-_normal.jpg"/>
    <hyperlink ref="F21" r:id="rId93" display="http://pbs.twimg.com/profile_images/756134778676580352/sbdo2lA1_normal.jpg"/>
    <hyperlink ref="F22" r:id="rId94" display="http://pbs.twimg.com/profile_images/1078654114450542592/Ywa0pyka_normal.jpg"/>
    <hyperlink ref="F23" r:id="rId95" display="http://pbs.twimg.com/profile_images/1044969411432583168/FpmDabw7_normal.jpg"/>
    <hyperlink ref="F24" r:id="rId96" display="http://pbs.twimg.com/profile_images/799643448357830656/FTrErgEN_normal.jpg"/>
    <hyperlink ref="F25" r:id="rId97" display="http://pbs.twimg.com/profile_images/378800000506759140/f0f7c3d4dfd710de8df48f54c297554c_normal.jpeg"/>
    <hyperlink ref="F26" r:id="rId98" display="http://pbs.twimg.com/profile_images/1093949311153451009/k8Xqmo6d_normal.jpg"/>
    <hyperlink ref="F27" r:id="rId99" display="http://pbs.twimg.com/profile_images/765753347244630016/1MxZu0OX_normal.jpg"/>
    <hyperlink ref="F28" r:id="rId100" display="http://pbs.twimg.com/profile_images/1042167452694601728/v7_QVBBq_normal.jpg"/>
    <hyperlink ref="F29" r:id="rId101" display="http://pbs.twimg.com/profile_images/725703417558126592/SocNzlxV_normal.jpg"/>
    <hyperlink ref="F30" r:id="rId102" display="http://pbs.twimg.com/profile_images/1066792354034708482/tw1SjvEE_normal.jpg"/>
    <hyperlink ref="F31" r:id="rId103" display="http://pbs.twimg.com/profile_images/1053341124566437888/TqqPhvx8_normal.jpg"/>
    <hyperlink ref="F32" r:id="rId104" display="http://pbs.twimg.com/profile_images/1026505875161145345/ft5LpBph_normal.jpg"/>
    <hyperlink ref="AX3" r:id="rId105" display="https://twitter.com/chcfnews"/>
    <hyperlink ref="AX4" r:id="rId106" display="https://twitter.com/unnecesarean"/>
    <hyperlink ref="AX5" r:id="rId107" display="https://twitter.com/beccah_health"/>
    <hyperlink ref="AX6" r:id="rId108" display="https://twitter.com/consumerreports"/>
    <hyperlink ref="AX7" r:id="rId109" display="https://twitter.com/bornk"/>
    <hyperlink ref="AX8" r:id="rId110" display="https://twitter.com/bidmchealth"/>
    <hyperlink ref="AX9" r:id="rId111" display="https://twitter.com/neel_shah"/>
    <hyperlink ref="AX10" r:id="rId112" display="https://twitter.com/doml_health"/>
    <hyperlink ref="AX11" r:id="rId113" display="https://twitter.com/cesareanrates"/>
    <hyperlink ref="AX12" r:id="rId114" display="https://twitter.com/obgynquality"/>
    <hyperlink ref="AX13" r:id="rId115" display="https://twitter.com/shaziatariqkhan"/>
    <hyperlink ref="AX14" r:id="rId116" display="https://twitter.com/eakester"/>
    <hyperlink ref="AX15" r:id="rId117" display="https://twitter.com/cmqcc"/>
    <hyperlink ref="AX16" r:id="rId118" display="https://twitter.com/suegullo"/>
    <hyperlink ref="AX17" r:id="rId119" display="https://twitter.com/rjwarrior"/>
    <hyperlink ref="AX18" r:id="rId120" display="https://twitter.com/blkmamasmatter"/>
    <hyperlink ref="AX19" r:id="rId121" display="https://twitter.com/drbdchambers"/>
    <hyperlink ref="AX20" r:id="rId122" display="https://twitter.com/danihasaduck"/>
    <hyperlink ref="AX21" r:id="rId123" display="https://twitter.com/rrhdr"/>
    <hyperlink ref="AX22" r:id="rId124" display="https://twitter.com/aunpalmquist"/>
    <hyperlink ref="AX23" r:id="rId125" display="https://twitter.com/sandalljane"/>
    <hyperlink ref="AX24" r:id="rId126" display="https://twitter.com/acnmmidwives"/>
    <hyperlink ref="AX25" r:id="rId127" display="https://twitter.com/robyncnm"/>
    <hyperlink ref="AX26" r:id="rId128" display="https://twitter.com/perinatalqi"/>
    <hyperlink ref="AX27" r:id="rId129" display="https://twitter.com/thehealthymommy"/>
    <hyperlink ref="AX28" r:id="rId130" display="https://twitter.com/chantallauryn"/>
    <hyperlink ref="AX29" r:id="rId131" display="https://twitter.com/thefpqc"/>
    <hyperlink ref="AX30" r:id="rId132" display="https://twitter.com/amykaleka"/>
    <hyperlink ref="AX31" r:id="rId133" display="https://twitter.com/_sararothstein"/>
    <hyperlink ref="AX32" r:id="rId134" display="https://twitter.com/anthembcbs"/>
  </hyperlinks>
  <printOptions/>
  <pageMargins left="0.7" right="0.7" top="0.75" bottom="0.75" header="0.3" footer="0.3"/>
  <pageSetup horizontalDpi="600" verticalDpi="600" orientation="portrait" r:id="rId138"/>
  <legacyDrawing r:id="rId136"/>
  <tableParts>
    <tablePart r:id="rId1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644</v>
      </c>
      <c r="Z2" s="13" t="s">
        <v>651</v>
      </c>
      <c r="AA2" s="13" t="s">
        <v>666</v>
      </c>
      <c r="AB2" s="13" t="s">
        <v>700</v>
      </c>
      <c r="AC2" s="13" t="s">
        <v>738</v>
      </c>
      <c r="AD2" s="13" t="s">
        <v>751</v>
      </c>
      <c r="AE2" s="13" t="s">
        <v>752</v>
      </c>
      <c r="AF2" s="13" t="s">
        <v>760</v>
      </c>
      <c r="AG2" s="67" t="s">
        <v>845</v>
      </c>
      <c r="AH2" s="67" t="s">
        <v>846</v>
      </c>
      <c r="AI2" s="67" t="s">
        <v>847</v>
      </c>
      <c r="AJ2" s="67" t="s">
        <v>848</v>
      </c>
      <c r="AK2" s="67" t="s">
        <v>849</v>
      </c>
      <c r="AL2" s="67" t="s">
        <v>850</v>
      </c>
      <c r="AM2" s="67" t="s">
        <v>851</v>
      </c>
      <c r="AN2" s="67" t="s">
        <v>852</v>
      </c>
      <c r="AO2" s="67" t="s">
        <v>855</v>
      </c>
    </row>
    <row r="3" spans="1:41" ht="15">
      <c r="A3" s="125" t="s">
        <v>619</v>
      </c>
      <c r="B3" s="126" t="s">
        <v>622</v>
      </c>
      <c r="C3" s="126" t="s">
        <v>56</v>
      </c>
      <c r="D3" s="117"/>
      <c r="E3" s="116"/>
      <c r="F3" s="118" t="s">
        <v>862</v>
      </c>
      <c r="G3" s="119"/>
      <c r="H3" s="119"/>
      <c r="I3" s="120">
        <v>3</v>
      </c>
      <c r="J3" s="121"/>
      <c r="K3" s="51">
        <v>11</v>
      </c>
      <c r="L3" s="51">
        <v>16</v>
      </c>
      <c r="M3" s="51">
        <v>2</v>
      </c>
      <c r="N3" s="51">
        <v>18</v>
      </c>
      <c r="O3" s="51">
        <v>2</v>
      </c>
      <c r="P3" s="52">
        <v>0</v>
      </c>
      <c r="Q3" s="52">
        <v>0</v>
      </c>
      <c r="R3" s="51">
        <v>1</v>
      </c>
      <c r="S3" s="51">
        <v>0</v>
      </c>
      <c r="T3" s="51">
        <v>11</v>
      </c>
      <c r="U3" s="51">
        <v>18</v>
      </c>
      <c r="V3" s="51">
        <v>3</v>
      </c>
      <c r="W3" s="52">
        <v>1.68595</v>
      </c>
      <c r="X3" s="52">
        <v>0.14545454545454545</v>
      </c>
      <c r="Y3" s="85" t="s">
        <v>645</v>
      </c>
      <c r="Z3" s="85" t="s">
        <v>652</v>
      </c>
      <c r="AA3" s="85" t="s">
        <v>270</v>
      </c>
      <c r="AB3" s="91" t="s">
        <v>701</v>
      </c>
      <c r="AC3" s="91" t="s">
        <v>739</v>
      </c>
      <c r="AD3" s="91"/>
      <c r="AE3" s="91" t="s">
        <v>753</v>
      </c>
      <c r="AF3" s="91" t="s">
        <v>761</v>
      </c>
      <c r="AG3" s="131">
        <v>16</v>
      </c>
      <c r="AH3" s="134">
        <v>5.947955390334572</v>
      </c>
      <c r="AI3" s="131">
        <v>0</v>
      </c>
      <c r="AJ3" s="134">
        <v>0</v>
      </c>
      <c r="AK3" s="131">
        <v>0</v>
      </c>
      <c r="AL3" s="134">
        <v>0</v>
      </c>
      <c r="AM3" s="131">
        <v>253</v>
      </c>
      <c r="AN3" s="134">
        <v>94.05204460966543</v>
      </c>
      <c r="AO3" s="131">
        <v>269</v>
      </c>
    </row>
    <row r="4" spans="1:41" ht="15">
      <c r="A4" s="125" t="s">
        <v>620</v>
      </c>
      <c r="B4" s="126" t="s">
        <v>623</v>
      </c>
      <c r="C4" s="126" t="s">
        <v>56</v>
      </c>
      <c r="D4" s="122"/>
      <c r="E4" s="100"/>
      <c r="F4" s="103" t="s">
        <v>863</v>
      </c>
      <c r="G4" s="107"/>
      <c r="H4" s="107"/>
      <c r="I4" s="123">
        <v>4</v>
      </c>
      <c r="J4" s="110"/>
      <c r="K4" s="51">
        <v>10</v>
      </c>
      <c r="L4" s="51">
        <v>16</v>
      </c>
      <c r="M4" s="51">
        <v>0</v>
      </c>
      <c r="N4" s="51">
        <v>16</v>
      </c>
      <c r="O4" s="51">
        <v>0</v>
      </c>
      <c r="P4" s="52">
        <v>0</v>
      </c>
      <c r="Q4" s="52">
        <v>0</v>
      </c>
      <c r="R4" s="51">
        <v>1</v>
      </c>
      <c r="S4" s="51">
        <v>0</v>
      </c>
      <c r="T4" s="51">
        <v>10</v>
      </c>
      <c r="U4" s="51">
        <v>16</v>
      </c>
      <c r="V4" s="51">
        <v>2</v>
      </c>
      <c r="W4" s="52">
        <v>1.48</v>
      </c>
      <c r="X4" s="52">
        <v>0.17777777777777778</v>
      </c>
      <c r="Y4" s="85" t="s">
        <v>257</v>
      </c>
      <c r="Z4" s="85" t="s">
        <v>263</v>
      </c>
      <c r="AA4" s="85" t="s">
        <v>267</v>
      </c>
      <c r="AB4" s="91" t="s">
        <v>702</v>
      </c>
      <c r="AC4" s="91" t="s">
        <v>740</v>
      </c>
      <c r="AD4" s="91"/>
      <c r="AE4" s="91" t="s">
        <v>754</v>
      </c>
      <c r="AF4" s="91" t="s">
        <v>762</v>
      </c>
      <c r="AG4" s="131">
        <v>1</v>
      </c>
      <c r="AH4" s="134">
        <v>0.6211180124223602</v>
      </c>
      <c r="AI4" s="131">
        <v>8</v>
      </c>
      <c r="AJ4" s="134">
        <v>4.968944099378882</v>
      </c>
      <c r="AK4" s="131">
        <v>0</v>
      </c>
      <c r="AL4" s="134">
        <v>0</v>
      </c>
      <c r="AM4" s="131">
        <v>152</v>
      </c>
      <c r="AN4" s="134">
        <v>94.40993788819875</v>
      </c>
      <c r="AO4" s="131">
        <v>161</v>
      </c>
    </row>
    <row r="5" spans="1:41" ht="15">
      <c r="A5" s="125" t="s">
        <v>621</v>
      </c>
      <c r="B5" s="126" t="s">
        <v>624</v>
      </c>
      <c r="C5" s="126" t="s">
        <v>56</v>
      </c>
      <c r="D5" s="122"/>
      <c r="E5" s="100"/>
      <c r="F5" s="103" t="s">
        <v>864</v>
      </c>
      <c r="G5" s="107"/>
      <c r="H5" s="107"/>
      <c r="I5" s="123">
        <v>5</v>
      </c>
      <c r="J5" s="110"/>
      <c r="K5" s="51">
        <v>9</v>
      </c>
      <c r="L5" s="51">
        <v>17</v>
      </c>
      <c r="M5" s="51">
        <v>0</v>
      </c>
      <c r="N5" s="51">
        <v>17</v>
      </c>
      <c r="O5" s="51">
        <v>0</v>
      </c>
      <c r="P5" s="52">
        <v>0.13333333333333333</v>
      </c>
      <c r="Q5" s="52">
        <v>0.23529411764705882</v>
      </c>
      <c r="R5" s="51">
        <v>1</v>
      </c>
      <c r="S5" s="51">
        <v>0</v>
      </c>
      <c r="T5" s="51">
        <v>9</v>
      </c>
      <c r="U5" s="51">
        <v>17</v>
      </c>
      <c r="V5" s="51">
        <v>3</v>
      </c>
      <c r="W5" s="52">
        <v>1.45679</v>
      </c>
      <c r="X5" s="52">
        <v>0.2361111111111111</v>
      </c>
      <c r="Y5" s="85" t="s">
        <v>646</v>
      </c>
      <c r="Z5" s="85" t="s">
        <v>653</v>
      </c>
      <c r="AA5" s="85" t="s">
        <v>667</v>
      </c>
      <c r="AB5" s="91" t="s">
        <v>703</v>
      </c>
      <c r="AC5" s="91" t="s">
        <v>741</v>
      </c>
      <c r="AD5" s="91"/>
      <c r="AE5" s="91" t="s">
        <v>755</v>
      </c>
      <c r="AF5" s="91" t="s">
        <v>763</v>
      </c>
      <c r="AG5" s="131">
        <v>5</v>
      </c>
      <c r="AH5" s="134">
        <v>3.1645569620253164</v>
      </c>
      <c r="AI5" s="131">
        <v>1</v>
      </c>
      <c r="AJ5" s="134">
        <v>0.6329113924050633</v>
      </c>
      <c r="AK5" s="131">
        <v>0</v>
      </c>
      <c r="AL5" s="134">
        <v>0</v>
      </c>
      <c r="AM5" s="131">
        <v>152</v>
      </c>
      <c r="AN5" s="134">
        <v>96.20253164556962</v>
      </c>
      <c r="AO5" s="131">
        <v>158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619</v>
      </c>
      <c r="B2" s="91" t="s">
        <v>236</v>
      </c>
      <c r="C2" s="85">
        <f>VLOOKUP(GroupVertices[[#This Row],[Vertex]],Vertices[],MATCH("ID",Vertices[[#Headers],[Vertex]:[Vertex Content Word Count]],0),FALSE)</f>
        <v>31</v>
      </c>
    </row>
    <row r="3" spans="1:3" ht="15">
      <c r="A3" s="85" t="s">
        <v>619</v>
      </c>
      <c r="B3" s="91" t="s">
        <v>241</v>
      </c>
      <c r="C3" s="85">
        <f>VLOOKUP(GroupVertices[[#This Row],[Vertex]],Vertices[],MATCH("ID",Vertices[[#Headers],[Vertex]:[Vertex Content Word Count]],0),FALSE)</f>
        <v>32</v>
      </c>
    </row>
    <row r="4" spans="1:3" ht="15">
      <c r="A4" s="85" t="s">
        <v>619</v>
      </c>
      <c r="B4" s="91" t="s">
        <v>235</v>
      </c>
      <c r="C4" s="85">
        <f>VLOOKUP(GroupVertices[[#This Row],[Vertex]],Vertices[],MATCH("ID",Vertices[[#Headers],[Vertex]:[Vertex Content Word Count]],0),FALSE)</f>
        <v>15</v>
      </c>
    </row>
    <row r="5" spans="1:3" ht="15">
      <c r="A5" s="85" t="s">
        <v>619</v>
      </c>
      <c r="B5" s="91" t="s">
        <v>234</v>
      </c>
      <c r="C5" s="85">
        <f>VLOOKUP(GroupVertices[[#This Row],[Vertex]],Vertices[],MATCH("ID",Vertices[[#Headers],[Vertex]:[Vertex Content Word Count]],0),FALSE)</f>
        <v>30</v>
      </c>
    </row>
    <row r="6" spans="1:3" ht="15">
      <c r="A6" s="85" t="s">
        <v>619</v>
      </c>
      <c r="B6" s="91" t="s">
        <v>233</v>
      </c>
      <c r="C6" s="85">
        <f>VLOOKUP(GroupVertices[[#This Row],[Vertex]],Vertices[],MATCH("ID",Vertices[[#Headers],[Vertex]:[Vertex Content Word Count]],0),FALSE)</f>
        <v>24</v>
      </c>
    </row>
    <row r="7" spans="1:3" ht="15">
      <c r="A7" s="85" t="s">
        <v>619</v>
      </c>
      <c r="B7" s="91" t="s">
        <v>232</v>
      </c>
      <c r="C7" s="85">
        <f>VLOOKUP(GroupVertices[[#This Row],[Vertex]],Vertices[],MATCH("ID",Vertices[[#Headers],[Vertex]:[Vertex Content Word Count]],0),FALSE)</f>
        <v>29</v>
      </c>
    </row>
    <row r="8" spans="1:3" ht="15">
      <c r="A8" s="85" t="s">
        <v>619</v>
      </c>
      <c r="B8" s="91" t="s">
        <v>231</v>
      </c>
      <c r="C8" s="85">
        <f>VLOOKUP(GroupVertices[[#This Row],[Vertex]],Vertices[],MATCH("ID",Vertices[[#Headers],[Vertex]:[Vertex Content Word Count]],0),FALSE)</f>
        <v>28</v>
      </c>
    </row>
    <row r="9" spans="1:3" ht="15">
      <c r="A9" s="85" t="s">
        <v>619</v>
      </c>
      <c r="B9" s="91" t="s">
        <v>228</v>
      </c>
      <c r="C9" s="85">
        <f>VLOOKUP(GroupVertices[[#This Row],[Vertex]],Vertices[],MATCH("ID",Vertices[[#Headers],[Vertex]:[Vertex Content Word Count]],0),FALSE)</f>
        <v>26</v>
      </c>
    </row>
    <row r="10" spans="1:3" ht="15">
      <c r="A10" s="85" t="s">
        <v>619</v>
      </c>
      <c r="B10" s="91" t="s">
        <v>227</v>
      </c>
      <c r="C10" s="85">
        <f>VLOOKUP(GroupVertices[[#This Row],[Vertex]],Vertices[],MATCH("ID",Vertices[[#Headers],[Vertex]:[Vertex Content Word Count]],0),FALSE)</f>
        <v>25</v>
      </c>
    </row>
    <row r="11" spans="1:3" ht="15">
      <c r="A11" s="85" t="s">
        <v>619</v>
      </c>
      <c r="B11" s="91" t="s">
        <v>226</v>
      </c>
      <c r="C11" s="85">
        <f>VLOOKUP(GroupVertices[[#This Row],[Vertex]],Vertices[],MATCH("ID",Vertices[[#Headers],[Vertex]:[Vertex Content Word Count]],0),FALSE)</f>
        <v>23</v>
      </c>
    </row>
    <row r="12" spans="1:3" ht="15">
      <c r="A12" s="85" t="s">
        <v>619</v>
      </c>
      <c r="B12" s="91" t="s">
        <v>222</v>
      </c>
      <c r="C12" s="85">
        <f>VLOOKUP(GroupVertices[[#This Row],[Vertex]],Vertices[],MATCH("ID",Vertices[[#Headers],[Vertex]:[Vertex Content Word Count]],0),FALSE)</f>
        <v>16</v>
      </c>
    </row>
    <row r="13" spans="1:3" ht="15">
      <c r="A13" s="85" t="s">
        <v>620</v>
      </c>
      <c r="B13" s="91" t="s">
        <v>214</v>
      </c>
      <c r="C13" s="85">
        <f>VLOOKUP(GroupVertices[[#This Row],[Vertex]],Vertices[],MATCH("ID",Vertices[[#Headers],[Vertex]:[Vertex Content Word Count]],0),FALSE)</f>
        <v>5</v>
      </c>
    </row>
    <row r="14" spans="1:3" ht="15">
      <c r="A14" s="85" t="s">
        <v>620</v>
      </c>
      <c r="B14" s="91" t="s">
        <v>221</v>
      </c>
      <c r="C14" s="85">
        <f>VLOOKUP(GroupVertices[[#This Row],[Vertex]],Vertices[],MATCH("ID",Vertices[[#Headers],[Vertex]:[Vertex Content Word Count]],0),FALSE)</f>
        <v>14</v>
      </c>
    </row>
    <row r="15" spans="1:3" ht="15">
      <c r="A15" s="85" t="s">
        <v>620</v>
      </c>
      <c r="B15" s="91" t="s">
        <v>238</v>
      </c>
      <c r="C15" s="85">
        <f>VLOOKUP(GroupVertices[[#This Row],[Vertex]],Vertices[],MATCH("ID",Vertices[[#Headers],[Vertex]:[Vertex Content Word Count]],0),FALSE)</f>
        <v>8</v>
      </c>
    </row>
    <row r="16" spans="1:3" ht="15">
      <c r="A16" s="85" t="s">
        <v>620</v>
      </c>
      <c r="B16" s="91" t="s">
        <v>220</v>
      </c>
      <c r="C16" s="85">
        <f>VLOOKUP(GroupVertices[[#This Row],[Vertex]],Vertices[],MATCH("ID",Vertices[[#Headers],[Vertex]:[Vertex Content Word Count]],0),FALSE)</f>
        <v>13</v>
      </c>
    </row>
    <row r="17" spans="1:3" ht="15">
      <c r="A17" s="85" t="s">
        <v>620</v>
      </c>
      <c r="B17" s="91" t="s">
        <v>219</v>
      </c>
      <c r="C17" s="85">
        <f>VLOOKUP(GroupVertices[[#This Row],[Vertex]],Vertices[],MATCH("ID",Vertices[[#Headers],[Vertex]:[Vertex Content Word Count]],0),FALSE)</f>
        <v>12</v>
      </c>
    </row>
    <row r="18" spans="1:3" ht="15">
      <c r="A18" s="85" t="s">
        <v>620</v>
      </c>
      <c r="B18" s="91" t="s">
        <v>218</v>
      </c>
      <c r="C18" s="85">
        <f>VLOOKUP(GroupVertices[[#This Row],[Vertex]],Vertices[],MATCH("ID",Vertices[[#Headers],[Vertex]:[Vertex Content Word Count]],0),FALSE)</f>
        <v>11</v>
      </c>
    </row>
    <row r="19" spans="1:3" ht="15">
      <c r="A19" s="85" t="s">
        <v>620</v>
      </c>
      <c r="B19" s="91" t="s">
        <v>217</v>
      </c>
      <c r="C19" s="85">
        <f>VLOOKUP(GroupVertices[[#This Row],[Vertex]],Vertices[],MATCH("ID",Vertices[[#Headers],[Vertex]:[Vertex Content Word Count]],0),FALSE)</f>
        <v>10</v>
      </c>
    </row>
    <row r="20" spans="1:3" ht="15">
      <c r="A20" s="85" t="s">
        <v>620</v>
      </c>
      <c r="B20" s="91" t="s">
        <v>216</v>
      </c>
      <c r="C20" s="85">
        <f>VLOOKUP(GroupVertices[[#This Row],[Vertex]],Vertices[],MATCH("ID",Vertices[[#Headers],[Vertex]:[Vertex Content Word Count]],0),FALSE)</f>
        <v>9</v>
      </c>
    </row>
    <row r="21" spans="1:3" ht="15">
      <c r="A21" s="85" t="s">
        <v>620</v>
      </c>
      <c r="B21" s="91" t="s">
        <v>215</v>
      </c>
      <c r="C21" s="85">
        <f>VLOOKUP(GroupVertices[[#This Row],[Vertex]],Vertices[],MATCH("ID",Vertices[[#Headers],[Vertex]:[Vertex Content Word Count]],0),FALSE)</f>
        <v>7</v>
      </c>
    </row>
    <row r="22" spans="1:3" ht="15">
      <c r="A22" s="85" t="s">
        <v>620</v>
      </c>
      <c r="B22" s="91" t="s">
        <v>237</v>
      </c>
      <c r="C22" s="85">
        <f>VLOOKUP(GroupVertices[[#This Row],[Vertex]],Vertices[],MATCH("ID",Vertices[[#Headers],[Vertex]:[Vertex Content Word Count]],0),FALSE)</f>
        <v>6</v>
      </c>
    </row>
    <row r="23" spans="1:3" ht="15">
      <c r="A23" s="85" t="s">
        <v>621</v>
      </c>
      <c r="B23" s="91" t="s">
        <v>230</v>
      </c>
      <c r="C23" s="85">
        <f>VLOOKUP(GroupVertices[[#This Row],[Vertex]],Vertices[],MATCH("ID",Vertices[[#Headers],[Vertex]:[Vertex Content Word Count]],0),FALSE)</f>
        <v>27</v>
      </c>
    </row>
    <row r="24" spans="1:3" ht="15">
      <c r="A24" s="85" t="s">
        <v>621</v>
      </c>
      <c r="B24" s="91" t="s">
        <v>223</v>
      </c>
      <c r="C24" s="85">
        <f>VLOOKUP(GroupVertices[[#This Row],[Vertex]],Vertices[],MATCH("ID",Vertices[[#Headers],[Vertex]:[Vertex Content Word Count]],0),FALSE)</f>
        <v>17</v>
      </c>
    </row>
    <row r="25" spans="1:3" ht="15">
      <c r="A25" s="85" t="s">
        <v>621</v>
      </c>
      <c r="B25" s="91" t="s">
        <v>229</v>
      </c>
      <c r="C25" s="85">
        <f>VLOOKUP(GroupVertices[[#This Row],[Vertex]],Vertices[],MATCH("ID",Vertices[[#Headers],[Vertex]:[Vertex Content Word Count]],0),FALSE)</f>
        <v>21</v>
      </c>
    </row>
    <row r="26" spans="1:3" ht="15">
      <c r="A26" s="85" t="s">
        <v>621</v>
      </c>
      <c r="B26" s="91" t="s">
        <v>212</v>
      </c>
      <c r="C26" s="85">
        <f>VLOOKUP(GroupVertices[[#This Row],[Vertex]],Vertices[],MATCH("ID",Vertices[[#Headers],[Vertex]:[Vertex Content Word Count]],0),FALSE)</f>
        <v>3</v>
      </c>
    </row>
    <row r="27" spans="1:3" ht="15">
      <c r="A27" s="85" t="s">
        <v>621</v>
      </c>
      <c r="B27" s="91" t="s">
        <v>225</v>
      </c>
      <c r="C27" s="85">
        <f>VLOOKUP(GroupVertices[[#This Row],[Vertex]],Vertices[],MATCH("ID",Vertices[[#Headers],[Vertex]:[Vertex Content Word Count]],0),FALSE)</f>
        <v>22</v>
      </c>
    </row>
    <row r="28" spans="1:3" ht="15">
      <c r="A28" s="85" t="s">
        <v>621</v>
      </c>
      <c r="B28" s="91" t="s">
        <v>224</v>
      </c>
      <c r="C28" s="85">
        <f>VLOOKUP(GroupVertices[[#This Row],[Vertex]],Vertices[],MATCH("ID",Vertices[[#Headers],[Vertex]:[Vertex Content Word Count]],0),FALSE)</f>
        <v>20</v>
      </c>
    </row>
    <row r="29" spans="1:3" ht="15">
      <c r="A29" s="85" t="s">
        <v>621</v>
      </c>
      <c r="B29" s="91" t="s">
        <v>240</v>
      </c>
      <c r="C29" s="85">
        <f>VLOOKUP(GroupVertices[[#This Row],[Vertex]],Vertices[],MATCH("ID",Vertices[[#Headers],[Vertex]:[Vertex Content Word Count]],0),FALSE)</f>
        <v>19</v>
      </c>
    </row>
    <row r="30" spans="1:3" ht="15">
      <c r="A30" s="85" t="s">
        <v>621</v>
      </c>
      <c r="B30" s="91" t="s">
        <v>239</v>
      </c>
      <c r="C30" s="85">
        <f>VLOOKUP(GroupVertices[[#This Row],[Vertex]],Vertices[],MATCH("ID",Vertices[[#Headers],[Vertex]:[Vertex Content Word Count]],0),FALSE)</f>
        <v>18</v>
      </c>
    </row>
    <row r="31" spans="1:3" ht="15">
      <c r="A31" s="85" t="s">
        <v>621</v>
      </c>
      <c r="B31" s="91" t="s">
        <v>213</v>
      </c>
      <c r="C3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631</v>
      </c>
      <c r="B2" s="36" t="s">
        <v>580</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23</v>
      </c>
      <c r="L2" s="39">
        <f>MIN(Vertices[Closeness Centrality])</f>
        <v>0.010204</v>
      </c>
      <c r="M2" s="40">
        <f>COUNTIF(Vertices[Closeness Centrality],"&gt;= "&amp;L2)-COUNTIF(Vertices[Closeness Centrality],"&gt;="&amp;L3)</f>
        <v>1</v>
      </c>
      <c r="N2" s="39">
        <f>MIN(Vertices[Eigenvector Centrality])</f>
        <v>0.00367</v>
      </c>
      <c r="O2" s="40">
        <f>COUNTIF(Vertices[Eigenvector Centrality],"&gt;= "&amp;N2)-COUNTIF(Vertices[Eigenvector Centrality],"&gt;="&amp;N3)</f>
        <v>1</v>
      </c>
      <c r="P2" s="39">
        <f>MIN(Vertices[PageRank])</f>
        <v>0.359903</v>
      </c>
      <c r="Q2" s="40">
        <f>COUNTIF(Vertices[PageRank],"&gt;= "&amp;P2)-COUNTIF(Vertices[PageRank],"&gt;="&amp;P3)</f>
        <v>5</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9.318181818181818</v>
      </c>
      <c r="K3" s="42">
        <f>COUNTIF(Vertices[Betweenness Centrality],"&gt;= "&amp;J3)-COUNTIF(Vertices[Betweenness Centrality],"&gt;="&amp;J4)</f>
        <v>1</v>
      </c>
      <c r="L3" s="41">
        <f aca="true" t="shared" si="5" ref="L3:L26">L2+($L$57-$L$2)/BinDivisor</f>
        <v>0.010431690909090909</v>
      </c>
      <c r="M3" s="42">
        <f>COUNTIF(Vertices[Closeness Centrality],"&gt;= "&amp;L3)-COUNTIF(Vertices[Closeness Centrality],"&gt;="&amp;L4)</f>
        <v>0</v>
      </c>
      <c r="N3" s="41">
        <f aca="true" t="shared" si="6" ref="N3:N26">N2+($N$57-$N$2)/BinDivisor</f>
        <v>0.005952545454545454</v>
      </c>
      <c r="O3" s="42">
        <f>COUNTIF(Vertices[Eigenvector Centrality],"&gt;= "&amp;N3)-COUNTIF(Vertices[Eigenvector Centrality],"&gt;="&amp;N4)</f>
        <v>0</v>
      </c>
      <c r="P3" s="41">
        <f aca="true" t="shared" si="7" ref="P3:P26">P2+($P$57-$P$2)/BinDivisor</f>
        <v>0.4260052</v>
      </c>
      <c r="Q3" s="42">
        <f>COUNTIF(Vertices[PageRank],"&gt;= "&amp;P3)-COUNTIF(Vertices[PageRank],"&gt;="&amp;P4)</f>
        <v>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0.5818181818181818</v>
      </c>
      <c r="G4" s="40">
        <f>COUNTIF(Vertices[In-Degree],"&gt;= "&amp;F4)-COUNTIF(Vertices[In-Degree],"&gt;="&amp;F5)</f>
        <v>0</v>
      </c>
      <c r="H4" s="39">
        <f t="shared" si="3"/>
        <v>0.18181818181818182</v>
      </c>
      <c r="I4" s="40">
        <f>COUNTIF(Vertices[Out-Degree],"&gt;= "&amp;H4)-COUNTIF(Vertices[Out-Degree],"&gt;="&amp;H5)</f>
        <v>0</v>
      </c>
      <c r="J4" s="39">
        <f t="shared" si="4"/>
        <v>18.636363636363637</v>
      </c>
      <c r="K4" s="40">
        <f>COUNTIF(Vertices[Betweenness Centrality],"&gt;= "&amp;J4)-COUNTIF(Vertices[Betweenness Centrality],"&gt;="&amp;J5)</f>
        <v>1</v>
      </c>
      <c r="L4" s="39">
        <f t="shared" si="5"/>
        <v>0.010659381818181818</v>
      </c>
      <c r="M4" s="40">
        <f>COUNTIF(Vertices[Closeness Centrality],"&gt;= "&amp;L4)-COUNTIF(Vertices[Closeness Centrality],"&gt;="&amp;L5)</f>
        <v>0</v>
      </c>
      <c r="N4" s="39">
        <f t="shared" si="6"/>
        <v>0.008235090909090909</v>
      </c>
      <c r="O4" s="40">
        <f>COUNTIF(Vertices[Eigenvector Centrality],"&gt;= "&amp;N4)-COUNTIF(Vertices[Eigenvector Centrality],"&gt;="&amp;N5)</f>
        <v>1</v>
      </c>
      <c r="P4" s="39">
        <f t="shared" si="7"/>
        <v>0.4921074</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0.8727272727272727</v>
      </c>
      <c r="G5" s="42">
        <f>COUNTIF(Vertices[In-Degree],"&gt;= "&amp;F5)-COUNTIF(Vertices[In-Degree],"&gt;="&amp;F6)</f>
        <v>5</v>
      </c>
      <c r="H5" s="41">
        <f t="shared" si="3"/>
        <v>0.2727272727272727</v>
      </c>
      <c r="I5" s="42">
        <f>COUNTIF(Vertices[Out-Degree],"&gt;= "&amp;H5)-COUNTIF(Vertices[Out-Degree],"&gt;="&amp;H6)</f>
        <v>0</v>
      </c>
      <c r="J5" s="41">
        <f t="shared" si="4"/>
        <v>27.954545454545453</v>
      </c>
      <c r="K5" s="42">
        <f>COUNTIF(Vertices[Betweenness Centrality],"&gt;= "&amp;J5)-COUNTIF(Vertices[Betweenness Centrality],"&gt;="&amp;J6)</f>
        <v>0</v>
      </c>
      <c r="L5" s="41">
        <f t="shared" si="5"/>
        <v>0.010887072727272728</v>
      </c>
      <c r="M5" s="42">
        <f>COUNTIF(Vertices[Closeness Centrality],"&gt;= "&amp;L5)-COUNTIF(Vertices[Closeness Centrality],"&gt;="&amp;L6)</f>
        <v>1</v>
      </c>
      <c r="N5" s="41">
        <f t="shared" si="6"/>
        <v>0.010517636363636363</v>
      </c>
      <c r="O5" s="42">
        <f>COUNTIF(Vertices[Eigenvector Centrality],"&gt;= "&amp;N5)-COUNTIF(Vertices[Eigenvector Centrality],"&gt;="&amp;N6)</f>
        <v>10</v>
      </c>
      <c r="P5" s="41">
        <f t="shared" si="7"/>
        <v>0.5582096</v>
      </c>
      <c r="Q5" s="42">
        <f>COUNTIF(Vertices[PageRank],"&gt;= "&amp;P5)-COUNTIF(Vertices[PageRank],"&gt;="&amp;P6)</f>
        <v>13</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57</v>
      </c>
      <c r="D6" s="34">
        <f t="shared" si="1"/>
        <v>0</v>
      </c>
      <c r="E6" s="3">
        <f>COUNTIF(Vertices[Degree],"&gt;= "&amp;D6)-COUNTIF(Vertices[Degree],"&gt;="&amp;D7)</f>
        <v>0</v>
      </c>
      <c r="F6" s="39">
        <f t="shared" si="2"/>
        <v>1.1636363636363636</v>
      </c>
      <c r="G6" s="40">
        <f>COUNTIF(Vertices[In-Degree],"&gt;= "&amp;F6)-COUNTIF(Vertices[In-Degree],"&gt;="&amp;F7)</f>
        <v>0</v>
      </c>
      <c r="H6" s="39">
        <f t="shared" si="3"/>
        <v>0.36363636363636365</v>
      </c>
      <c r="I6" s="40">
        <f>COUNTIF(Vertices[Out-Degree],"&gt;= "&amp;H6)-COUNTIF(Vertices[Out-Degree],"&gt;="&amp;H7)</f>
        <v>0</v>
      </c>
      <c r="J6" s="39">
        <f t="shared" si="4"/>
        <v>37.27272727272727</v>
      </c>
      <c r="K6" s="40">
        <f>COUNTIF(Vertices[Betweenness Centrality],"&gt;= "&amp;J6)-COUNTIF(Vertices[Betweenness Centrality],"&gt;="&amp;J7)</f>
        <v>0</v>
      </c>
      <c r="L6" s="39">
        <f t="shared" si="5"/>
        <v>0.011114763636363637</v>
      </c>
      <c r="M6" s="40">
        <f>COUNTIF(Vertices[Closeness Centrality],"&gt;= "&amp;L6)-COUNTIF(Vertices[Closeness Centrality],"&gt;="&amp;L7)</f>
        <v>0</v>
      </c>
      <c r="N6" s="39">
        <f t="shared" si="6"/>
        <v>0.012800181818181816</v>
      </c>
      <c r="O6" s="40">
        <f>COUNTIF(Vertices[Eigenvector Centrality],"&gt;= "&amp;N6)-COUNTIF(Vertices[Eigenvector Centrality],"&gt;="&amp;N7)</f>
        <v>0</v>
      </c>
      <c r="P6" s="39">
        <f t="shared" si="7"/>
        <v>0.6243118</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1.4545454545454546</v>
      </c>
      <c r="G7" s="42">
        <f>COUNTIF(Vertices[In-Degree],"&gt;= "&amp;F7)-COUNTIF(Vertices[In-Degree],"&gt;="&amp;F8)</f>
        <v>0</v>
      </c>
      <c r="H7" s="41">
        <f t="shared" si="3"/>
        <v>0.4545454545454546</v>
      </c>
      <c r="I7" s="42">
        <f>COUNTIF(Vertices[Out-Degree],"&gt;= "&amp;H7)-COUNTIF(Vertices[Out-Degree],"&gt;="&amp;H8)</f>
        <v>0</v>
      </c>
      <c r="J7" s="41">
        <f t="shared" si="4"/>
        <v>46.59090909090909</v>
      </c>
      <c r="K7" s="42">
        <f>COUNTIF(Vertices[Betweenness Centrality],"&gt;= "&amp;J7)-COUNTIF(Vertices[Betweenness Centrality],"&gt;="&amp;J8)</f>
        <v>0</v>
      </c>
      <c r="L7" s="41">
        <f t="shared" si="5"/>
        <v>0.011342454545454546</v>
      </c>
      <c r="M7" s="42">
        <f>COUNTIF(Vertices[Closeness Centrality],"&gt;= "&amp;L7)-COUNTIF(Vertices[Closeness Centrality],"&gt;="&amp;L8)</f>
        <v>2</v>
      </c>
      <c r="N7" s="41">
        <f t="shared" si="6"/>
        <v>0.01508272727272727</v>
      </c>
      <c r="O7" s="42">
        <f>COUNTIF(Vertices[Eigenvector Centrality],"&gt;= "&amp;N7)-COUNTIF(Vertices[Eigenvector Centrality],"&gt;="&amp;N8)</f>
        <v>0</v>
      </c>
      <c r="P7" s="41">
        <f t="shared" si="7"/>
        <v>0.690414</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1.7454545454545456</v>
      </c>
      <c r="G8" s="40">
        <f>COUNTIF(Vertices[In-Degree],"&gt;= "&amp;F8)-COUNTIF(Vertices[In-Degree],"&gt;="&amp;F9)</f>
        <v>0</v>
      </c>
      <c r="H8" s="39">
        <f t="shared" si="3"/>
        <v>0.5454545454545455</v>
      </c>
      <c r="I8" s="40">
        <f>COUNTIF(Vertices[Out-Degree],"&gt;= "&amp;H8)-COUNTIF(Vertices[Out-Degree],"&gt;="&amp;H9)</f>
        <v>0</v>
      </c>
      <c r="J8" s="39">
        <f t="shared" si="4"/>
        <v>55.909090909090914</v>
      </c>
      <c r="K8" s="40">
        <f>COUNTIF(Vertices[Betweenness Centrality],"&gt;= "&amp;J8)-COUNTIF(Vertices[Betweenness Centrality],"&gt;="&amp;J9)</f>
        <v>1</v>
      </c>
      <c r="L8" s="39">
        <f t="shared" si="5"/>
        <v>0.011570145454545456</v>
      </c>
      <c r="M8" s="40">
        <f>COUNTIF(Vertices[Closeness Centrality],"&gt;= "&amp;L8)-COUNTIF(Vertices[Closeness Centrality],"&gt;="&amp;L9)</f>
        <v>0</v>
      </c>
      <c r="N8" s="39">
        <f t="shared" si="6"/>
        <v>0.017365272727272726</v>
      </c>
      <c r="O8" s="40">
        <f>COUNTIF(Vertices[Eigenvector Centrality],"&gt;= "&amp;N8)-COUNTIF(Vertices[Eigenvector Centrality],"&gt;="&amp;N9)</f>
        <v>0</v>
      </c>
      <c r="P8" s="39">
        <f t="shared" si="7"/>
        <v>0.7565162</v>
      </c>
      <c r="Q8" s="40">
        <f>COUNTIF(Vertices[PageRank],"&gt;= "&amp;P8)-COUNTIF(Vertices[PageRank],"&gt;="&amp;P9)</f>
        <v>1</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2.0363636363636366</v>
      </c>
      <c r="G9" s="42">
        <f>COUNTIF(Vertices[In-Degree],"&gt;= "&amp;F9)-COUNTIF(Vertices[In-Degree],"&gt;="&amp;F10)</f>
        <v>0</v>
      </c>
      <c r="H9" s="41">
        <f t="shared" si="3"/>
        <v>0.6363636363636365</v>
      </c>
      <c r="I9" s="42">
        <f>COUNTIF(Vertices[Out-Degree],"&gt;= "&amp;H9)-COUNTIF(Vertices[Out-Degree],"&gt;="&amp;H10)</f>
        <v>0</v>
      </c>
      <c r="J9" s="41">
        <f t="shared" si="4"/>
        <v>65.22727272727273</v>
      </c>
      <c r="K9" s="42">
        <f>COUNTIF(Vertices[Betweenness Centrality],"&gt;= "&amp;J9)-COUNTIF(Vertices[Betweenness Centrality],"&gt;="&amp;J10)</f>
        <v>0</v>
      </c>
      <c r="L9" s="41">
        <f t="shared" si="5"/>
        <v>0.011797836363636365</v>
      </c>
      <c r="M9" s="42">
        <f>COUNTIF(Vertices[Closeness Centrality],"&gt;= "&amp;L9)-COUNTIF(Vertices[Closeness Centrality],"&gt;="&amp;L10)</f>
        <v>0</v>
      </c>
      <c r="N9" s="41">
        <f t="shared" si="6"/>
        <v>0.01964781818181818</v>
      </c>
      <c r="O9" s="42">
        <f>COUNTIF(Vertices[Eigenvector Centrality],"&gt;= "&amp;N9)-COUNTIF(Vertices[Eigenvector Centrality],"&gt;="&amp;N10)</f>
        <v>1</v>
      </c>
      <c r="P9" s="41">
        <f t="shared" si="7"/>
        <v>0.8226184</v>
      </c>
      <c r="Q9" s="42">
        <f>COUNTIF(Vertices[PageRank],"&gt;= "&amp;P9)-COUNTIF(Vertices[PageRank],"&gt;="&amp;P10)</f>
        <v>0</v>
      </c>
      <c r="R9" s="41">
        <f t="shared" si="8"/>
        <v>0.06363636363636364</v>
      </c>
      <c r="S9" s="46">
        <f>COUNTIF(Vertices[Clustering Coefficient],"&gt;= "&amp;R9)-COUNTIF(Vertices[Clustering Coefficient],"&gt;="&amp;R10)</f>
        <v>2</v>
      </c>
      <c r="T9" s="41" t="e">
        <f ca="1" t="shared" si="9"/>
        <v>#REF!</v>
      </c>
      <c r="U9" s="42" t="e">
        <f ca="1" t="shared" si="0"/>
        <v>#REF!</v>
      </c>
    </row>
    <row r="10" spans="1:21" ht="15">
      <c r="A10" s="36" t="s">
        <v>632</v>
      </c>
      <c r="B10" s="36">
        <v>2</v>
      </c>
      <c r="D10" s="34">
        <f t="shared" si="1"/>
        <v>0</v>
      </c>
      <c r="E10" s="3">
        <f>COUNTIF(Vertices[Degree],"&gt;= "&amp;D10)-COUNTIF(Vertices[Degree],"&gt;="&amp;D11)</f>
        <v>0</v>
      </c>
      <c r="F10" s="39">
        <f t="shared" si="2"/>
        <v>2.3272727272727276</v>
      </c>
      <c r="G10" s="40">
        <f>COUNTIF(Vertices[In-Degree],"&gt;= "&amp;F10)-COUNTIF(Vertices[In-Degree],"&gt;="&amp;F11)</f>
        <v>0</v>
      </c>
      <c r="H10" s="39">
        <f t="shared" si="3"/>
        <v>0.7272727272727274</v>
      </c>
      <c r="I10" s="40">
        <f>COUNTIF(Vertices[Out-Degree],"&gt;= "&amp;H10)-COUNTIF(Vertices[Out-Degree],"&gt;="&amp;H11)</f>
        <v>0</v>
      </c>
      <c r="J10" s="39">
        <f t="shared" si="4"/>
        <v>74.54545454545455</v>
      </c>
      <c r="K10" s="40">
        <f>COUNTIF(Vertices[Betweenness Centrality],"&gt;= "&amp;J10)-COUNTIF(Vertices[Betweenness Centrality],"&gt;="&amp;J11)</f>
        <v>0</v>
      </c>
      <c r="L10" s="39">
        <f t="shared" si="5"/>
        <v>0.012025527272727274</v>
      </c>
      <c r="M10" s="40">
        <f>COUNTIF(Vertices[Closeness Centrality],"&gt;= "&amp;L10)-COUNTIF(Vertices[Closeness Centrality],"&gt;="&amp;L11)</f>
        <v>0</v>
      </c>
      <c r="N10" s="39">
        <f t="shared" si="6"/>
        <v>0.021930363636363633</v>
      </c>
      <c r="O10" s="40">
        <f>COUNTIF(Vertices[Eigenvector Centrality],"&gt;= "&amp;N10)-COUNTIF(Vertices[Eigenvector Centrality],"&gt;="&amp;N11)</f>
        <v>2</v>
      </c>
      <c r="P10" s="39">
        <f t="shared" si="7"/>
        <v>0.8887206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2.6181818181818186</v>
      </c>
      <c r="G11" s="42">
        <f>COUNTIF(Vertices[In-Degree],"&gt;= "&amp;F11)-COUNTIF(Vertices[In-Degree],"&gt;="&amp;F12)</f>
        <v>0</v>
      </c>
      <c r="H11" s="41">
        <f t="shared" si="3"/>
        <v>0.8181818181818183</v>
      </c>
      <c r="I11" s="42">
        <f>COUNTIF(Vertices[Out-Degree],"&gt;= "&amp;H11)-COUNTIF(Vertices[Out-Degree],"&gt;="&amp;H12)</f>
        <v>0</v>
      </c>
      <c r="J11" s="41">
        <f t="shared" si="4"/>
        <v>83.86363636363636</v>
      </c>
      <c r="K11" s="42">
        <f>COUNTIF(Vertices[Betweenness Centrality],"&gt;= "&amp;J11)-COUNTIF(Vertices[Betweenness Centrality],"&gt;="&amp;J12)</f>
        <v>0</v>
      </c>
      <c r="L11" s="41">
        <f t="shared" si="5"/>
        <v>0.012253218181818184</v>
      </c>
      <c r="M11" s="42">
        <f>COUNTIF(Vertices[Closeness Centrality],"&gt;= "&amp;L11)-COUNTIF(Vertices[Closeness Centrality],"&gt;="&amp;L12)</f>
        <v>0</v>
      </c>
      <c r="N11" s="41">
        <f t="shared" si="6"/>
        <v>0.024212909090909087</v>
      </c>
      <c r="O11" s="42">
        <f>COUNTIF(Vertices[Eigenvector Centrality],"&gt;= "&amp;N11)-COUNTIF(Vertices[Eigenvector Centrality],"&gt;="&amp;N12)</f>
        <v>0</v>
      </c>
      <c r="P11" s="41">
        <f t="shared" si="7"/>
        <v>0.9548228</v>
      </c>
      <c r="Q11" s="42">
        <f>COUNTIF(Vertices[PageRank],"&gt;= "&amp;P11)-COUNTIF(Vertices[PageRank],"&gt;="&amp;P12)</f>
        <v>3</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242</v>
      </c>
      <c r="B12" s="36">
        <v>57</v>
      </c>
      <c r="D12" s="34">
        <f t="shared" si="1"/>
        <v>0</v>
      </c>
      <c r="E12" s="3">
        <f>COUNTIF(Vertices[Degree],"&gt;= "&amp;D12)-COUNTIF(Vertices[Degree],"&gt;="&amp;D13)</f>
        <v>0</v>
      </c>
      <c r="F12" s="39">
        <f t="shared" si="2"/>
        <v>2.9090909090909096</v>
      </c>
      <c r="G12" s="40">
        <f>COUNTIF(Vertices[In-Degree],"&gt;= "&amp;F12)-COUNTIF(Vertices[In-Degree],"&gt;="&amp;F13)</f>
        <v>0</v>
      </c>
      <c r="H12" s="39">
        <f t="shared" si="3"/>
        <v>0.9090909090909093</v>
      </c>
      <c r="I12" s="40">
        <f>COUNTIF(Vertices[Out-Degree],"&gt;= "&amp;H12)-COUNTIF(Vertices[Out-Degree],"&gt;="&amp;H13)</f>
        <v>0</v>
      </c>
      <c r="J12" s="39">
        <f t="shared" si="4"/>
        <v>93.18181818181817</v>
      </c>
      <c r="K12" s="40">
        <f>COUNTIF(Vertices[Betweenness Centrality],"&gt;= "&amp;J12)-COUNTIF(Vertices[Betweenness Centrality],"&gt;="&amp;J13)</f>
        <v>0</v>
      </c>
      <c r="L12" s="39">
        <f t="shared" si="5"/>
        <v>0.012480909090909093</v>
      </c>
      <c r="M12" s="40">
        <f>COUNTIF(Vertices[Closeness Centrality],"&gt;= "&amp;L12)-COUNTIF(Vertices[Closeness Centrality],"&gt;="&amp;L13)</f>
        <v>0</v>
      </c>
      <c r="N12" s="39">
        <f t="shared" si="6"/>
        <v>0.02649545454545454</v>
      </c>
      <c r="O12" s="40">
        <f>COUNTIF(Vertices[Eigenvector Centrality],"&gt;= "&amp;N12)-COUNTIF(Vertices[Eigenvector Centrality],"&gt;="&amp;N13)</f>
        <v>0</v>
      </c>
      <c r="P12" s="39">
        <f t="shared" si="7"/>
        <v>1.020925</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3.2000000000000006</v>
      </c>
      <c r="G13" s="42">
        <f>COUNTIF(Vertices[In-Degree],"&gt;= "&amp;F13)-COUNTIF(Vertices[In-Degree],"&gt;="&amp;F14)</f>
        <v>0</v>
      </c>
      <c r="H13" s="41">
        <f t="shared" si="3"/>
        <v>1.0000000000000002</v>
      </c>
      <c r="I13" s="42">
        <f>COUNTIF(Vertices[Out-Degree],"&gt;= "&amp;H13)-COUNTIF(Vertices[Out-Degree],"&gt;="&amp;H14)</f>
        <v>4</v>
      </c>
      <c r="J13" s="41">
        <f t="shared" si="4"/>
        <v>102.49999999999999</v>
      </c>
      <c r="K13" s="42">
        <f>COUNTIF(Vertices[Betweenness Centrality],"&gt;= "&amp;J13)-COUNTIF(Vertices[Betweenness Centrality],"&gt;="&amp;J14)</f>
        <v>0</v>
      </c>
      <c r="L13" s="41">
        <f t="shared" si="5"/>
        <v>0.012708600000000002</v>
      </c>
      <c r="M13" s="42">
        <f>COUNTIF(Vertices[Closeness Centrality],"&gt;= "&amp;L13)-COUNTIF(Vertices[Closeness Centrality],"&gt;="&amp;L14)</f>
        <v>1</v>
      </c>
      <c r="N13" s="41">
        <f t="shared" si="6"/>
        <v>0.028777999999999995</v>
      </c>
      <c r="O13" s="42">
        <f>COUNTIF(Vertices[Eigenvector Centrality],"&gt;= "&amp;N13)-COUNTIF(Vertices[Eigenvector Centrality],"&gt;="&amp;N14)</f>
        <v>6</v>
      </c>
      <c r="P13" s="41">
        <f t="shared" si="7"/>
        <v>1.0870272</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3.4909090909090916</v>
      </c>
      <c r="G14" s="40">
        <f>COUNTIF(Vertices[In-Degree],"&gt;= "&amp;F14)-COUNTIF(Vertices[In-Degree],"&gt;="&amp;F15)</f>
        <v>0</v>
      </c>
      <c r="H14" s="39">
        <f t="shared" si="3"/>
        <v>1.090909090909091</v>
      </c>
      <c r="I14" s="40">
        <f>COUNTIF(Vertices[Out-Degree],"&gt;= "&amp;H14)-COUNTIF(Vertices[Out-Degree],"&gt;="&amp;H15)</f>
        <v>0</v>
      </c>
      <c r="J14" s="39">
        <f t="shared" si="4"/>
        <v>111.8181818181818</v>
      </c>
      <c r="K14" s="40">
        <f>COUNTIF(Vertices[Betweenness Centrality],"&gt;= "&amp;J14)-COUNTIF(Vertices[Betweenness Centrality],"&gt;="&amp;J15)</f>
        <v>1</v>
      </c>
      <c r="L14" s="39">
        <f t="shared" si="5"/>
        <v>0.012936290909090912</v>
      </c>
      <c r="M14" s="40">
        <f>COUNTIF(Vertices[Closeness Centrality],"&gt;= "&amp;L14)-COUNTIF(Vertices[Closeness Centrality],"&gt;="&amp;L15)</f>
        <v>7</v>
      </c>
      <c r="N14" s="39">
        <f t="shared" si="6"/>
        <v>0.03106054545454545</v>
      </c>
      <c r="O14" s="40">
        <f>COUNTIF(Vertices[Eigenvector Centrality],"&gt;= "&amp;N14)-COUNTIF(Vertices[Eigenvector Centrality],"&gt;="&amp;N15)</f>
        <v>0</v>
      </c>
      <c r="P14" s="39">
        <f t="shared" si="7"/>
        <v>1.1531294</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3.7818181818181826</v>
      </c>
      <c r="G15" s="42">
        <f>COUNTIF(Vertices[In-Degree],"&gt;= "&amp;F15)-COUNTIF(Vertices[In-Degree],"&gt;="&amp;F16)</f>
        <v>2</v>
      </c>
      <c r="H15" s="41">
        <f t="shared" si="3"/>
        <v>1.1818181818181819</v>
      </c>
      <c r="I15" s="42">
        <f>COUNTIF(Vertices[Out-Degree],"&gt;= "&amp;H15)-COUNTIF(Vertices[Out-Degree],"&gt;="&amp;H16)</f>
        <v>0</v>
      </c>
      <c r="J15" s="41">
        <f t="shared" si="4"/>
        <v>121.13636363636361</v>
      </c>
      <c r="K15" s="42">
        <f>COUNTIF(Vertices[Betweenness Centrality],"&gt;= "&amp;J15)-COUNTIF(Vertices[Betweenness Centrality],"&gt;="&amp;J16)</f>
        <v>1</v>
      </c>
      <c r="L15" s="41">
        <f t="shared" si="5"/>
        <v>0.01316398181818182</v>
      </c>
      <c r="M15" s="42">
        <f>COUNTIF(Vertices[Closeness Centrality],"&gt;= "&amp;L15)-COUNTIF(Vertices[Closeness Centrality],"&gt;="&amp;L16)</f>
        <v>0</v>
      </c>
      <c r="N15" s="41">
        <f t="shared" si="6"/>
        <v>0.033343090909090906</v>
      </c>
      <c r="O15" s="42">
        <f>COUNTIF(Vertices[Eigenvector Centrality],"&gt;= "&amp;N15)-COUNTIF(Vertices[Eigenvector Centrality],"&gt;="&amp;N16)</f>
        <v>0</v>
      </c>
      <c r="P15" s="41">
        <f t="shared" si="7"/>
        <v>1.2192316</v>
      </c>
      <c r="Q15" s="42">
        <f>COUNTIF(Vertices[PageRank],"&gt;= "&amp;P15)-COUNTIF(Vertices[PageRank],"&gt;="&amp;P16)</f>
        <v>0</v>
      </c>
      <c r="R15" s="41">
        <f t="shared" si="8"/>
        <v>0.11818181818181821</v>
      </c>
      <c r="S15" s="46">
        <f>COUNTIF(Vertices[Clustering Coefficient],"&gt;= "&amp;R15)-COUNTIF(Vertices[Clustering Coefficient],"&gt;="&amp;R16)</f>
        <v>1</v>
      </c>
      <c r="T15" s="41" t="e">
        <f ca="1" t="shared" si="9"/>
        <v>#REF!</v>
      </c>
      <c r="U15" s="42" t="e">
        <f ca="1" t="shared" si="0"/>
        <v>#REF!</v>
      </c>
    </row>
    <row r="16" spans="1:21" ht="15">
      <c r="A16" s="129"/>
      <c r="B16" s="129"/>
      <c r="D16" s="34">
        <f t="shared" si="1"/>
        <v>0</v>
      </c>
      <c r="E16" s="3">
        <f>COUNTIF(Vertices[Degree],"&gt;= "&amp;D16)-COUNTIF(Vertices[Degree],"&gt;="&amp;D17)</f>
        <v>0</v>
      </c>
      <c r="F16" s="39">
        <f t="shared" si="2"/>
        <v>4.072727272727273</v>
      </c>
      <c r="G16" s="40">
        <f>COUNTIF(Vertices[In-Degree],"&gt;= "&amp;F16)-COUNTIF(Vertices[In-Degree],"&gt;="&amp;F17)</f>
        <v>0</v>
      </c>
      <c r="H16" s="39">
        <f t="shared" si="3"/>
        <v>1.2727272727272727</v>
      </c>
      <c r="I16" s="40">
        <f>COUNTIF(Vertices[Out-Degree],"&gt;= "&amp;H16)-COUNTIF(Vertices[Out-Degree],"&gt;="&amp;H17)</f>
        <v>0</v>
      </c>
      <c r="J16" s="39">
        <f t="shared" si="4"/>
        <v>130.45454545454544</v>
      </c>
      <c r="K16" s="40">
        <f>COUNTIF(Vertices[Betweenness Centrality],"&gt;= "&amp;J16)-COUNTIF(Vertices[Betweenness Centrality],"&gt;="&amp;J17)</f>
        <v>0</v>
      </c>
      <c r="L16" s="39">
        <f t="shared" si="5"/>
        <v>0.01339167272727273</v>
      </c>
      <c r="M16" s="40">
        <f>COUNTIF(Vertices[Closeness Centrality],"&gt;= "&amp;L16)-COUNTIF(Vertices[Closeness Centrality],"&gt;="&amp;L17)</f>
        <v>0</v>
      </c>
      <c r="N16" s="39">
        <f t="shared" si="6"/>
        <v>0.03562563636363636</v>
      </c>
      <c r="O16" s="40">
        <f>COUNTIF(Vertices[Eigenvector Centrality],"&gt;= "&amp;N16)-COUNTIF(Vertices[Eigenvector Centrality],"&gt;="&amp;N17)</f>
        <v>0</v>
      </c>
      <c r="P16" s="39">
        <f t="shared" si="7"/>
        <v>1.2853338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0.05555555555555555</v>
      </c>
      <c r="D17" s="34">
        <f t="shared" si="1"/>
        <v>0</v>
      </c>
      <c r="E17" s="3">
        <f>COUNTIF(Vertices[Degree],"&gt;= "&amp;D17)-COUNTIF(Vertices[Degree],"&gt;="&amp;D18)</f>
        <v>0</v>
      </c>
      <c r="F17" s="41">
        <f t="shared" si="2"/>
        <v>4.363636363636364</v>
      </c>
      <c r="G17" s="42">
        <f>COUNTIF(Vertices[In-Degree],"&gt;= "&amp;F17)-COUNTIF(Vertices[In-Degree],"&gt;="&amp;F18)</f>
        <v>0</v>
      </c>
      <c r="H17" s="41">
        <f t="shared" si="3"/>
        <v>1.3636363636363635</v>
      </c>
      <c r="I17" s="42">
        <f>COUNTIF(Vertices[Out-Degree],"&gt;= "&amp;H17)-COUNTIF(Vertices[Out-Degree],"&gt;="&amp;H18)</f>
        <v>0</v>
      </c>
      <c r="J17" s="41">
        <f t="shared" si="4"/>
        <v>139.77272727272725</v>
      </c>
      <c r="K17" s="42">
        <f>COUNTIF(Vertices[Betweenness Centrality],"&gt;= "&amp;J17)-COUNTIF(Vertices[Betweenness Centrality],"&gt;="&amp;J18)</f>
        <v>0</v>
      </c>
      <c r="L17" s="41">
        <f t="shared" si="5"/>
        <v>0.01361936363636364</v>
      </c>
      <c r="M17" s="42">
        <f>COUNTIF(Vertices[Closeness Centrality],"&gt;= "&amp;L17)-COUNTIF(Vertices[Closeness Centrality],"&gt;="&amp;L18)</f>
        <v>0</v>
      </c>
      <c r="N17" s="41">
        <f t="shared" si="6"/>
        <v>0.03790818181818181</v>
      </c>
      <c r="O17" s="42">
        <f>COUNTIF(Vertices[Eigenvector Centrality],"&gt;= "&amp;N17)-COUNTIF(Vertices[Eigenvector Centrality],"&gt;="&amp;N18)</f>
        <v>0</v>
      </c>
      <c r="P17" s="41">
        <f t="shared" si="7"/>
        <v>1.351436</v>
      </c>
      <c r="Q17" s="42">
        <f>COUNTIF(Vertices[PageRank],"&gt;= "&amp;P17)-COUNTIF(Vertices[PageRank],"&gt;="&amp;P18)</f>
        <v>1</v>
      </c>
      <c r="R17" s="41">
        <f t="shared" si="8"/>
        <v>0.13636363636363638</v>
      </c>
      <c r="S17" s="46">
        <f>COUNTIF(Vertices[Clustering Coefficient],"&gt;= "&amp;R17)-COUNTIF(Vertices[Clustering Coefficient],"&gt;="&amp;R18)</f>
        <v>1</v>
      </c>
      <c r="T17" s="41" t="e">
        <f ca="1" t="shared" si="9"/>
        <v>#REF!</v>
      </c>
      <c r="U17" s="42" t="e">
        <f ca="1" t="shared" si="0"/>
        <v>#REF!</v>
      </c>
    </row>
    <row r="18" spans="1:21" ht="15">
      <c r="A18" s="36" t="s">
        <v>171</v>
      </c>
      <c r="B18" s="36">
        <v>0.10526315789473684</v>
      </c>
      <c r="D18" s="34">
        <f t="shared" si="1"/>
        <v>0</v>
      </c>
      <c r="E18" s="3">
        <f>COUNTIF(Vertices[Degree],"&gt;= "&amp;D18)-COUNTIF(Vertices[Degree],"&gt;="&amp;D19)</f>
        <v>0</v>
      </c>
      <c r="F18" s="39">
        <f t="shared" si="2"/>
        <v>4.654545454545455</v>
      </c>
      <c r="G18" s="40">
        <f>COUNTIF(Vertices[In-Degree],"&gt;= "&amp;F18)-COUNTIF(Vertices[In-Degree],"&gt;="&amp;F19)</f>
        <v>0</v>
      </c>
      <c r="H18" s="39">
        <f t="shared" si="3"/>
        <v>1.4545454545454544</v>
      </c>
      <c r="I18" s="40">
        <f>COUNTIF(Vertices[Out-Degree],"&gt;= "&amp;H18)-COUNTIF(Vertices[Out-Degree],"&gt;="&amp;H19)</f>
        <v>0</v>
      </c>
      <c r="J18" s="39">
        <f t="shared" si="4"/>
        <v>149.09090909090907</v>
      </c>
      <c r="K18" s="40">
        <f>COUNTIF(Vertices[Betweenness Centrality],"&gt;= "&amp;J18)-COUNTIF(Vertices[Betweenness Centrality],"&gt;="&amp;J19)</f>
        <v>0</v>
      </c>
      <c r="L18" s="39">
        <f t="shared" si="5"/>
        <v>0.013847054545454549</v>
      </c>
      <c r="M18" s="40">
        <f>COUNTIF(Vertices[Closeness Centrality],"&gt;= "&amp;L18)-COUNTIF(Vertices[Closeness Centrality],"&gt;="&amp;L19)</f>
        <v>1</v>
      </c>
      <c r="N18" s="39">
        <f t="shared" si="6"/>
        <v>0.04019072727272727</v>
      </c>
      <c r="O18" s="40">
        <f>COUNTIF(Vertices[Eigenvector Centrality],"&gt;= "&amp;N18)-COUNTIF(Vertices[Eigenvector Centrality],"&gt;="&amp;N19)</f>
        <v>0</v>
      </c>
      <c r="P18" s="39">
        <f t="shared" si="7"/>
        <v>1.4175382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4.945454545454546</v>
      </c>
      <c r="G19" s="42">
        <f>COUNTIF(Vertices[In-Degree],"&gt;= "&amp;F19)-COUNTIF(Vertices[In-Degree],"&gt;="&amp;F20)</f>
        <v>0</v>
      </c>
      <c r="H19" s="41">
        <f t="shared" si="3"/>
        <v>1.5454545454545452</v>
      </c>
      <c r="I19" s="42">
        <f>COUNTIF(Vertices[Out-Degree],"&gt;= "&amp;H19)-COUNTIF(Vertices[Out-Degree],"&gt;="&amp;H20)</f>
        <v>0</v>
      </c>
      <c r="J19" s="41">
        <f t="shared" si="4"/>
        <v>158.40909090909088</v>
      </c>
      <c r="K19" s="42">
        <f>COUNTIF(Vertices[Betweenness Centrality],"&gt;= "&amp;J19)-COUNTIF(Vertices[Betweenness Centrality],"&gt;="&amp;J20)</f>
        <v>0</v>
      </c>
      <c r="L19" s="41">
        <f t="shared" si="5"/>
        <v>0.014074745454545458</v>
      </c>
      <c r="M19" s="42">
        <f>COUNTIF(Vertices[Closeness Centrality],"&gt;= "&amp;L19)-COUNTIF(Vertices[Closeness Centrality],"&gt;="&amp;L20)</f>
        <v>8</v>
      </c>
      <c r="N19" s="41">
        <f t="shared" si="6"/>
        <v>0.04247327272727272</v>
      </c>
      <c r="O19" s="42">
        <f>COUNTIF(Vertices[Eigenvector Centrality],"&gt;= "&amp;N19)-COUNTIF(Vertices[Eigenvector Centrality],"&gt;="&amp;N20)</f>
        <v>0</v>
      </c>
      <c r="P19" s="41">
        <f t="shared" si="7"/>
        <v>1.4836404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5.236363636363637</v>
      </c>
      <c r="G20" s="40">
        <f>COUNTIF(Vertices[In-Degree],"&gt;= "&amp;F20)-COUNTIF(Vertices[In-Degree],"&gt;="&amp;F21)</f>
        <v>0</v>
      </c>
      <c r="H20" s="39">
        <f t="shared" si="3"/>
        <v>1.636363636363636</v>
      </c>
      <c r="I20" s="40">
        <f>COUNTIF(Vertices[Out-Degree],"&gt;= "&amp;H20)-COUNTIF(Vertices[Out-Degree],"&gt;="&amp;H21)</f>
        <v>0</v>
      </c>
      <c r="J20" s="39">
        <f t="shared" si="4"/>
        <v>167.7272727272727</v>
      </c>
      <c r="K20" s="40">
        <f>COUNTIF(Vertices[Betweenness Centrality],"&gt;= "&amp;J20)-COUNTIF(Vertices[Betweenness Centrality],"&gt;="&amp;J21)</f>
        <v>0</v>
      </c>
      <c r="L20" s="39">
        <f t="shared" si="5"/>
        <v>0.014302436363636368</v>
      </c>
      <c r="M20" s="40">
        <f>COUNTIF(Vertices[Closeness Centrality],"&gt;= "&amp;L20)-COUNTIF(Vertices[Closeness Centrality],"&gt;="&amp;L21)</f>
        <v>0</v>
      </c>
      <c r="N20" s="39">
        <f t="shared" si="6"/>
        <v>0.044755818181818174</v>
      </c>
      <c r="O20" s="40">
        <f>COUNTIF(Vertices[Eigenvector Centrality],"&gt;= "&amp;N20)-COUNTIF(Vertices[Eigenvector Centrality],"&gt;="&amp;N21)</f>
        <v>0</v>
      </c>
      <c r="P20" s="39">
        <f t="shared" si="7"/>
        <v>1.5497426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5.527272727272728</v>
      </c>
      <c r="G21" s="42">
        <f>COUNTIF(Vertices[In-Degree],"&gt;= "&amp;F21)-COUNTIF(Vertices[In-Degree],"&gt;="&amp;F22)</f>
        <v>0</v>
      </c>
      <c r="H21" s="41">
        <f t="shared" si="3"/>
        <v>1.7272727272727268</v>
      </c>
      <c r="I21" s="42">
        <f>COUNTIF(Vertices[Out-Degree],"&gt;= "&amp;H21)-COUNTIF(Vertices[Out-Degree],"&gt;="&amp;H22)</f>
        <v>0</v>
      </c>
      <c r="J21" s="41">
        <f t="shared" si="4"/>
        <v>177.0454545454545</v>
      </c>
      <c r="K21" s="42">
        <f>COUNTIF(Vertices[Betweenness Centrality],"&gt;= "&amp;J21)-COUNTIF(Vertices[Betweenness Centrality],"&gt;="&amp;J22)</f>
        <v>0</v>
      </c>
      <c r="L21" s="41">
        <f t="shared" si="5"/>
        <v>0.014530127272727277</v>
      </c>
      <c r="M21" s="42">
        <f>COUNTIF(Vertices[Closeness Centrality],"&gt;= "&amp;L21)-COUNTIF(Vertices[Closeness Centrality],"&gt;="&amp;L22)</f>
        <v>0</v>
      </c>
      <c r="N21" s="41">
        <f t="shared" si="6"/>
        <v>0.04703836363636363</v>
      </c>
      <c r="O21" s="42">
        <f>COUNTIF(Vertices[Eigenvector Centrality],"&gt;= "&amp;N21)-COUNTIF(Vertices[Eigenvector Centrality],"&gt;="&amp;N22)</f>
        <v>0</v>
      </c>
      <c r="P21" s="41">
        <f t="shared" si="7"/>
        <v>1.6158448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30</v>
      </c>
      <c r="D22" s="34">
        <f t="shared" si="1"/>
        <v>0</v>
      </c>
      <c r="E22" s="3">
        <f>COUNTIF(Vertices[Degree],"&gt;= "&amp;D22)-COUNTIF(Vertices[Degree],"&gt;="&amp;D23)</f>
        <v>0</v>
      </c>
      <c r="F22" s="39">
        <f t="shared" si="2"/>
        <v>5.818181818181819</v>
      </c>
      <c r="G22" s="40">
        <f>COUNTIF(Vertices[In-Degree],"&gt;= "&amp;F22)-COUNTIF(Vertices[In-Degree],"&gt;="&amp;F23)</f>
        <v>1</v>
      </c>
      <c r="H22" s="39">
        <f t="shared" si="3"/>
        <v>1.8181818181818177</v>
      </c>
      <c r="I22" s="40">
        <f>COUNTIF(Vertices[Out-Degree],"&gt;= "&amp;H22)-COUNTIF(Vertices[Out-Degree],"&gt;="&amp;H23)</f>
        <v>0</v>
      </c>
      <c r="J22" s="39">
        <f t="shared" si="4"/>
        <v>186.36363636363632</v>
      </c>
      <c r="K22" s="40">
        <f>COUNTIF(Vertices[Betweenness Centrality],"&gt;= "&amp;J22)-COUNTIF(Vertices[Betweenness Centrality],"&gt;="&amp;J23)</f>
        <v>0</v>
      </c>
      <c r="L22" s="39">
        <f t="shared" si="5"/>
        <v>0.014757818181818186</v>
      </c>
      <c r="M22" s="40">
        <f>COUNTIF(Vertices[Closeness Centrality],"&gt;= "&amp;L22)-COUNTIF(Vertices[Closeness Centrality],"&gt;="&amp;L23)</f>
        <v>0</v>
      </c>
      <c r="N22" s="39">
        <f t="shared" si="6"/>
        <v>0.04932090909090908</v>
      </c>
      <c r="O22" s="40">
        <f>COUNTIF(Vertices[Eigenvector Centrality],"&gt;= "&amp;N22)-COUNTIF(Vertices[Eigenvector Centrality],"&gt;="&amp;N23)</f>
        <v>1</v>
      </c>
      <c r="P22" s="39">
        <f t="shared" si="7"/>
        <v>1.681947</v>
      </c>
      <c r="Q22" s="40">
        <f>COUNTIF(Vertices[PageRank],"&gt;= "&amp;P22)-COUNTIF(Vertices[PageRank],"&gt;="&amp;P23)</f>
        <v>1</v>
      </c>
      <c r="R22" s="39">
        <f t="shared" si="8"/>
        <v>0.18181818181818185</v>
      </c>
      <c r="S22" s="45">
        <f>COUNTIF(Vertices[Clustering Coefficient],"&gt;= "&amp;R22)-COUNTIF(Vertices[Clustering Coefficient],"&gt;="&amp;R23)</f>
        <v>1</v>
      </c>
      <c r="T22" s="39" t="e">
        <f ca="1" t="shared" si="9"/>
        <v>#REF!</v>
      </c>
      <c r="U22" s="40" t="e">
        <f ca="1" t="shared" si="0"/>
        <v>#REF!</v>
      </c>
    </row>
    <row r="23" spans="1:21" ht="15">
      <c r="A23" s="36" t="s">
        <v>155</v>
      </c>
      <c r="B23" s="36">
        <v>59</v>
      </c>
      <c r="D23" s="34">
        <f t="shared" si="1"/>
        <v>0</v>
      </c>
      <c r="E23" s="3">
        <f>COUNTIF(Vertices[Degree],"&gt;= "&amp;D23)-COUNTIF(Vertices[Degree],"&gt;="&amp;D24)</f>
        <v>0</v>
      </c>
      <c r="F23" s="41">
        <f t="shared" si="2"/>
        <v>6.10909090909091</v>
      </c>
      <c r="G23" s="42">
        <f>COUNTIF(Vertices[In-Degree],"&gt;= "&amp;F23)-COUNTIF(Vertices[In-Degree],"&gt;="&amp;F24)</f>
        <v>0</v>
      </c>
      <c r="H23" s="41">
        <f t="shared" si="3"/>
        <v>1.9090909090909085</v>
      </c>
      <c r="I23" s="42">
        <f>COUNTIF(Vertices[Out-Degree],"&gt;= "&amp;H23)-COUNTIF(Vertices[Out-Degree],"&gt;="&amp;H24)</f>
        <v>0</v>
      </c>
      <c r="J23" s="41">
        <f t="shared" si="4"/>
        <v>195.68181818181813</v>
      </c>
      <c r="K23" s="42">
        <f>COUNTIF(Vertices[Betweenness Centrality],"&gt;= "&amp;J23)-COUNTIF(Vertices[Betweenness Centrality],"&gt;="&amp;J24)</f>
        <v>0</v>
      </c>
      <c r="L23" s="41">
        <f t="shared" si="5"/>
        <v>0.014985509090909096</v>
      </c>
      <c r="M23" s="42">
        <f>COUNTIF(Vertices[Closeness Centrality],"&gt;= "&amp;L23)-COUNTIF(Vertices[Closeness Centrality],"&gt;="&amp;L24)</f>
        <v>1</v>
      </c>
      <c r="N23" s="41">
        <f t="shared" si="6"/>
        <v>0.051603454545454536</v>
      </c>
      <c r="O23" s="42">
        <f>COUNTIF(Vertices[Eigenvector Centrality],"&gt;= "&amp;N23)-COUNTIF(Vertices[Eigenvector Centrality],"&gt;="&amp;N24)</f>
        <v>1</v>
      </c>
      <c r="P23" s="41">
        <f t="shared" si="7"/>
        <v>1.7480492</v>
      </c>
      <c r="Q23" s="42">
        <f>COUNTIF(Vertices[PageRank],"&gt;= "&amp;P23)-COUNTIF(Vertices[PageRank],"&gt;="&amp;P24)</f>
        <v>0</v>
      </c>
      <c r="R23" s="41">
        <f t="shared" si="8"/>
        <v>0.19090909090909094</v>
      </c>
      <c r="S23" s="46">
        <f>COUNTIF(Vertices[Clustering Coefficient],"&gt;= "&amp;R23)-COUNTIF(Vertices[Clustering Coefficient],"&gt;="&amp;R24)</f>
        <v>1</v>
      </c>
      <c r="T23" s="41" t="e">
        <f ca="1" t="shared" si="9"/>
        <v>#REF!</v>
      </c>
      <c r="U23" s="42" t="e">
        <f ca="1" t="shared" si="0"/>
        <v>#REF!</v>
      </c>
    </row>
    <row r="24" spans="1:21" ht="15">
      <c r="A24" s="129"/>
      <c r="B24" s="129"/>
      <c r="D24" s="34">
        <f t="shared" si="1"/>
        <v>0</v>
      </c>
      <c r="E24" s="3">
        <f>COUNTIF(Vertices[Degree],"&gt;= "&amp;D24)-COUNTIF(Vertices[Degree],"&gt;="&amp;D25)</f>
        <v>0</v>
      </c>
      <c r="F24" s="39">
        <f t="shared" si="2"/>
        <v>6.400000000000001</v>
      </c>
      <c r="G24" s="40">
        <f>COUNTIF(Vertices[In-Degree],"&gt;= "&amp;F24)-COUNTIF(Vertices[In-Degree],"&gt;="&amp;F25)</f>
        <v>0</v>
      </c>
      <c r="H24" s="39">
        <f t="shared" si="3"/>
        <v>1.9999999999999993</v>
      </c>
      <c r="I24" s="40">
        <f>COUNTIF(Vertices[Out-Degree],"&gt;= "&amp;H24)-COUNTIF(Vertices[Out-Degree],"&gt;="&amp;H25)</f>
        <v>15</v>
      </c>
      <c r="J24" s="39">
        <f t="shared" si="4"/>
        <v>204.99999999999994</v>
      </c>
      <c r="K24" s="40">
        <f>COUNTIF(Vertices[Betweenness Centrality],"&gt;= "&amp;J24)-COUNTIF(Vertices[Betweenness Centrality],"&gt;="&amp;J25)</f>
        <v>0</v>
      </c>
      <c r="L24" s="39">
        <f t="shared" si="5"/>
        <v>0.015213200000000005</v>
      </c>
      <c r="M24" s="40">
        <f>COUNTIF(Vertices[Closeness Centrality],"&gt;= "&amp;L24)-COUNTIF(Vertices[Closeness Centrality],"&gt;="&amp;L25)</f>
        <v>0</v>
      </c>
      <c r="N24" s="39">
        <f t="shared" si="6"/>
        <v>0.05388599999999999</v>
      </c>
      <c r="O24" s="40">
        <f>COUNTIF(Vertices[Eigenvector Centrality],"&gt;= "&amp;N24)-COUNTIF(Vertices[Eigenvector Centrality],"&gt;="&amp;N25)</f>
        <v>0</v>
      </c>
      <c r="P24" s="39">
        <f t="shared" si="7"/>
        <v>1.8141514</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5</v>
      </c>
      <c r="D25" s="34">
        <f t="shared" si="1"/>
        <v>0</v>
      </c>
      <c r="E25" s="3">
        <f>COUNTIF(Vertices[Degree],"&gt;= "&amp;D25)-COUNTIF(Vertices[Degree],"&gt;="&amp;D26)</f>
        <v>0</v>
      </c>
      <c r="F25" s="41">
        <f t="shared" si="2"/>
        <v>6.690909090909092</v>
      </c>
      <c r="G25" s="42">
        <f>COUNTIF(Vertices[In-Degree],"&gt;= "&amp;F25)-COUNTIF(Vertices[In-Degree],"&gt;="&amp;F26)</f>
        <v>0</v>
      </c>
      <c r="H25" s="41">
        <f t="shared" si="3"/>
        <v>2.0909090909090904</v>
      </c>
      <c r="I25" s="42">
        <f>COUNTIF(Vertices[Out-Degree],"&gt;= "&amp;H25)-COUNTIF(Vertices[Out-Degree],"&gt;="&amp;H26)</f>
        <v>0</v>
      </c>
      <c r="J25" s="41">
        <f t="shared" si="4"/>
        <v>214.31818181818176</v>
      </c>
      <c r="K25" s="42">
        <f>COUNTIF(Vertices[Betweenness Centrality],"&gt;= "&amp;J25)-COUNTIF(Vertices[Betweenness Centrality],"&gt;="&amp;J26)</f>
        <v>0</v>
      </c>
      <c r="L25" s="41">
        <f t="shared" si="5"/>
        <v>0.015440890909090914</v>
      </c>
      <c r="M25" s="42">
        <f>COUNTIF(Vertices[Closeness Centrality],"&gt;= "&amp;L25)-COUNTIF(Vertices[Closeness Centrality],"&gt;="&amp;L26)</f>
        <v>3</v>
      </c>
      <c r="N25" s="41">
        <f t="shared" si="6"/>
        <v>0.05616854545454544</v>
      </c>
      <c r="O25" s="42">
        <f>COUNTIF(Vertices[Eigenvector Centrality],"&gt;= "&amp;N25)-COUNTIF(Vertices[Eigenvector Centrality],"&gt;="&amp;N26)</f>
        <v>3</v>
      </c>
      <c r="P25" s="41">
        <f t="shared" si="7"/>
        <v>1.8802536</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2.395556</v>
      </c>
      <c r="D26" s="34">
        <f t="shared" si="1"/>
        <v>0</v>
      </c>
      <c r="E26" s="3">
        <f>COUNTIF(Vertices[Degree],"&gt;= "&amp;D26)-COUNTIF(Vertices[Degree],"&gt;="&amp;D28)</f>
        <v>0</v>
      </c>
      <c r="F26" s="39">
        <f t="shared" si="2"/>
        <v>6.981818181818183</v>
      </c>
      <c r="G26" s="40">
        <f>COUNTIF(Vertices[In-Degree],"&gt;= "&amp;F26)-COUNTIF(Vertices[In-Degree],"&gt;="&amp;F28)</f>
        <v>1</v>
      </c>
      <c r="H26" s="39">
        <f t="shared" si="3"/>
        <v>2.181818181818181</v>
      </c>
      <c r="I26" s="40">
        <f>COUNTIF(Vertices[Out-Degree],"&gt;= "&amp;H26)-COUNTIF(Vertices[Out-Degree],"&gt;="&amp;H28)</f>
        <v>0</v>
      </c>
      <c r="J26" s="39">
        <f t="shared" si="4"/>
        <v>223.63636363636357</v>
      </c>
      <c r="K26" s="40">
        <f>COUNTIF(Vertices[Betweenness Centrality],"&gt;= "&amp;J26)-COUNTIF(Vertices[Betweenness Centrality],"&gt;="&amp;J28)</f>
        <v>0</v>
      </c>
      <c r="L26" s="39">
        <f t="shared" si="5"/>
        <v>0.015668581818181822</v>
      </c>
      <c r="M26" s="40">
        <f>COUNTIF(Vertices[Closeness Centrality],"&gt;= "&amp;L26)-COUNTIF(Vertices[Closeness Centrality],"&gt;="&amp;L28)</f>
        <v>0</v>
      </c>
      <c r="N26" s="39">
        <f t="shared" si="6"/>
        <v>0.0584510909090909</v>
      </c>
      <c r="O26" s="40">
        <f>COUNTIF(Vertices[Eigenvector Centrality],"&gt;= "&amp;N26)-COUNTIF(Vertices[Eigenvector Centrality],"&gt;="&amp;N28)</f>
        <v>0</v>
      </c>
      <c r="P26" s="39">
        <f t="shared" si="7"/>
        <v>1.9463558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-3</v>
      </c>
      <c r="H27" s="78"/>
      <c r="I27" s="79">
        <f>COUNTIF(Vertices[Out-Degree],"&gt;= "&amp;H27)-COUNTIF(Vertices[Out-Degree],"&gt;="&amp;H28)</f>
        <v>-6</v>
      </c>
      <c r="J27" s="78"/>
      <c r="K27" s="79">
        <f>COUNTIF(Vertices[Betweenness Centrality],"&gt;= "&amp;J27)-COUNTIF(Vertices[Betweenness Centrality],"&gt;="&amp;J28)</f>
        <v>-2</v>
      </c>
      <c r="L27" s="78"/>
      <c r="M27" s="79">
        <f>COUNTIF(Vertices[Closeness Centrality],"&gt;= "&amp;L27)-COUNTIF(Vertices[Closeness Centrality],"&gt;="&amp;L28)</f>
        <v>-5</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-17</v>
      </c>
      <c r="T27" s="78"/>
      <c r="U27" s="79">
        <f ca="1">COUNTIF(Vertices[Clustering Coefficient],"&gt;= "&amp;T27)-COUNTIF(Vertices[Clustering Coefficient],"&gt;="&amp;T28)</f>
        <v>0</v>
      </c>
    </row>
    <row r="28" spans="1:21" ht="15">
      <c r="A28" s="36" t="s">
        <v>158</v>
      </c>
      <c r="B28" s="36">
        <v>0.06551724137931035</v>
      </c>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2.272727272727272</v>
      </c>
      <c r="I28" s="42">
        <f>COUNTIF(Vertices[Out-Degree],"&gt;= "&amp;H28)-COUNTIF(Vertices[Out-Degree],"&gt;="&amp;H40)</f>
        <v>0</v>
      </c>
      <c r="J28" s="41">
        <f>J26+($J$57-$J$2)/BinDivisor</f>
        <v>232.95454545454538</v>
      </c>
      <c r="K28" s="42">
        <f>COUNTIF(Vertices[Betweenness Centrality],"&gt;= "&amp;J28)-COUNTIF(Vertices[Betweenness Centrality],"&gt;="&amp;J40)</f>
        <v>0</v>
      </c>
      <c r="L28" s="41">
        <f>L26+($L$57-$L$2)/BinDivisor</f>
        <v>0.01589627272727273</v>
      </c>
      <c r="M28" s="42">
        <f>COUNTIF(Vertices[Closeness Centrality],"&gt;= "&amp;L28)-COUNTIF(Vertices[Closeness Centrality],"&gt;="&amp;L40)</f>
        <v>0</v>
      </c>
      <c r="N28" s="41">
        <f>N26+($N$57-$N$2)/BinDivisor</f>
        <v>0.06073363636363635</v>
      </c>
      <c r="O28" s="42">
        <f>COUNTIF(Vertices[Eigenvector Centrality],"&gt;= "&amp;N28)-COUNTIF(Vertices[Eigenvector Centrality],"&gt;="&amp;N40)</f>
        <v>0</v>
      </c>
      <c r="P28" s="41">
        <f>P26+($P$57-$P$2)/BinDivisor</f>
        <v>2.012458</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633</v>
      </c>
      <c r="B29" s="36">
        <v>0.51975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634</v>
      </c>
      <c r="B31" s="36" t="s">
        <v>635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-6</v>
      </c>
      <c r="J38" s="78"/>
      <c r="K38" s="79">
        <f>COUNTIF(Vertices[Betweenness Centrality],"&gt;= "&amp;J38)-COUNTIF(Vertices[Betweenness Centrality],"&gt;="&amp;J40)</f>
        <v>-2</v>
      </c>
      <c r="L38" s="78"/>
      <c r="M38" s="79">
        <f>COUNTIF(Vertices[Closeness Centrality],"&gt;= "&amp;L38)-COUNTIF(Vertices[Closeness Centrality],"&gt;="&amp;L40)</f>
        <v>-5</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-6</v>
      </c>
      <c r="J39" s="78"/>
      <c r="K39" s="79">
        <f>COUNTIF(Vertices[Betweenness Centrality],"&gt;= "&amp;J39)-COUNTIF(Vertices[Betweenness Centrality],"&gt;="&amp;J40)</f>
        <v>-2</v>
      </c>
      <c r="L39" s="78"/>
      <c r="M39" s="79">
        <f>COUNTIF(Vertices[Closeness Centrality],"&gt;= "&amp;L39)-COUNTIF(Vertices[Closeness Centrality],"&gt;="&amp;L40)</f>
        <v>-5</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2.363636363636363</v>
      </c>
      <c r="I40" s="40">
        <f>COUNTIF(Vertices[Out-Degree],"&gt;= "&amp;H40)-COUNTIF(Vertices[Out-Degree],"&gt;="&amp;H41)</f>
        <v>0</v>
      </c>
      <c r="J40" s="39">
        <f>J28+($J$57-$J$2)/BinDivisor</f>
        <v>242.2727272727272</v>
      </c>
      <c r="K40" s="40">
        <f>COUNTIF(Vertices[Betweenness Centrality],"&gt;= "&amp;J40)-COUNTIF(Vertices[Betweenness Centrality],"&gt;="&amp;J41)</f>
        <v>0</v>
      </c>
      <c r="L40" s="39">
        <f>L28+($L$57-$L$2)/BinDivisor</f>
        <v>0.01612396363636364</v>
      </c>
      <c r="M40" s="40">
        <f>COUNTIF(Vertices[Closeness Centrality],"&gt;= "&amp;L40)-COUNTIF(Vertices[Closeness Centrality],"&gt;="&amp;L41)</f>
        <v>2</v>
      </c>
      <c r="N40" s="39">
        <f>N28+($N$57-$N$2)/BinDivisor</f>
        <v>0.0630161818181818</v>
      </c>
      <c r="O40" s="40">
        <f>COUNTIF(Vertices[Eigenvector Centrality],"&gt;= "&amp;N40)-COUNTIF(Vertices[Eigenvector Centrality],"&gt;="&amp;N41)</f>
        <v>1</v>
      </c>
      <c r="P40" s="39">
        <f>P28+($P$57-$P$2)/BinDivisor</f>
        <v>2.0785602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2</v>
      </c>
      <c r="H41" s="41">
        <f aca="true" t="shared" si="12" ref="H41:H56">H40+($H$57-$H$2)/BinDivisor</f>
        <v>2.4545454545454537</v>
      </c>
      <c r="I41" s="42">
        <f>COUNTIF(Vertices[Out-Degree],"&gt;= "&amp;H41)-COUNTIF(Vertices[Out-Degree],"&gt;="&amp;H42)</f>
        <v>0</v>
      </c>
      <c r="J41" s="41">
        <f aca="true" t="shared" si="13" ref="J41:J56">J40+($J$57-$J$2)/BinDivisor</f>
        <v>251.590909090909</v>
      </c>
      <c r="K41" s="42">
        <f>COUNTIF(Vertices[Betweenness Centrality],"&gt;= "&amp;J41)-COUNTIF(Vertices[Betweenness Centrality],"&gt;="&amp;J42)</f>
        <v>0</v>
      </c>
      <c r="L41" s="41">
        <f aca="true" t="shared" si="14" ref="L41:L56">L40+($L$57-$L$2)/BinDivisor</f>
        <v>0.01635165454545455</v>
      </c>
      <c r="M41" s="42">
        <f>COUNTIF(Vertices[Closeness Centrality],"&gt;= "&amp;L41)-COUNTIF(Vertices[Closeness Centrality],"&gt;="&amp;L42)</f>
        <v>0</v>
      </c>
      <c r="N41" s="41">
        <f aca="true" t="shared" si="15" ref="N41:N56">N40+($N$57-$N$2)/BinDivisor</f>
        <v>0.06529872727272726</v>
      </c>
      <c r="O41" s="42">
        <f>COUNTIF(Vertices[Eigenvector Centrality],"&gt;= "&amp;N41)-COUNTIF(Vertices[Eigenvector Centrality],"&gt;="&amp;N42)</f>
        <v>0</v>
      </c>
      <c r="P41" s="41">
        <f aca="true" t="shared" si="16" ref="P41:P56">P40+($P$57-$P$2)/BinDivisor</f>
        <v>2.1446624</v>
      </c>
      <c r="Q41" s="42">
        <f>COUNTIF(Vertices[PageRank],"&gt;= "&amp;P41)-COUNTIF(Vertices[PageRank],"&gt;="&amp;P42)</f>
        <v>1</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2.5454545454545445</v>
      </c>
      <c r="I42" s="40">
        <f>COUNTIF(Vertices[Out-Degree],"&gt;= "&amp;H42)-COUNTIF(Vertices[Out-Degree],"&gt;="&amp;H43)</f>
        <v>0</v>
      </c>
      <c r="J42" s="39">
        <f t="shared" si="13"/>
        <v>260.9090909090908</v>
      </c>
      <c r="K42" s="40">
        <f>COUNTIF(Vertices[Betweenness Centrality],"&gt;= "&amp;J42)-COUNTIF(Vertices[Betweenness Centrality],"&gt;="&amp;J43)</f>
        <v>0</v>
      </c>
      <c r="L42" s="39">
        <f t="shared" si="14"/>
        <v>0.01657934545454546</v>
      </c>
      <c r="M42" s="40">
        <f>COUNTIF(Vertices[Closeness Centrality],"&gt;= "&amp;L42)-COUNTIF(Vertices[Closeness Centrality],"&gt;="&amp;L43)</f>
        <v>1</v>
      </c>
      <c r="N42" s="39">
        <f t="shared" si="15"/>
        <v>0.06758127272727271</v>
      </c>
      <c r="O42" s="40">
        <f>COUNTIF(Vertices[Eigenvector Centrality],"&gt;= "&amp;N42)-COUNTIF(Vertices[Eigenvector Centrality],"&gt;="&amp;N43)</f>
        <v>0</v>
      </c>
      <c r="P42" s="39">
        <f t="shared" si="16"/>
        <v>2.2107646</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2.6363636363636354</v>
      </c>
      <c r="I43" s="42">
        <f>COUNTIF(Vertices[Out-Degree],"&gt;= "&amp;H43)-COUNTIF(Vertices[Out-Degree],"&gt;="&amp;H44)</f>
        <v>0</v>
      </c>
      <c r="J43" s="41">
        <f t="shared" si="13"/>
        <v>270.22727272727263</v>
      </c>
      <c r="K43" s="42">
        <f>COUNTIF(Vertices[Betweenness Centrality],"&gt;= "&amp;J43)-COUNTIF(Vertices[Betweenness Centrality],"&gt;="&amp;J44)</f>
        <v>0</v>
      </c>
      <c r="L43" s="41">
        <f t="shared" si="14"/>
        <v>0.01680703636363637</v>
      </c>
      <c r="M43" s="42">
        <f>COUNTIF(Vertices[Closeness Centrality],"&gt;= "&amp;L43)-COUNTIF(Vertices[Closeness Centrality],"&gt;="&amp;L44)</f>
        <v>0</v>
      </c>
      <c r="N43" s="41">
        <f t="shared" si="15"/>
        <v>0.06986381818181817</v>
      </c>
      <c r="O43" s="42">
        <f>COUNTIF(Vertices[Eigenvector Centrality],"&gt;= "&amp;N43)-COUNTIF(Vertices[Eigenvector Centrality],"&gt;="&amp;N44)</f>
        <v>0</v>
      </c>
      <c r="P43" s="41">
        <f t="shared" si="16"/>
        <v>2.2768668</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2.727272727272726</v>
      </c>
      <c r="I44" s="40">
        <f>COUNTIF(Vertices[Out-Degree],"&gt;= "&amp;H44)-COUNTIF(Vertices[Out-Degree],"&gt;="&amp;H45)</f>
        <v>0</v>
      </c>
      <c r="J44" s="39">
        <f t="shared" si="13"/>
        <v>279.54545454545445</v>
      </c>
      <c r="K44" s="40">
        <f>COUNTIF(Vertices[Betweenness Centrality],"&gt;= "&amp;J44)-COUNTIF(Vertices[Betweenness Centrality],"&gt;="&amp;J45)</f>
        <v>0</v>
      </c>
      <c r="L44" s="39">
        <f t="shared" si="14"/>
        <v>0.017034727272727278</v>
      </c>
      <c r="M44" s="40">
        <f>COUNTIF(Vertices[Closeness Centrality],"&gt;= "&amp;L44)-COUNTIF(Vertices[Closeness Centrality],"&gt;="&amp;L45)</f>
        <v>0</v>
      </c>
      <c r="N44" s="39">
        <f t="shared" si="15"/>
        <v>0.07214636363636362</v>
      </c>
      <c r="O44" s="40">
        <f>COUNTIF(Vertices[Eigenvector Centrality],"&gt;= "&amp;N44)-COUNTIF(Vertices[Eigenvector Centrality],"&gt;="&amp;N45)</f>
        <v>1</v>
      </c>
      <c r="P44" s="39">
        <f t="shared" si="16"/>
        <v>2.342969</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2.818181818181817</v>
      </c>
      <c r="I45" s="42">
        <f>COUNTIF(Vertices[Out-Degree],"&gt;= "&amp;H45)-COUNTIF(Vertices[Out-Degree],"&gt;="&amp;H46)</f>
        <v>0</v>
      </c>
      <c r="J45" s="41">
        <f t="shared" si="13"/>
        <v>288.86363636363626</v>
      </c>
      <c r="K45" s="42">
        <f>COUNTIF(Vertices[Betweenness Centrality],"&gt;= "&amp;J45)-COUNTIF(Vertices[Betweenness Centrality],"&gt;="&amp;J46)</f>
        <v>0</v>
      </c>
      <c r="L45" s="41">
        <f t="shared" si="14"/>
        <v>0.017262418181818187</v>
      </c>
      <c r="M45" s="42">
        <f>COUNTIF(Vertices[Closeness Centrality],"&gt;= "&amp;L45)-COUNTIF(Vertices[Closeness Centrality],"&gt;="&amp;L46)</f>
        <v>0</v>
      </c>
      <c r="N45" s="41">
        <f t="shared" si="15"/>
        <v>0.07442890909090907</v>
      </c>
      <c r="O45" s="42">
        <f>COUNTIF(Vertices[Eigenvector Centrality],"&gt;= "&amp;N45)-COUNTIF(Vertices[Eigenvector Centrality],"&gt;="&amp;N46)</f>
        <v>0</v>
      </c>
      <c r="P45" s="41">
        <f t="shared" si="16"/>
        <v>2.4090712</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2.909090909090908</v>
      </c>
      <c r="I46" s="40">
        <f>COUNTIF(Vertices[Out-Degree],"&gt;= "&amp;H46)-COUNTIF(Vertices[Out-Degree],"&gt;="&amp;H47)</f>
        <v>0</v>
      </c>
      <c r="J46" s="39">
        <f t="shared" si="13"/>
        <v>298.1818181818181</v>
      </c>
      <c r="K46" s="40">
        <f>COUNTIF(Vertices[Betweenness Centrality],"&gt;= "&amp;J46)-COUNTIF(Vertices[Betweenness Centrality],"&gt;="&amp;J47)</f>
        <v>0</v>
      </c>
      <c r="L46" s="39">
        <f t="shared" si="14"/>
        <v>0.017490109090909096</v>
      </c>
      <c r="M46" s="40">
        <f>COUNTIF(Vertices[Closeness Centrality],"&gt;= "&amp;L46)-COUNTIF(Vertices[Closeness Centrality],"&gt;="&amp;L47)</f>
        <v>0</v>
      </c>
      <c r="N46" s="39">
        <f t="shared" si="15"/>
        <v>0.07671145454545453</v>
      </c>
      <c r="O46" s="40">
        <f>COUNTIF(Vertices[Eigenvector Centrality],"&gt;= "&amp;N46)-COUNTIF(Vertices[Eigenvector Centrality],"&gt;="&amp;N47)</f>
        <v>1</v>
      </c>
      <c r="P46" s="39">
        <f t="shared" si="16"/>
        <v>2.4751734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2.9999999999999987</v>
      </c>
      <c r="I47" s="42">
        <f>COUNTIF(Vertices[Out-Degree],"&gt;= "&amp;H47)-COUNTIF(Vertices[Out-Degree],"&gt;="&amp;H48)</f>
        <v>1</v>
      </c>
      <c r="J47" s="41">
        <f t="shared" si="13"/>
        <v>307.4999999999999</v>
      </c>
      <c r="K47" s="42">
        <f>COUNTIF(Vertices[Betweenness Centrality],"&gt;= "&amp;J47)-COUNTIF(Vertices[Betweenness Centrality],"&gt;="&amp;J48)</f>
        <v>0</v>
      </c>
      <c r="L47" s="41">
        <f t="shared" si="14"/>
        <v>0.017717800000000006</v>
      </c>
      <c r="M47" s="42">
        <f>COUNTIF(Vertices[Closeness Centrality],"&gt;= "&amp;L47)-COUNTIF(Vertices[Closeness Centrality],"&gt;="&amp;L48)</f>
        <v>0</v>
      </c>
      <c r="N47" s="41">
        <f t="shared" si="15"/>
        <v>0.07899399999999998</v>
      </c>
      <c r="O47" s="42">
        <f>COUNTIF(Vertices[Eigenvector Centrality],"&gt;= "&amp;N47)-COUNTIF(Vertices[Eigenvector Centrality],"&gt;="&amp;N48)</f>
        <v>0</v>
      </c>
      <c r="P47" s="41">
        <f t="shared" si="16"/>
        <v>2.5412756</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3.0909090909090895</v>
      </c>
      <c r="I48" s="40">
        <f>COUNTIF(Vertices[Out-Degree],"&gt;= "&amp;H48)-COUNTIF(Vertices[Out-Degree],"&gt;="&amp;H49)</f>
        <v>0</v>
      </c>
      <c r="J48" s="39">
        <f t="shared" si="13"/>
        <v>316.8181818181817</v>
      </c>
      <c r="K48" s="40">
        <f>COUNTIF(Vertices[Betweenness Centrality],"&gt;= "&amp;J48)-COUNTIF(Vertices[Betweenness Centrality],"&gt;="&amp;J49)</f>
        <v>0</v>
      </c>
      <c r="L48" s="39">
        <f t="shared" si="14"/>
        <v>0.017945490909090915</v>
      </c>
      <c r="M48" s="40">
        <f>COUNTIF(Vertices[Closeness Centrality],"&gt;= "&amp;L48)-COUNTIF(Vertices[Closeness Centrality],"&gt;="&amp;L49)</f>
        <v>0</v>
      </c>
      <c r="N48" s="39">
        <f t="shared" si="15"/>
        <v>0.08127654545454543</v>
      </c>
      <c r="O48" s="40">
        <f>COUNTIF(Vertices[Eigenvector Centrality],"&gt;= "&amp;N48)-COUNTIF(Vertices[Eigenvector Centrality],"&gt;="&amp;N49)</f>
        <v>0</v>
      </c>
      <c r="P48" s="39">
        <f t="shared" si="16"/>
        <v>2.6073778</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3.1818181818181803</v>
      </c>
      <c r="I49" s="42">
        <f>COUNTIF(Vertices[Out-Degree],"&gt;= "&amp;H49)-COUNTIF(Vertices[Out-Degree],"&gt;="&amp;H50)</f>
        <v>0</v>
      </c>
      <c r="J49" s="41">
        <f t="shared" si="13"/>
        <v>326.1363636363635</v>
      </c>
      <c r="K49" s="42">
        <f>COUNTIF(Vertices[Betweenness Centrality],"&gt;= "&amp;J49)-COUNTIF(Vertices[Betweenness Centrality],"&gt;="&amp;J50)</f>
        <v>0</v>
      </c>
      <c r="L49" s="41">
        <f t="shared" si="14"/>
        <v>0.018173181818181824</v>
      </c>
      <c r="M49" s="42">
        <f>COUNTIF(Vertices[Closeness Centrality],"&gt;= "&amp;L49)-COUNTIF(Vertices[Closeness Centrality],"&gt;="&amp;L50)</f>
        <v>0</v>
      </c>
      <c r="N49" s="41">
        <f t="shared" si="15"/>
        <v>0.08355909090909089</v>
      </c>
      <c r="O49" s="42">
        <f>COUNTIF(Vertices[Eigenvector Centrality],"&gt;= "&amp;N49)-COUNTIF(Vertices[Eigenvector Centrality],"&gt;="&amp;N50)</f>
        <v>0</v>
      </c>
      <c r="P49" s="41">
        <f t="shared" si="16"/>
        <v>2.67348</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3.272727272727271</v>
      </c>
      <c r="I50" s="40">
        <f>COUNTIF(Vertices[Out-Degree],"&gt;= "&amp;H50)-COUNTIF(Vertices[Out-Degree],"&gt;="&amp;H51)</f>
        <v>0</v>
      </c>
      <c r="J50" s="39">
        <f t="shared" si="13"/>
        <v>335.4545454545453</v>
      </c>
      <c r="K50" s="40">
        <f>COUNTIF(Vertices[Betweenness Centrality],"&gt;= "&amp;J50)-COUNTIF(Vertices[Betweenness Centrality],"&gt;="&amp;J51)</f>
        <v>0</v>
      </c>
      <c r="L50" s="39">
        <f t="shared" si="14"/>
        <v>0.018400872727272734</v>
      </c>
      <c r="M50" s="40">
        <f>COUNTIF(Vertices[Closeness Centrality],"&gt;= "&amp;L50)-COUNTIF(Vertices[Closeness Centrality],"&gt;="&amp;L51)</f>
        <v>0</v>
      </c>
      <c r="N50" s="39">
        <f t="shared" si="15"/>
        <v>0.08584163636363634</v>
      </c>
      <c r="O50" s="40">
        <f>COUNTIF(Vertices[Eigenvector Centrality],"&gt;= "&amp;N50)-COUNTIF(Vertices[Eigenvector Centrality],"&gt;="&amp;N51)</f>
        <v>0</v>
      </c>
      <c r="P50" s="39">
        <f t="shared" si="16"/>
        <v>2.7395822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3.363636363636362</v>
      </c>
      <c r="I51" s="42">
        <f>COUNTIF(Vertices[Out-Degree],"&gt;= "&amp;H51)-COUNTIF(Vertices[Out-Degree],"&gt;="&amp;H52)</f>
        <v>0</v>
      </c>
      <c r="J51" s="41">
        <f t="shared" si="13"/>
        <v>344.77272727272714</v>
      </c>
      <c r="K51" s="42">
        <f>COUNTIF(Vertices[Betweenness Centrality],"&gt;= "&amp;J51)-COUNTIF(Vertices[Betweenness Centrality],"&gt;="&amp;J52)</f>
        <v>0</v>
      </c>
      <c r="L51" s="41">
        <f t="shared" si="14"/>
        <v>0.018628563636363643</v>
      </c>
      <c r="M51" s="42">
        <f>COUNTIF(Vertices[Closeness Centrality],"&gt;= "&amp;L51)-COUNTIF(Vertices[Closeness Centrality],"&gt;="&amp;L52)</f>
        <v>0</v>
      </c>
      <c r="N51" s="41">
        <f t="shared" si="15"/>
        <v>0.0881241818181818</v>
      </c>
      <c r="O51" s="42">
        <f>COUNTIF(Vertices[Eigenvector Centrality],"&gt;= "&amp;N51)-COUNTIF(Vertices[Eigenvector Centrality],"&gt;="&amp;N52)</f>
        <v>0</v>
      </c>
      <c r="P51" s="41">
        <f t="shared" si="16"/>
        <v>2.8056844</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3.454545454545453</v>
      </c>
      <c r="I52" s="40">
        <f>COUNTIF(Vertices[Out-Degree],"&gt;= "&amp;H52)-COUNTIF(Vertices[Out-Degree],"&gt;="&amp;H53)</f>
        <v>0</v>
      </c>
      <c r="J52" s="39">
        <f t="shared" si="13"/>
        <v>354.09090909090895</v>
      </c>
      <c r="K52" s="40">
        <f>COUNTIF(Vertices[Betweenness Centrality],"&gt;= "&amp;J52)-COUNTIF(Vertices[Betweenness Centrality],"&gt;="&amp;J53)</f>
        <v>0</v>
      </c>
      <c r="L52" s="39">
        <f t="shared" si="14"/>
        <v>0.018856254545454552</v>
      </c>
      <c r="M52" s="40">
        <f>COUNTIF(Vertices[Closeness Centrality],"&gt;= "&amp;L52)-COUNTIF(Vertices[Closeness Centrality],"&gt;="&amp;L53)</f>
        <v>0</v>
      </c>
      <c r="N52" s="39">
        <f t="shared" si="15"/>
        <v>0.09040672727272725</v>
      </c>
      <c r="O52" s="40">
        <f>COUNTIF(Vertices[Eigenvector Centrality],"&gt;= "&amp;N52)-COUNTIF(Vertices[Eigenvector Centrality],"&gt;="&amp;N53)</f>
        <v>0</v>
      </c>
      <c r="P52" s="39">
        <f t="shared" si="16"/>
        <v>2.8717866</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3.5454545454545436</v>
      </c>
      <c r="I53" s="42">
        <f>COUNTIF(Vertices[Out-Degree],"&gt;= "&amp;H53)-COUNTIF(Vertices[Out-Degree],"&gt;="&amp;H54)</f>
        <v>0</v>
      </c>
      <c r="J53" s="41">
        <f t="shared" si="13"/>
        <v>363.40909090909076</v>
      </c>
      <c r="K53" s="42">
        <f>COUNTIF(Vertices[Betweenness Centrality],"&gt;= "&amp;J53)-COUNTIF(Vertices[Betweenness Centrality],"&gt;="&amp;J54)</f>
        <v>0</v>
      </c>
      <c r="L53" s="41">
        <f t="shared" si="14"/>
        <v>0.019083945454545462</v>
      </c>
      <c r="M53" s="42">
        <f>COUNTIF(Vertices[Closeness Centrality],"&gt;= "&amp;L53)-COUNTIF(Vertices[Closeness Centrality],"&gt;="&amp;L54)</f>
        <v>0</v>
      </c>
      <c r="N53" s="41">
        <f t="shared" si="15"/>
        <v>0.0926892727272727</v>
      </c>
      <c r="O53" s="42">
        <f>COUNTIF(Vertices[Eigenvector Centrality],"&gt;= "&amp;N53)-COUNTIF(Vertices[Eigenvector Centrality],"&gt;="&amp;N54)</f>
        <v>0</v>
      </c>
      <c r="P53" s="41">
        <f t="shared" si="16"/>
        <v>2.9378888</v>
      </c>
      <c r="Q53" s="42">
        <f>COUNTIF(Vertices[PageRank],"&gt;= "&amp;P53)-COUNTIF(Vertices[PageRank],"&gt;="&amp;P54)</f>
        <v>1</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3.6363636363636345</v>
      </c>
      <c r="I54" s="40">
        <f>COUNTIF(Vertices[Out-Degree],"&gt;= "&amp;H54)-COUNTIF(Vertices[Out-Degree],"&gt;="&amp;H55)</f>
        <v>0</v>
      </c>
      <c r="J54" s="39">
        <f t="shared" si="13"/>
        <v>372.7272727272726</v>
      </c>
      <c r="K54" s="40">
        <f>COUNTIF(Vertices[Betweenness Centrality],"&gt;= "&amp;J54)-COUNTIF(Vertices[Betweenness Centrality],"&gt;="&amp;J55)</f>
        <v>0</v>
      </c>
      <c r="L54" s="39">
        <f t="shared" si="14"/>
        <v>0.01931163636363637</v>
      </c>
      <c r="M54" s="40">
        <f>COUNTIF(Vertices[Closeness Centrality],"&gt;= "&amp;L54)-COUNTIF(Vertices[Closeness Centrality],"&gt;="&amp;L55)</f>
        <v>0</v>
      </c>
      <c r="N54" s="39">
        <f t="shared" si="15"/>
        <v>0.09497181818181816</v>
      </c>
      <c r="O54" s="40">
        <f>COUNTIF(Vertices[Eigenvector Centrality],"&gt;= "&amp;N54)-COUNTIF(Vertices[Eigenvector Centrality],"&gt;="&amp;N55)</f>
        <v>0</v>
      </c>
      <c r="P54" s="39">
        <f t="shared" si="16"/>
        <v>3.003991</v>
      </c>
      <c r="Q54" s="40">
        <f>COUNTIF(Vertices[PageRank],"&gt;= "&amp;P54)-COUNTIF(Vertices[PageRank],"&gt;="&amp;P55)</f>
        <v>0</v>
      </c>
      <c r="R54" s="39">
        <f t="shared" si="17"/>
        <v>0.3636363636363637</v>
      </c>
      <c r="S54" s="45">
        <f>COUNTIF(Vertices[Clustering Coefficient],"&gt;= "&amp;R54)-COUNTIF(Vertices[Clustering Coefficient],"&gt;="&amp;R55)</f>
        <v>1</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3.7272727272727253</v>
      </c>
      <c r="I55" s="42">
        <f>COUNTIF(Vertices[Out-Degree],"&gt;= "&amp;H55)-COUNTIF(Vertices[Out-Degree],"&gt;="&amp;H56)</f>
        <v>0</v>
      </c>
      <c r="J55" s="41">
        <f t="shared" si="13"/>
        <v>382.0454545454544</v>
      </c>
      <c r="K55" s="42">
        <f>COUNTIF(Vertices[Betweenness Centrality],"&gt;= "&amp;J55)-COUNTIF(Vertices[Betweenness Centrality],"&gt;="&amp;J56)</f>
        <v>0</v>
      </c>
      <c r="L55" s="41">
        <f t="shared" si="14"/>
        <v>0.01953932727272728</v>
      </c>
      <c r="M55" s="42">
        <f>COUNTIF(Vertices[Closeness Centrality],"&gt;= "&amp;L55)-COUNTIF(Vertices[Closeness Centrality],"&gt;="&amp;L56)</f>
        <v>0</v>
      </c>
      <c r="N55" s="41">
        <f t="shared" si="15"/>
        <v>0.09725436363636361</v>
      </c>
      <c r="O55" s="42">
        <f>COUNTIF(Vertices[Eigenvector Centrality],"&gt;= "&amp;N55)-COUNTIF(Vertices[Eigenvector Centrality],"&gt;="&amp;N56)</f>
        <v>0</v>
      </c>
      <c r="P55" s="41">
        <f t="shared" si="16"/>
        <v>3.0700932</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3.818181818181816</v>
      </c>
      <c r="I56" s="40">
        <f>COUNTIF(Vertices[Out-Degree],"&gt;= "&amp;H56)-COUNTIF(Vertices[Out-Degree],"&gt;="&amp;H57)</f>
        <v>4</v>
      </c>
      <c r="J56" s="39">
        <f t="shared" si="13"/>
        <v>391.3636363636362</v>
      </c>
      <c r="K56" s="40">
        <f>COUNTIF(Vertices[Betweenness Centrality],"&gt;= "&amp;J56)-COUNTIF(Vertices[Betweenness Centrality],"&gt;="&amp;J57)</f>
        <v>1</v>
      </c>
      <c r="L56" s="39">
        <f t="shared" si="14"/>
        <v>0.01976701818181819</v>
      </c>
      <c r="M56" s="40">
        <f>COUNTIF(Vertices[Closeness Centrality],"&gt;= "&amp;L56)-COUNTIF(Vertices[Closeness Centrality],"&gt;="&amp;L57)</f>
        <v>1</v>
      </c>
      <c r="N56" s="39">
        <f t="shared" si="15"/>
        <v>0.09953690909090906</v>
      </c>
      <c r="O56" s="40">
        <f>COUNTIF(Vertices[Eigenvector Centrality],"&gt;= "&amp;N56)-COUNTIF(Vertices[Eigenvector Centrality],"&gt;="&amp;N57)</f>
        <v>0</v>
      </c>
      <c r="P56" s="39">
        <f t="shared" si="16"/>
        <v>3.1361954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1</v>
      </c>
      <c r="H57" s="43">
        <f>MAX(Vertices[Out-Degree])</f>
        <v>5</v>
      </c>
      <c r="I57" s="44">
        <f>COUNTIF(Vertices[Out-Degree],"&gt;= "&amp;H57)-COUNTIF(Vertices[Out-Degree],"&gt;="&amp;H58)</f>
        <v>1</v>
      </c>
      <c r="J57" s="43">
        <f>MAX(Vertices[Betweenness Centrality])</f>
        <v>512.5</v>
      </c>
      <c r="K57" s="44">
        <f>COUNTIF(Vertices[Betweenness Centrality],"&gt;= "&amp;J57)-COUNTIF(Vertices[Betweenness Centrality],"&gt;="&amp;J58)</f>
        <v>1</v>
      </c>
      <c r="L57" s="43">
        <f>MAX(Vertices[Closeness Centrality])</f>
        <v>0.022727</v>
      </c>
      <c r="M57" s="44">
        <f>COUNTIF(Vertices[Closeness Centrality],"&gt;= "&amp;L57)-COUNTIF(Vertices[Closeness Centrality],"&gt;="&amp;L58)</f>
        <v>1</v>
      </c>
      <c r="N57" s="43">
        <f>MAX(Vertices[Eigenvector Centrality])</f>
        <v>0.12921</v>
      </c>
      <c r="O57" s="44">
        <f>COUNTIF(Vertices[Eigenvector Centrality],"&gt;= "&amp;N57)-COUNTIF(Vertices[Eigenvector Centrality],"&gt;="&amp;N58)</f>
        <v>1</v>
      </c>
      <c r="P57" s="43">
        <f>MAX(Vertices[PageRank])</f>
        <v>3.995524</v>
      </c>
      <c r="Q57" s="44">
        <f>COUNTIF(Vertices[PageRank],"&gt;= "&amp;P57)-COUNTIF(Vertices[PageRank],"&gt;="&amp;P58)</f>
        <v>1</v>
      </c>
      <c r="R57" s="43">
        <f>MAX(Vertices[Clustering Coefficient])</f>
        <v>0.5</v>
      </c>
      <c r="S57" s="47">
        <f>COUNTIF(Vertices[Clustering Coefficient],"&gt;= "&amp;R57)-COUNTIF(Vertices[Clustering Coefficient],"&gt;="&amp;R58)</f>
        <v>16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1.9333333333333333</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1.9333333333333333</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512.5</v>
      </c>
    </row>
    <row r="99" spans="1:2" ht="15">
      <c r="A99" s="35" t="s">
        <v>102</v>
      </c>
      <c r="B99" s="49">
        <f>_xlfn.IFERROR(AVERAGE(Vertices[Betweenness Centrality]),NoMetricMessage)</f>
        <v>42.86666660000001</v>
      </c>
    </row>
    <row r="100" spans="1:2" ht="15">
      <c r="A100" s="35" t="s">
        <v>103</v>
      </c>
      <c r="B100" s="49">
        <f>_xlfn.IFERROR(MEDIAN(Vertices[Betweenness Centrality]),NoMetricMessage)</f>
        <v>0</v>
      </c>
    </row>
    <row r="111" spans="1:2" ht="15">
      <c r="A111" s="35" t="s">
        <v>106</v>
      </c>
      <c r="B111" s="49">
        <f>IF(COUNT(Vertices[Closeness Centrality])&gt;0,L2,NoMetricMessage)</f>
        <v>0.010204</v>
      </c>
    </row>
    <row r="112" spans="1:2" ht="15">
      <c r="A112" s="35" t="s">
        <v>107</v>
      </c>
      <c r="B112" s="49">
        <f>IF(COUNT(Vertices[Closeness Centrality])&gt;0,L57,NoMetricMessage)</f>
        <v>0.022727</v>
      </c>
    </row>
    <row r="113" spans="1:2" ht="15">
      <c r="A113" s="35" t="s">
        <v>108</v>
      </c>
      <c r="B113" s="49">
        <f>_xlfn.IFERROR(AVERAGE(Vertices[Closeness Centrality]),NoMetricMessage)</f>
        <v>0.014274066666666672</v>
      </c>
    </row>
    <row r="114" spans="1:2" ht="15">
      <c r="A114" s="35" t="s">
        <v>109</v>
      </c>
      <c r="B114" s="49">
        <f>_xlfn.IFERROR(MEDIAN(Vertices[Closeness Centrality]),NoMetricMessage)</f>
        <v>0.014085</v>
      </c>
    </row>
    <row r="125" spans="1:2" ht="15">
      <c r="A125" s="35" t="s">
        <v>112</v>
      </c>
      <c r="B125" s="49">
        <f>IF(COUNT(Vertices[Eigenvector Centrality])&gt;0,N2,NoMetricMessage)</f>
        <v>0.00367</v>
      </c>
    </row>
    <row r="126" spans="1:2" ht="15">
      <c r="A126" s="35" t="s">
        <v>113</v>
      </c>
      <c r="B126" s="49">
        <f>IF(COUNT(Vertices[Eigenvector Centrality])&gt;0,N57,NoMetricMessage)</f>
        <v>0.12921</v>
      </c>
    </row>
    <row r="127" spans="1:2" ht="15">
      <c r="A127" s="35" t="s">
        <v>114</v>
      </c>
      <c r="B127" s="49">
        <f>_xlfn.IFERROR(AVERAGE(Vertices[Eigenvector Centrality]),NoMetricMessage)</f>
        <v>0.033333266666666674</v>
      </c>
    </row>
    <row r="128" spans="1:2" ht="15">
      <c r="A128" s="35" t="s">
        <v>115</v>
      </c>
      <c r="B128" s="49">
        <f>_xlfn.IFERROR(MEDIAN(Vertices[Eigenvector Centrality]),NoMetricMessage)</f>
        <v>0.0265585</v>
      </c>
    </row>
    <row r="139" spans="1:2" ht="15">
      <c r="A139" s="35" t="s">
        <v>140</v>
      </c>
      <c r="B139" s="49">
        <f>IF(COUNT(Vertices[PageRank])&gt;0,P2,NoMetricMessage)</f>
        <v>0.359903</v>
      </c>
    </row>
    <row r="140" spans="1:2" ht="15">
      <c r="A140" s="35" t="s">
        <v>141</v>
      </c>
      <c r="B140" s="49">
        <f>IF(COUNT(Vertices[PageRank])&gt;0,P57,NoMetricMessage)</f>
        <v>3.995524</v>
      </c>
    </row>
    <row r="141" spans="1:2" ht="15">
      <c r="A141" s="35" t="s">
        <v>142</v>
      </c>
      <c r="B141" s="49">
        <f>_xlfn.IFERROR(AVERAGE(Vertices[PageRank]),NoMetricMessage)</f>
        <v>0.9999820333333331</v>
      </c>
    </row>
    <row r="142" spans="1:2" ht="15">
      <c r="A142" s="35" t="s">
        <v>143</v>
      </c>
      <c r="B142" s="49">
        <f>_xlfn.IFERROR(MEDIAN(Vertices[PageRank]),NoMetricMessage)</f>
        <v>0.610289</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0.30505772005772</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582</v>
      </c>
      <c r="K7" s="13" t="s">
        <v>583</v>
      </c>
    </row>
    <row r="8" spans="1:11" ht="409.5">
      <c r="A8"/>
      <c r="B8">
        <v>2</v>
      </c>
      <c r="C8">
        <v>2</v>
      </c>
      <c r="D8" t="s">
        <v>61</v>
      </c>
      <c r="E8" t="s">
        <v>61</v>
      </c>
      <c r="H8" t="s">
        <v>73</v>
      </c>
      <c r="J8" t="s">
        <v>584</v>
      </c>
      <c r="K8" s="13" t="s">
        <v>585</v>
      </c>
    </row>
    <row r="9" spans="1:11" ht="409.5">
      <c r="A9"/>
      <c r="B9">
        <v>3</v>
      </c>
      <c r="C9">
        <v>4</v>
      </c>
      <c r="D9" t="s">
        <v>62</v>
      </c>
      <c r="E9" t="s">
        <v>62</v>
      </c>
      <c r="H9" t="s">
        <v>74</v>
      </c>
      <c r="J9" t="s">
        <v>586</v>
      </c>
      <c r="K9" s="13" t="s">
        <v>587</v>
      </c>
    </row>
    <row r="10" spans="1:11" ht="409.5">
      <c r="A10"/>
      <c r="B10">
        <v>4</v>
      </c>
      <c r="D10" t="s">
        <v>63</v>
      </c>
      <c r="E10" t="s">
        <v>63</v>
      </c>
      <c r="H10" t="s">
        <v>75</v>
      </c>
      <c r="J10" t="s">
        <v>588</v>
      </c>
      <c r="K10" s="13" t="s">
        <v>589</v>
      </c>
    </row>
    <row r="11" spans="1:11" ht="15">
      <c r="A11"/>
      <c r="B11">
        <v>5</v>
      </c>
      <c r="D11" t="s">
        <v>46</v>
      </c>
      <c r="E11">
        <v>1</v>
      </c>
      <c r="H11" t="s">
        <v>76</v>
      </c>
      <c r="J11" t="s">
        <v>590</v>
      </c>
      <c r="K11" t="s">
        <v>591</v>
      </c>
    </row>
    <row r="12" spans="1:11" ht="15">
      <c r="A12"/>
      <c r="B12"/>
      <c r="D12" t="s">
        <v>64</v>
      </c>
      <c r="E12">
        <v>2</v>
      </c>
      <c r="H12">
        <v>0</v>
      </c>
      <c r="J12" t="s">
        <v>592</v>
      </c>
      <c r="K12" t="s">
        <v>593</v>
      </c>
    </row>
    <row r="13" spans="1:11" ht="15">
      <c r="A13"/>
      <c r="B13"/>
      <c r="D13">
        <v>1</v>
      </c>
      <c r="E13">
        <v>3</v>
      </c>
      <c r="H13">
        <v>1</v>
      </c>
      <c r="J13" t="s">
        <v>594</v>
      </c>
      <c r="K13" t="s">
        <v>595</v>
      </c>
    </row>
    <row r="14" spans="4:11" ht="15">
      <c r="D14">
        <v>2</v>
      </c>
      <c r="E14">
        <v>4</v>
      </c>
      <c r="H14">
        <v>2</v>
      </c>
      <c r="J14" t="s">
        <v>596</v>
      </c>
      <c r="K14" t="s">
        <v>597</v>
      </c>
    </row>
    <row r="15" spans="4:11" ht="15">
      <c r="D15">
        <v>3</v>
      </c>
      <c r="E15">
        <v>5</v>
      </c>
      <c r="H15">
        <v>3</v>
      </c>
      <c r="J15" t="s">
        <v>598</v>
      </c>
      <c r="K15" t="s">
        <v>599</v>
      </c>
    </row>
    <row r="16" spans="4:11" ht="15">
      <c r="D16">
        <v>4</v>
      </c>
      <c r="E16">
        <v>6</v>
      </c>
      <c r="H16">
        <v>4</v>
      </c>
      <c r="J16" t="s">
        <v>600</v>
      </c>
      <c r="K16" t="s">
        <v>601</v>
      </c>
    </row>
    <row r="17" spans="4:11" ht="15">
      <c r="D17">
        <v>5</v>
      </c>
      <c r="E17">
        <v>7</v>
      </c>
      <c r="H17">
        <v>5</v>
      </c>
      <c r="J17" t="s">
        <v>602</v>
      </c>
      <c r="K17" t="s">
        <v>603</v>
      </c>
    </row>
    <row r="18" spans="4:11" ht="15">
      <c r="D18">
        <v>6</v>
      </c>
      <c r="E18">
        <v>8</v>
      </c>
      <c r="H18">
        <v>6</v>
      </c>
      <c r="J18" t="s">
        <v>604</v>
      </c>
      <c r="K18" t="s">
        <v>605</v>
      </c>
    </row>
    <row r="19" spans="4:11" ht="15">
      <c r="D19">
        <v>7</v>
      </c>
      <c r="E19">
        <v>9</v>
      </c>
      <c r="H19">
        <v>7</v>
      </c>
      <c r="J19" t="s">
        <v>606</v>
      </c>
      <c r="K19" t="s">
        <v>607</v>
      </c>
    </row>
    <row r="20" spans="4:11" ht="15">
      <c r="D20">
        <v>8</v>
      </c>
      <c r="H20">
        <v>8</v>
      </c>
      <c r="J20" t="s">
        <v>608</v>
      </c>
      <c r="K20" t="s">
        <v>609</v>
      </c>
    </row>
    <row r="21" spans="4:11" ht="409.5">
      <c r="D21">
        <v>9</v>
      </c>
      <c r="H21">
        <v>9</v>
      </c>
      <c r="J21" t="s">
        <v>610</v>
      </c>
      <c r="K21" s="13" t="s">
        <v>611</v>
      </c>
    </row>
    <row r="22" spans="4:11" ht="409.5">
      <c r="D22">
        <v>10</v>
      </c>
      <c r="J22" t="s">
        <v>612</v>
      </c>
      <c r="K22" s="13" t="s">
        <v>613</v>
      </c>
    </row>
    <row r="23" spans="4:11" ht="409.5">
      <c r="D23">
        <v>11</v>
      </c>
      <c r="J23" t="s">
        <v>614</v>
      </c>
      <c r="K23" s="13" t="s">
        <v>615</v>
      </c>
    </row>
    <row r="24" spans="10:11" ht="409.5">
      <c r="J24" t="s">
        <v>616</v>
      </c>
      <c r="K24" s="13" t="s">
        <v>867</v>
      </c>
    </row>
    <row r="25" spans="10:11" ht="15">
      <c r="J25" t="s">
        <v>617</v>
      </c>
      <c r="K25" t="b">
        <v>0</v>
      </c>
    </row>
    <row r="26" spans="10:11" ht="15">
      <c r="J26" t="s">
        <v>865</v>
      </c>
      <c r="K26" t="s">
        <v>866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628</v>
      </c>
      <c r="B2" s="128" t="s">
        <v>629</v>
      </c>
      <c r="C2" s="67" t="s">
        <v>630</v>
      </c>
    </row>
    <row r="3" spans="1:3" ht="15">
      <c r="A3" s="127" t="s">
        <v>619</v>
      </c>
      <c r="B3" s="127" t="s">
        <v>619</v>
      </c>
      <c r="C3" s="36">
        <v>18</v>
      </c>
    </row>
    <row r="4" spans="1:3" ht="15">
      <c r="A4" s="127" t="s">
        <v>620</v>
      </c>
      <c r="B4" s="127" t="s">
        <v>619</v>
      </c>
      <c r="C4" s="36">
        <v>1</v>
      </c>
    </row>
    <row r="5" spans="1:3" ht="15">
      <c r="A5" s="127" t="s">
        <v>620</v>
      </c>
      <c r="B5" s="127" t="s">
        <v>620</v>
      </c>
      <c r="C5" s="36">
        <v>16</v>
      </c>
    </row>
    <row r="6" spans="1:3" ht="15">
      <c r="A6" s="127" t="s">
        <v>620</v>
      </c>
      <c r="B6" s="127" t="s">
        <v>621</v>
      </c>
      <c r="C6" s="36">
        <v>1</v>
      </c>
    </row>
    <row r="7" spans="1:3" ht="15">
      <c r="A7" s="127" t="s">
        <v>621</v>
      </c>
      <c r="B7" s="127" t="s">
        <v>619</v>
      </c>
      <c r="C7" s="36">
        <v>5</v>
      </c>
    </row>
    <row r="8" spans="1:3" ht="15">
      <c r="A8" s="127" t="s">
        <v>621</v>
      </c>
      <c r="B8" s="127" t="s">
        <v>620</v>
      </c>
      <c r="C8" s="36">
        <v>1</v>
      </c>
    </row>
    <row r="9" spans="1:3" ht="15">
      <c r="A9" s="127" t="s">
        <v>621</v>
      </c>
      <c r="B9" s="127" t="s">
        <v>621</v>
      </c>
      <c r="C9" s="36">
        <v>17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636</v>
      </c>
      <c r="B1" s="13" t="s">
        <v>637</v>
      </c>
      <c r="C1" s="13" t="s">
        <v>638</v>
      </c>
      <c r="D1" s="13" t="s">
        <v>640</v>
      </c>
      <c r="E1" s="13" t="s">
        <v>639</v>
      </c>
      <c r="F1" s="13" t="s">
        <v>642</v>
      </c>
      <c r="G1" s="13" t="s">
        <v>641</v>
      </c>
      <c r="H1" s="13" t="s">
        <v>643</v>
      </c>
    </row>
    <row r="2" spans="1:8" ht="15">
      <c r="A2" s="89" t="s">
        <v>257</v>
      </c>
      <c r="B2" s="85">
        <v>8</v>
      </c>
      <c r="C2" s="89" t="s">
        <v>261</v>
      </c>
      <c r="D2" s="85">
        <v>1</v>
      </c>
      <c r="E2" s="89" t="s">
        <v>257</v>
      </c>
      <c r="F2" s="85">
        <v>8</v>
      </c>
      <c r="G2" s="89" t="s">
        <v>258</v>
      </c>
      <c r="H2" s="85">
        <v>1</v>
      </c>
    </row>
    <row r="3" spans="1:8" ht="15">
      <c r="A3" s="89" t="s">
        <v>259</v>
      </c>
      <c r="B3" s="85">
        <v>1</v>
      </c>
      <c r="C3" s="89" t="s">
        <v>260</v>
      </c>
      <c r="D3" s="85">
        <v>1</v>
      </c>
      <c r="E3" s="85"/>
      <c r="F3" s="85"/>
      <c r="G3" s="89" t="s">
        <v>256</v>
      </c>
      <c r="H3" s="85">
        <v>1</v>
      </c>
    </row>
    <row r="4" spans="1:8" ht="15">
      <c r="A4" s="89" t="s">
        <v>258</v>
      </c>
      <c r="B4" s="85">
        <v>1</v>
      </c>
      <c r="C4" s="89" t="s">
        <v>259</v>
      </c>
      <c r="D4" s="85">
        <v>1</v>
      </c>
      <c r="E4" s="85"/>
      <c r="F4" s="85"/>
      <c r="G4" s="85"/>
      <c r="H4" s="85"/>
    </row>
    <row r="5" spans="1:8" ht="15">
      <c r="A5" s="89" t="s">
        <v>261</v>
      </c>
      <c r="B5" s="85">
        <v>1</v>
      </c>
      <c r="C5" s="85"/>
      <c r="D5" s="85"/>
      <c r="E5" s="85"/>
      <c r="F5" s="85"/>
      <c r="G5" s="85"/>
      <c r="H5" s="85"/>
    </row>
    <row r="6" spans="1:8" ht="15">
      <c r="A6" s="89" t="s">
        <v>260</v>
      </c>
      <c r="B6" s="85">
        <v>1</v>
      </c>
      <c r="C6" s="85"/>
      <c r="D6" s="85"/>
      <c r="E6" s="85"/>
      <c r="F6" s="85"/>
      <c r="G6" s="85"/>
      <c r="H6" s="85"/>
    </row>
    <row r="7" spans="1:8" ht="15">
      <c r="A7" s="89" t="s">
        <v>256</v>
      </c>
      <c r="B7" s="85">
        <v>1</v>
      </c>
      <c r="C7" s="85"/>
      <c r="D7" s="85"/>
      <c r="E7" s="85"/>
      <c r="F7" s="85"/>
      <c r="G7" s="85"/>
      <c r="H7" s="85"/>
    </row>
    <row r="10" spans="1:8" ht="15" customHeight="1">
      <c r="A10" s="13" t="s">
        <v>647</v>
      </c>
      <c r="B10" s="13" t="s">
        <v>637</v>
      </c>
      <c r="C10" s="13" t="s">
        <v>648</v>
      </c>
      <c r="D10" s="13" t="s">
        <v>640</v>
      </c>
      <c r="E10" s="13" t="s">
        <v>649</v>
      </c>
      <c r="F10" s="13" t="s">
        <v>642</v>
      </c>
      <c r="G10" s="13" t="s">
        <v>650</v>
      </c>
      <c r="H10" s="13" t="s">
        <v>643</v>
      </c>
    </row>
    <row r="11" spans="1:8" ht="15">
      <c r="A11" s="85" t="s">
        <v>263</v>
      </c>
      <c r="B11" s="85">
        <v>8</v>
      </c>
      <c r="C11" s="85" t="s">
        <v>266</v>
      </c>
      <c r="D11" s="85">
        <v>1</v>
      </c>
      <c r="E11" s="85" t="s">
        <v>263</v>
      </c>
      <c r="F11" s="85">
        <v>8</v>
      </c>
      <c r="G11" s="85" t="s">
        <v>264</v>
      </c>
      <c r="H11" s="85">
        <v>1</v>
      </c>
    </row>
    <row r="12" spans="1:8" ht="15">
      <c r="A12" s="85" t="s">
        <v>262</v>
      </c>
      <c r="B12" s="85">
        <v>2</v>
      </c>
      <c r="C12" s="85" t="s">
        <v>265</v>
      </c>
      <c r="D12" s="85">
        <v>1</v>
      </c>
      <c r="E12" s="85"/>
      <c r="F12" s="85"/>
      <c r="G12" s="85" t="s">
        <v>262</v>
      </c>
      <c r="H12" s="85">
        <v>1</v>
      </c>
    </row>
    <row r="13" spans="1:8" ht="15">
      <c r="A13" s="85" t="s">
        <v>264</v>
      </c>
      <c r="B13" s="85">
        <v>1</v>
      </c>
      <c r="C13" s="85" t="s">
        <v>262</v>
      </c>
      <c r="D13" s="85">
        <v>1</v>
      </c>
      <c r="E13" s="85"/>
      <c r="F13" s="85"/>
      <c r="G13" s="85"/>
      <c r="H13" s="85"/>
    </row>
    <row r="14" spans="1:8" ht="15">
      <c r="A14" s="85" t="s">
        <v>266</v>
      </c>
      <c r="B14" s="85">
        <v>1</v>
      </c>
      <c r="C14" s="85"/>
      <c r="D14" s="85"/>
      <c r="E14" s="85"/>
      <c r="F14" s="85"/>
      <c r="G14" s="85"/>
      <c r="H14" s="85"/>
    </row>
    <row r="15" spans="1:8" ht="15">
      <c r="A15" s="85" t="s">
        <v>265</v>
      </c>
      <c r="B15" s="85">
        <v>1</v>
      </c>
      <c r="C15" s="85"/>
      <c r="D15" s="85"/>
      <c r="E15" s="85"/>
      <c r="F15" s="85"/>
      <c r="G15" s="85"/>
      <c r="H15" s="85"/>
    </row>
    <row r="18" spans="1:8" ht="15" customHeight="1">
      <c r="A18" s="13" t="s">
        <v>654</v>
      </c>
      <c r="B18" s="13" t="s">
        <v>637</v>
      </c>
      <c r="C18" s="13" t="s">
        <v>662</v>
      </c>
      <c r="D18" s="13" t="s">
        <v>640</v>
      </c>
      <c r="E18" s="13" t="s">
        <v>663</v>
      </c>
      <c r="F18" s="13" t="s">
        <v>642</v>
      </c>
      <c r="G18" s="13" t="s">
        <v>664</v>
      </c>
      <c r="H18" s="13" t="s">
        <v>643</v>
      </c>
    </row>
    <row r="19" spans="1:8" ht="15">
      <c r="A19" s="85" t="s">
        <v>269</v>
      </c>
      <c r="B19" s="85">
        <v>5</v>
      </c>
      <c r="C19" s="85" t="s">
        <v>270</v>
      </c>
      <c r="D19" s="85">
        <v>1</v>
      </c>
      <c r="E19" s="85" t="s">
        <v>267</v>
      </c>
      <c r="F19" s="85">
        <v>1</v>
      </c>
      <c r="G19" s="85" t="s">
        <v>269</v>
      </c>
      <c r="H19" s="85">
        <v>5</v>
      </c>
    </row>
    <row r="20" spans="1:8" ht="15">
      <c r="A20" s="85" t="s">
        <v>267</v>
      </c>
      <c r="B20" s="85">
        <v>3</v>
      </c>
      <c r="C20" s="85"/>
      <c r="D20" s="85"/>
      <c r="E20" s="85"/>
      <c r="F20" s="85"/>
      <c r="G20" s="85" t="s">
        <v>267</v>
      </c>
      <c r="H20" s="85">
        <v>2</v>
      </c>
    </row>
    <row r="21" spans="1:8" ht="15">
      <c r="A21" s="85" t="s">
        <v>270</v>
      </c>
      <c r="B21" s="85">
        <v>1</v>
      </c>
      <c r="C21" s="85"/>
      <c r="D21" s="85"/>
      <c r="E21" s="85"/>
      <c r="F21" s="85"/>
      <c r="G21" s="85" t="s">
        <v>655</v>
      </c>
      <c r="H21" s="85">
        <v>1</v>
      </c>
    </row>
    <row r="22" spans="1:8" ht="15">
      <c r="A22" s="85" t="s">
        <v>655</v>
      </c>
      <c r="B22" s="85">
        <v>1</v>
      </c>
      <c r="C22" s="85"/>
      <c r="D22" s="85"/>
      <c r="E22" s="85"/>
      <c r="F22" s="85"/>
      <c r="G22" s="85" t="s">
        <v>656</v>
      </c>
      <c r="H22" s="85">
        <v>1</v>
      </c>
    </row>
    <row r="23" spans="1:8" ht="15">
      <c r="A23" s="85" t="s">
        <v>656</v>
      </c>
      <c r="B23" s="85">
        <v>1</v>
      </c>
      <c r="C23" s="85"/>
      <c r="D23" s="85"/>
      <c r="E23" s="85"/>
      <c r="F23" s="85"/>
      <c r="G23" s="85" t="s">
        <v>657</v>
      </c>
      <c r="H23" s="85">
        <v>1</v>
      </c>
    </row>
    <row r="24" spans="1:8" ht="15">
      <c r="A24" s="85" t="s">
        <v>657</v>
      </c>
      <c r="B24" s="85">
        <v>1</v>
      </c>
      <c r="C24" s="85"/>
      <c r="D24" s="85"/>
      <c r="E24" s="85"/>
      <c r="F24" s="85"/>
      <c r="G24" s="85" t="s">
        <v>658</v>
      </c>
      <c r="H24" s="85">
        <v>1</v>
      </c>
    </row>
    <row r="25" spans="1:8" ht="15">
      <c r="A25" s="85" t="s">
        <v>658</v>
      </c>
      <c r="B25" s="85">
        <v>1</v>
      </c>
      <c r="C25" s="85"/>
      <c r="D25" s="85"/>
      <c r="E25" s="85"/>
      <c r="F25" s="85"/>
      <c r="G25" s="85" t="s">
        <v>659</v>
      </c>
      <c r="H25" s="85">
        <v>1</v>
      </c>
    </row>
    <row r="26" spans="1:8" ht="15">
      <c r="A26" s="85" t="s">
        <v>659</v>
      </c>
      <c r="B26" s="85">
        <v>1</v>
      </c>
      <c r="C26" s="85"/>
      <c r="D26" s="85"/>
      <c r="E26" s="85"/>
      <c r="F26" s="85"/>
      <c r="G26" s="85" t="s">
        <v>660</v>
      </c>
      <c r="H26" s="85">
        <v>1</v>
      </c>
    </row>
    <row r="27" spans="1:8" ht="15">
      <c r="A27" s="85" t="s">
        <v>660</v>
      </c>
      <c r="B27" s="85">
        <v>1</v>
      </c>
      <c r="C27" s="85"/>
      <c r="D27" s="85"/>
      <c r="E27" s="85"/>
      <c r="F27" s="85"/>
      <c r="G27" s="85" t="s">
        <v>661</v>
      </c>
      <c r="H27" s="85">
        <v>1</v>
      </c>
    </row>
    <row r="28" spans="1:8" ht="15">
      <c r="A28" s="85" t="s">
        <v>661</v>
      </c>
      <c r="B28" s="85">
        <v>1</v>
      </c>
      <c r="C28" s="85"/>
      <c r="D28" s="85"/>
      <c r="E28" s="85"/>
      <c r="F28" s="85"/>
      <c r="G28" s="85" t="s">
        <v>665</v>
      </c>
      <c r="H28" s="85">
        <v>1</v>
      </c>
    </row>
    <row r="31" spans="1:8" ht="15" customHeight="1">
      <c r="A31" s="13" t="s">
        <v>668</v>
      </c>
      <c r="B31" s="13" t="s">
        <v>637</v>
      </c>
      <c r="C31" s="13" t="s">
        <v>678</v>
      </c>
      <c r="D31" s="13" t="s">
        <v>640</v>
      </c>
      <c r="E31" s="13" t="s">
        <v>687</v>
      </c>
      <c r="F31" s="13" t="s">
        <v>642</v>
      </c>
      <c r="G31" s="13" t="s">
        <v>693</v>
      </c>
      <c r="H31" s="13" t="s">
        <v>643</v>
      </c>
    </row>
    <row r="32" spans="1:8" ht="15">
      <c r="A32" s="91" t="s">
        <v>669</v>
      </c>
      <c r="B32" s="91">
        <v>22</v>
      </c>
      <c r="C32" s="91" t="s">
        <v>235</v>
      </c>
      <c r="D32" s="91">
        <v>9</v>
      </c>
      <c r="E32" s="91" t="s">
        <v>688</v>
      </c>
      <c r="F32" s="91">
        <v>8</v>
      </c>
      <c r="G32" s="91" t="s">
        <v>212</v>
      </c>
      <c r="H32" s="91">
        <v>6</v>
      </c>
    </row>
    <row r="33" spans="1:8" ht="15">
      <c r="A33" s="91" t="s">
        <v>670</v>
      </c>
      <c r="B33" s="91">
        <v>9</v>
      </c>
      <c r="C33" s="91" t="s">
        <v>679</v>
      </c>
      <c r="D33" s="91">
        <v>8</v>
      </c>
      <c r="E33" s="91" t="s">
        <v>238</v>
      </c>
      <c r="F33" s="91">
        <v>8</v>
      </c>
      <c r="G33" s="91" t="s">
        <v>694</v>
      </c>
      <c r="H33" s="91">
        <v>5</v>
      </c>
    </row>
    <row r="34" spans="1:8" ht="15">
      <c r="A34" s="91" t="s">
        <v>671</v>
      </c>
      <c r="B34" s="91">
        <v>0</v>
      </c>
      <c r="C34" s="91" t="s">
        <v>680</v>
      </c>
      <c r="D34" s="91">
        <v>8</v>
      </c>
      <c r="E34" s="91" t="s">
        <v>689</v>
      </c>
      <c r="F34" s="91">
        <v>8</v>
      </c>
      <c r="G34" s="91" t="s">
        <v>695</v>
      </c>
      <c r="H34" s="91">
        <v>5</v>
      </c>
    </row>
    <row r="35" spans="1:8" ht="15">
      <c r="A35" s="91" t="s">
        <v>672</v>
      </c>
      <c r="B35" s="91">
        <v>557</v>
      </c>
      <c r="C35" s="91" t="s">
        <v>675</v>
      </c>
      <c r="D35" s="91">
        <v>8</v>
      </c>
      <c r="E35" s="91" t="s">
        <v>690</v>
      </c>
      <c r="F35" s="91">
        <v>8</v>
      </c>
      <c r="G35" s="91" t="s">
        <v>229</v>
      </c>
      <c r="H35" s="91">
        <v>5</v>
      </c>
    </row>
    <row r="36" spans="1:8" ht="15">
      <c r="A36" s="91" t="s">
        <v>673</v>
      </c>
      <c r="B36" s="91">
        <v>588</v>
      </c>
      <c r="C36" s="91" t="s">
        <v>681</v>
      </c>
      <c r="D36" s="91">
        <v>8</v>
      </c>
      <c r="E36" s="91" t="s">
        <v>674</v>
      </c>
      <c r="F36" s="91">
        <v>8</v>
      </c>
      <c r="G36" s="91" t="s">
        <v>696</v>
      </c>
      <c r="H36" s="91">
        <v>5</v>
      </c>
    </row>
    <row r="37" spans="1:8" ht="15">
      <c r="A37" s="91" t="s">
        <v>235</v>
      </c>
      <c r="B37" s="91">
        <v>15</v>
      </c>
      <c r="C37" s="91" t="s">
        <v>682</v>
      </c>
      <c r="D37" s="91">
        <v>8</v>
      </c>
      <c r="E37" s="91" t="s">
        <v>676</v>
      </c>
      <c r="F37" s="91">
        <v>8</v>
      </c>
      <c r="G37" s="91" t="s">
        <v>697</v>
      </c>
      <c r="H37" s="91">
        <v>5</v>
      </c>
    </row>
    <row r="38" spans="1:8" ht="15">
      <c r="A38" s="91" t="s">
        <v>674</v>
      </c>
      <c r="B38" s="91">
        <v>10</v>
      </c>
      <c r="C38" s="91" t="s">
        <v>683</v>
      </c>
      <c r="D38" s="91">
        <v>8</v>
      </c>
      <c r="E38" s="91" t="s">
        <v>677</v>
      </c>
      <c r="F38" s="91">
        <v>8</v>
      </c>
      <c r="G38" s="91" t="s">
        <v>698</v>
      </c>
      <c r="H38" s="91">
        <v>5</v>
      </c>
    </row>
    <row r="39" spans="1:8" ht="15">
      <c r="A39" s="91" t="s">
        <v>675</v>
      </c>
      <c r="B39" s="91">
        <v>9</v>
      </c>
      <c r="C39" s="91" t="s">
        <v>684</v>
      </c>
      <c r="D39" s="91">
        <v>8</v>
      </c>
      <c r="E39" s="91" t="s">
        <v>691</v>
      </c>
      <c r="F39" s="91">
        <v>8</v>
      </c>
      <c r="G39" s="91" t="s">
        <v>699</v>
      </c>
      <c r="H39" s="91">
        <v>5</v>
      </c>
    </row>
    <row r="40" spans="1:8" ht="15">
      <c r="A40" s="91" t="s">
        <v>676</v>
      </c>
      <c r="B40" s="91">
        <v>9</v>
      </c>
      <c r="C40" s="91" t="s">
        <v>685</v>
      </c>
      <c r="D40" s="91">
        <v>7</v>
      </c>
      <c r="E40" s="91" t="s">
        <v>692</v>
      </c>
      <c r="F40" s="91">
        <v>8</v>
      </c>
      <c r="G40" s="91" t="s">
        <v>235</v>
      </c>
      <c r="H40" s="91">
        <v>5</v>
      </c>
    </row>
    <row r="41" spans="1:8" ht="15">
      <c r="A41" s="91" t="s">
        <v>677</v>
      </c>
      <c r="B41" s="91">
        <v>9</v>
      </c>
      <c r="C41" s="91" t="s">
        <v>686</v>
      </c>
      <c r="D41" s="91">
        <v>7</v>
      </c>
      <c r="E41" s="91" t="s">
        <v>214</v>
      </c>
      <c r="F41" s="91">
        <v>7</v>
      </c>
      <c r="G41" s="91" t="s">
        <v>223</v>
      </c>
      <c r="H41" s="91">
        <v>4</v>
      </c>
    </row>
    <row r="44" spans="1:8" ht="15" customHeight="1">
      <c r="A44" s="13" t="s">
        <v>704</v>
      </c>
      <c r="B44" s="13" t="s">
        <v>637</v>
      </c>
      <c r="C44" s="13" t="s">
        <v>715</v>
      </c>
      <c r="D44" s="13" t="s">
        <v>640</v>
      </c>
      <c r="E44" s="13" t="s">
        <v>722</v>
      </c>
      <c r="F44" s="13" t="s">
        <v>642</v>
      </c>
      <c r="G44" s="13" t="s">
        <v>727</v>
      </c>
      <c r="H44" s="13" t="s">
        <v>643</v>
      </c>
    </row>
    <row r="45" spans="1:8" ht="15">
      <c r="A45" s="91" t="s">
        <v>705</v>
      </c>
      <c r="B45" s="91">
        <v>9</v>
      </c>
      <c r="C45" s="91" t="s">
        <v>706</v>
      </c>
      <c r="D45" s="91">
        <v>8</v>
      </c>
      <c r="E45" s="91" t="s">
        <v>710</v>
      </c>
      <c r="F45" s="91">
        <v>8</v>
      </c>
      <c r="G45" s="91" t="s">
        <v>728</v>
      </c>
      <c r="H45" s="91">
        <v>5</v>
      </c>
    </row>
    <row r="46" spans="1:8" ht="15">
      <c r="A46" s="91" t="s">
        <v>706</v>
      </c>
      <c r="B46" s="91">
        <v>8</v>
      </c>
      <c r="C46" s="91" t="s">
        <v>707</v>
      </c>
      <c r="D46" s="91">
        <v>8</v>
      </c>
      <c r="E46" s="91" t="s">
        <v>711</v>
      </c>
      <c r="F46" s="91">
        <v>8</v>
      </c>
      <c r="G46" s="91" t="s">
        <v>729</v>
      </c>
      <c r="H46" s="91">
        <v>5</v>
      </c>
    </row>
    <row r="47" spans="1:8" ht="15">
      <c r="A47" s="91" t="s">
        <v>707</v>
      </c>
      <c r="B47" s="91">
        <v>8</v>
      </c>
      <c r="C47" s="91" t="s">
        <v>708</v>
      </c>
      <c r="D47" s="91">
        <v>8</v>
      </c>
      <c r="E47" s="91" t="s">
        <v>712</v>
      </c>
      <c r="F47" s="91">
        <v>8</v>
      </c>
      <c r="G47" s="91" t="s">
        <v>730</v>
      </c>
      <c r="H47" s="91">
        <v>5</v>
      </c>
    </row>
    <row r="48" spans="1:8" ht="15">
      <c r="A48" s="91" t="s">
        <v>708</v>
      </c>
      <c r="B48" s="91">
        <v>8</v>
      </c>
      <c r="C48" s="91" t="s">
        <v>709</v>
      </c>
      <c r="D48" s="91">
        <v>8</v>
      </c>
      <c r="E48" s="91" t="s">
        <v>713</v>
      </c>
      <c r="F48" s="91">
        <v>8</v>
      </c>
      <c r="G48" s="91" t="s">
        <v>731</v>
      </c>
      <c r="H48" s="91">
        <v>5</v>
      </c>
    </row>
    <row r="49" spans="1:8" ht="15">
      <c r="A49" s="91" t="s">
        <v>709</v>
      </c>
      <c r="B49" s="91">
        <v>8</v>
      </c>
      <c r="C49" s="91" t="s">
        <v>716</v>
      </c>
      <c r="D49" s="91">
        <v>7</v>
      </c>
      <c r="E49" s="91" t="s">
        <v>705</v>
      </c>
      <c r="F49" s="91">
        <v>8</v>
      </c>
      <c r="G49" s="91" t="s">
        <v>732</v>
      </c>
      <c r="H49" s="91">
        <v>5</v>
      </c>
    </row>
    <row r="50" spans="1:8" ht="15">
      <c r="A50" s="91" t="s">
        <v>710</v>
      </c>
      <c r="B50" s="91">
        <v>8</v>
      </c>
      <c r="C50" s="91" t="s">
        <v>717</v>
      </c>
      <c r="D50" s="91">
        <v>7</v>
      </c>
      <c r="E50" s="91" t="s">
        <v>714</v>
      </c>
      <c r="F50" s="91">
        <v>8</v>
      </c>
      <c r="G50" s="91" t="s">
        <v>733</v>
      </c>
      <c r="H50" s="91">
        <v>5</v>
      </c>
    </row>
    <row r="51" spans="1:8" ht="15">
      <c r="A51" s="91" t="s">
        <v>711</v>
      </c>
      <c r="B51" s="91">
        <v>8</v>
      </c>
      <c r="C51" s="91" t="s">
        <v>718</v>
      </c>
      <c r="D51" s="91">
        <v>7</v>
      </c>
      <c r="E51" s="91" t="s">
        <v>723</v>
      </c>
      <c r="F51" s="91">
        <v>8</v>
      </c>
      <c r="G51" s="91" t="s">
        <v>734</v>
      </c>
      <c r="H51" s="91">
        <v>5</v>
      </c>
    </row>
    <row r="52" spans="1:8" ht="15">
      <c r="A52" s="91" t="s">
        <v>712</v>
      </c>
      <c r="B52" s="91">
        <v>8</v>
      </c>
      <c r="C52" s="91" t="s">
        <v>719</v>
      </c>
      <c r="D52" s="91">
        <v>7</v>
      </c>
      <c r="E52" s="91" t="s">
        <v>724</v>
      </c>
      <c r="F52" s="91">
        <v>8</v>
      </c>
      <c r="G52" s="91" t="s">
        <v>735</v>
      </c>
      <c r="H52" s="91">
        <v>5</v>
      </c>
    </row>
    <row r="53" spans="1:8" ht="15">
      <c r="A53" s="91" t="s">
        <v>713</v>
      </c>
      <c r="B53" s="91">
        <v>8</v>
      </c>
      <c r="C53" s="91" t="s">
        <v>720</v>
      </c>
      <c r="D53" s="91">
        <v>7</v>
      </c>
      <c r="E53" s="91" t="s">
        <v>725</v>
      </c>
      <c r="F53" s="91">
        <v>7</v>
      </c>
      <c r="G53" s="91" t="s">
        <v>736</v>
      </c>
      <c r="H53" s="91">
        <v>4</v>
      </c>
    </row>
    <row r="54" spans="1:8" ht="15">
      <c r="A54" s="91" t="s">
        <v>714</v>
      </c>
      <c r="B54" s="91">
        <v>8</v>
      </c>
      <c r="C54" s="91" t="s">
        <v>721</v>
      </c>
      <c r="D54" s="91">
        <v>7</v>
      </c>
      <c r="E54" s="91" t="s">
        <v>726</v>
      </c>
      <c r="F54" s="91">
        <v>5</v>
      </c>
      <c r="G54" s="91" t="s">
        <v>737</v>
      </c>
      <c r="H54" s="91">
        <v>4</v>
      </c>
    </row>
    <row r="57" spans="1:8" ht="15" customHeight="1">
      <c r="A57" s="85" t="s">
        <v>742</v>
      </c>
      <c r="B57" s="85" t="s">
        <v>637</v>
      </c>
      <c r="C57" s="85" t="s">
        <v>745</v>
      </c>
      <c r="D57" s="85" t="s">
        <v>640</v>
      </c>
      <c r="E57" s="85" t="s">
        <v>746</v>
      </c>
      <c r="F57" s="85" t="s">
        <v>642</v>
      </c>
      <c r="G57" s="85" t="s">
        <v>749</v>
      </c>
      <c r="H57" s="85" t="s">
        <v>643</v>
      </c>
    </row>
    <row r="58" spans="1:8" ht="15">
      <c r="A58" s="85"/>
      <c r="B58" s="85"/>
      <c r="C58" s="85"/>
      <c r="D58" s="85"/>
      <c r="E58" s="85"/>
      <c r="F58" s="85"/>
      <c r="G58" s="85"/>
      <c r="H58" s="85"/>
    </row>
    <row r="60" spans="1:8" ht="15" customHeight="1">
      <c r="A60" s="13" t="s">
        <v>743</v>
      </c>
      <c r="B60" s="13" t="s">
        <v>637</v>
      </c>
      <c r="C60" s="13" t="s">
        <v>747</v>
      </c>
      <c r="D60" s="13" t="s">
        <v>640</v>
      </c>
      <c r="E60" s="13" t="s">
        <v>748</v>
      </c>
      <c r="F60" s="13" t="s">
        <v>642</v>
      </c>
      <c r="G60" s="13" t="s">
        <v>750</v>
      </c>
      <c r="H60" s="13" t="s">
        <v>643</v>
      </c>
    </row>
    <row r="61" spans="1:8" ht="15">
      <c r="A61" s="85" t="s">
        <v>235</v>
      </c>
      <c r="B61" s="85">
        <v>15</v>
      </c>
      <c r="C61" s="85" t="s">
        <v>235</v>
      </c>
      <c r="D61" s="85">
        <v>9</v>
      </c>
      <c r="E61" s="85" t="s">
        <v>238</v>
      </c>
      <c r="F61" s="85">
        <v>8</v>
      </c>
      <c r="G61" s="85" t="s">
        <v>212</v>
      </c>
      <c r="H61" s="85">
        <v>6</v>
      </c>
    </row>
    <row r="62" spans="1:8" ht="15">
      <c r="A62" s="85" t="s">
        <v>238</v>
      </c>
      <c r="B62" s="85">
        <v>8</v>
      </c>
      <c r="C62" s="85" t="s">
        <v>233</v>
      </c>
      <c r="D62" s="85">
        <v>6</v>
      </c>
      <c r="E62" s="85" t="s">
        <v>214</v>
      </c>
      <c r="F62" s="85">
        <v>7</v>
      </c>
      <c r="G62" s="85" t="s">
        <v>229</v>
      </c>
      <c r="H62" s="85">
        <v>5</v>
      </c>
    </row>
    <row r="63" spans="1:8" ht="15">
      <c r="A63" s="85" t="s">
        <v>214</v>
      </c>
      <c r="B63" s="85">
        <v>8</v>
      </c>
      <c r="C63" s="85" t="s">
        <v>241</v>
      </c>
      <c r="D63" s="85">
        <v>1</v>
      </c>
      <c r="E63" s="85" t="s">
        <v>212</v>
      </c>
      <c r="F63" s="85">
        <v>1</v>
      </c>
      <c r="G63" s="85" t="s">
        <v>235</v>
      </c>
      <c r="H63" s="85">
        <v>5</v>
      </c>
    </row>
    <row r="64" spans="1:8" ht="15">
      <c r="A64" s="85" t="s">
        <v>212</v>
      </c>
      <c r="B64" s="85">
        <v>7</v>
      </c>
      <c r="C64" s="85"/>
      <c r="D64" s="85"/>
      <c r="E64" s="85" t="s">
        <v>237</v>
      </c>
      <c r="F64" s="85">
        <v>1</v>
      </c>
      <c r="G64" s="85" t="s">
        <v>223</v>
      </c>
      <c r="H64" s="85">
        <v>4</v>
      </c>
    </row>
    <row r="65" spans="1:8" ht="15">
      <c r="A65" s="85" t="s">
        <v>233</v>
      </c>
      <c r="B65" s="85">
        <v>6</v>
      </c>
      <c r="C65" s="85"/>
      <c r="D65" s="85"/>
      <c r="E65" s="85" t="s">
        <v>235</v>
      </c>
      <c r="F65" s="85">
        <v>1</v>
      </c>
      <c r="G65" s="85" t="s">
        <v>744</v>
      </c>
      <c r="H65" s="85">
        <v>4</v>
      </c>
    </row>
    <row r="66" spans="1:8" ht="15">
      <c r="A66" s="85" t="s">
        <v>229</v>
      </c>
      <c r="B66" s="85">
        <v>5</v>
      </c>
      <c r="C66" s="85"/>
      <c r="D66" s="85"/>
      <c r="E66" s="85"/>
      <c r="F66" s="85"/>
      <c r="G66" s="85" t="s">
        <v>240</v>
      </c>
      <c r="H66" s="85">
        <v>1</v>
      </c>
    </row>
    <row r="67" spans="1:8" ht="15">
      <c r="A67" s="85" t="s">
        <v>223</v>
      </c>
      <c r="B67" s="85">
        <v>4</v>
      </c>
      <c r="C67" s="85"/>
      <c r="D67" s="85"/>
      <c r="E67" s="85"/>
      <c r="F67" s="85"/>
      <c r="G67" s="85" t="s">
        <v>239</v>
      </c>
      <c r="H67" s="85">
        <v>1</v>
      </c>
    </row>
    <row r="68" spans="1:8" ht="15">
      <c r="A68" s="85" t="s">
        <v>744</v>
      </c>
      <c r="B68" s="85">
        <v>4</v>
      </c>
      <c r="C68" s="85"/>
      <c r="D68" s="85"/>
      <c r="E68" s="85"/>
      <c r="F68" s="85"/>
      <c r="G68" s="85" t="s">
        <v>213</v>
      </c>
      <c r="H68" s="85">
        <v>1</v>
      </c>
    </row>
    <row r="69" spans="1:8" ht="15">
      <c r="A69" s="85" t="s">
        <v>241</v>
      </c>
      <c r="B69" s="85">
        <v>1</v>
      </c>
      <c r="C69" s="85"/>
      <c r="D69" s="85"/>
      <c r="E69" s="85"/>
      <c r="F69" s="85"/>
      <c r="G69" s="85" t="s">
        <v>214</v>
      </c>
      <c r="H69" s="85">
        <v>1</v>
      </c>
    </row>
    <row r="70" spans="1:8" ht="15">
      <c r="A70" s="85" t="s">
        <v>240</v>
      </c>
      <c r="B70" s="85">
        <v>1</v>
      </c>
      <c r="C70" s="85"/>
      <c r="D70" s="85"/>
      <c r="E70" s="85"/>
      <c r="F70" s="85"/>
      <c r="G70" s="85"/>
      <c r="H70" s="85"/>
    </row>
    <row r="73" spans="1:8" ht="15" customHeight="1">
      <c r="A73" s="13" t="s">
        <v>756</v>
      </c>
      <c r="B73" s="13" t="s">
        <v>637</v>
      </c>
      <c r="C73" s="13" t="s">
        <v>757</v>
      </c>
      <c r="D73" s="13" t="s">
        <v>640</v>
      </c>
      <c r="E73" s="13" t="s">
        <v>758</v>
      </c>
      <c r="F73" s="13" t="s">
        <v>642</v>
      </c>
      <c r="G73" s="13" t="s">
        <v>759</v>
      </c>
      <c r="H73" s="13" t="s">
        <v>643</v>
      </c>
    </row>
    <row r="74" spans="1:8" ht="15">
      <c r="A74" s="124" t="s">
        <v>237</v>
      </c>
      <c r="B74" s="85">
        <v>57269</v>
      </c>
      <c r="C74" s="124" t="s">
        <v>241</v>
      </c>
      <c r="D74" s="85">
        <v>9831</v>
      </c>
      <c r="E74" s="124" t="s">
        <v>237</v>
      </c>
      <c r="F74" s="85">
        <v>57269</v>
      </c>
      <c r="G74" s="124" t="s">
        <v>225</v>
      </c>
      <c r="H74" s="85">
        <v>22311</v>
      </c>
    </row>
    <row r="75" spans="1:8" ht="15">
      <c r="A75" s="124" t="s">
        <v>225</v>
      </c>
      <c r="B75" s="85">
        <v>22311</v>
      </c>
      <c r="C75" s="124" t="s">
        <v>233</v>
      </c>
      <c r="D75" s="85">
        <v>9637</v>
      </c>
      <c r="E75" s="124" t="s">
        <v>216</v>
      </c>
      <c r="F75" s="85">
        <v>10712</v>
      </c>
      <c r="G75" s="124" t="s">
        <v>230</v>
      </c>
      <c r="H75" s="85">
        <v>17673</v>
      </c>
    </row>
    <row r="76" spans="1:8" ht="15">
      <c r="A76" s="124" t="s">
        <v>230</v>
      </c>
      <c r="B76" s="85">
        <v>17673</v>
      </c>
      <c r="C76" s="124" t="s">
        <v>234</v>
      </c>
      <c r="D76" s="85">
        <v>7099</v>
      </c>
      <c r="E76" s="124" t="s">
        <v>215</v>
      </c>
      <c r="F76" s="85">
        <v>6941</v>
      </c>
      <c r="G76" s="124" t="s">
        <v>212</v>
      </c>
      <c r="H76" s="85">
        <v>16549</v>
      </c>
    </row>
    <row r="77" spans="1:8" ht="15">
      <c r="A77" s="124" t="s">
        <v>212</v>
      </c>
      <c r="B77" s="85">
        <v>16549</v>
      </c>
      <c r="C77" s="124" t="s">
        <v>235</v>
      </c>
      <c r="D77" s="85">
        <v>4116</v>
      </c>
      <c r="E77" s="124" t="s">
        <v>238</v>
      </c>
      <c r="F77" s="85">
        <v>6652</v>
      </c>
      <c r="G77" s="124" t="s">
        <v>213</v>
      </c>
      <c r="H77" s="85">
        <v>13470</v>
      </c>
    </row>
    <row r="78" spans="1:8" ht="15">
      <c r="A78" s="124" t="s">
        <v>213</v>
      </c>
      <c r="B78" s="85">
        <v>13470</v>
      </c>
      <c r="C78" s="124" t="s">
        <v>226</v>
      </c>
      <c r="D78" s="85">
        <v>3472</v>
      </c>
      <c r="E78" s="124" t="s">
        <v>217</v>
      </c>
      <c r="F78" s="85">
        <v>1234</v>
      </c>
      <c r="G78" s="124" t="s">
        <v>239</v>
      </c>
      <c r="H78" s="85">
        <v>3053</v>
      </c>
    </row>
    <row r="79" spans="1:8" ht="15">
      <c r="A79" s="124" t="s">
        <v>216</v>
      </c>
      <c r="B79" s="85">
        <v>10712</v>
      </c>
      <c r="C79" s="124" t="s">
        <v>227</v>
      </c>
      <c r="D79" s="85">
        <v>2924</v>
      </c>
      <c r="E79" s="124" t="s">
        <v>219</v>
      </c>
      <c r="F79" s="85">
        <v>1102</v>
      </c>
      <c r="G79" s="124" t="s">
        <v>223</v>
      </c>
      <c r="H79" s="85">
        <v>1489</v>
      </c>
    </row>
    <row r="80" spans="1:8" ht="15">
      <c r="A80" s="124" t="s">
        <v>241</v>
      </c>
      <c r="B80" s="85">
        <v>9831</v>
      </c>
      <c r="C80" s="124" t="s">
        <v>232</v>
      </c>
      <c r="D80" s="85">
        <v>1458</v>
      </c>
      <c r="E80" s="124" t="s">
        <v>214</v>
      </c>
      <c r="F80" s="85">
        <v>853</v>
      </c>
      <c r="G80" s="124" t="s">
        <v>229</v>
      </c>
      <c r="H80" s="85">
        <v>1426</v>
      </c>
    </row>
    <row r="81" spans="1:8" ht="15">
      <c r="A81" s="124" t="s">
        <v>233</v>
      </c>
      <c r="B81" s="85">
        <v>9637</v>
      </c>
      <c r="C81" s="124" t="s">
        <v>228</v>
      </c>
      <c r="D81" s="85">
        <v>1241</v>
      </c>
      <c r="E81" s="124" t="s">
        <v>221</v>
      </c>
      <c r="F81" s="85">
        <v>630</v>
      </c>
      <c r="G81" s="124" t="s">
        <v>224</v>
      </c>
      <c r="H81" s="85">
        <v>465</v>
      </c>
    </row>
    <row r="82" spans="1:8" ht="15">
      <c r="A82" s="124" t="s">
        <v>234</v>
      </c>
      <c r="B82" s="85">
        <v>7099</v>
      </c>
      <c r="C82" s="124" t="s">
        <v>222</v>
      </c>
      <c r="D82" s="85">
        <v>944</v>
      </c>
      <c r="E82" s="124" t="s">
        <v>218</v>
      </c>
      <c r="F82" s="85">
        <v>265</v>
      </c>
      <c r="G82" s="124" t="s">
        <v>240</v>
      </c>
      <c r="H82" s="85">
        <v>13</v>
      </c>
    </row>
    <row r="83" spans="1:8" ht="15">
      <c r="A83" s="124" t="s">
        <v>215</v>
      </c>
      <c r="B83" s="85">
        <v>6941</v>
      </c>
      <c r="C83" s="124" t="s">
        <v>231</v>
      </c>
      <c r="D83" s="85">
        <v>510</v>
      </c>
      <c r="E83" s="124" t="s">
        <v>220</v>
      </c>
      <c r="F83" s="85">
        <v>177</v>
      </c>
      <c r="G83" s="124"/>
      <c r="H83" s="85"/>
    </row>
  </sheetData>
  <hyperlinks>
    <hyperlink ref="A2" r:id="rId1" display="https://www.nytimes.com/2019/06/05/opinion/hospital-cesarean-section.html"/>
    <hyperlink ref="A3" r:id="rId2" display="https://www.cmqcc.org/news/upcoming-webinar-improving-birth-care-experiences-and-outcomes-and-black-mothers-qi-approach"/>
    <hyperlink ref="A4" r:id="rId3" display="https://twitter.com/publichealthumn/status/1137082513837449216"/>
    <hyperlink ref="A5" r:id="rId4" display="https://mailchi.mp/a03a4cdeae8d/y0ay1xa7r6-2875445"/>
    <hyperlink ref="A6" r:id="rId5" display="http://www.sciencedirect.com/science/authShare/S0884217519300449/20190507T220300Z/1?md5=5be580187ed1e0f021a008f6c8ba1297&amp;dgcid=author"/>
    <hyperlink ref="A7" r:id="rId6" display="https://www.cmqcc.org/my-birth-matters"/>
    <hyperlink ref="C2" r:id="rId7" display="https://mailchi.mp/a03a4cdeae8d/y0ay1xa7r6-2875445"/>
    <hyperlink ref="C3" r:id="rId8" display="http://www.sciencedirect.com/science/authShare/S0884217519300449/20190507T220300Z/1?md5=5be580187ed1e0f021a008f6c8ba1297&amp;dgcid=author"/>
    <hyperlink ref="C4" r:id="rId9" display="https://www.cmqcc.org/news/upcoming-webinar-improving-birth-care-experiences-and-outcomes-and-black-mothers-qi-approach"/>
    <hyperlink ref="E2" r:id="rId10" display="https://www.nytimes.com/2019/06/05/opinion/hospital-cesarean-section.html"/>
    <hyperlink ref="G2" r:id="rId11" display="https://twitter.com/publichealthumn/status/1137082513837449216"/>
    <hyperlink ref="G3" r:id="rId12" display="https://www.cmqcc.org/my-birth-matters"/>
  </hyperlinks>
  <printOptions/>
  <pageMargins left="0.7" right="0.7" top="0.75" bottom="0.75" header="0.3" footer="0.3"/>
  <pageSetup orientation="portrait" paperSize="9"/>
  <tableParts>
    <tablePart r:id="rId13"/>
    <tablePart r:id="rId18"/>
    <tablePart r:id="rId15"/>
    <tablePart r:id="rId17"/>
    <tablePart r:id="rId14"/>
    <tablePart r:id="rId20"/>
    <tablePart r:id="rId16"/>
    <tablePart r:id="rId1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2019-06-16T19:49:03Z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