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8.xml" ContentType="application/vnd.openxmlformats-officedocument.spreadsheetml.table+xml"/>
  <Override PartName="/xl/tables/table16.xml" ContentType="application/vnd.openxmlformats-officedocument.spreadsheetml.table+xml"/>
  <Override PartName="/xl/tables/table19.xml" ContentType="application/vnd.openxmlformats-officedocument.spreadsheetml.table+xml"/>
  <Override PartName="/xl/tables/table14.xml" ContentType="application/vnd.openxmlformats-officedocument.spreadsheetml.table+xml"/>
  <Override PartName="/xl/tables/table17.xml" ContentType="application/vnd.openxmlformats-officedocument.spreadsheetml.table+xml"/>
  <Override PartName="/xl/tables/table13.xml" ContentType="application/vnd.openxmlformats-officedocument.spreadsheetml.table+xml"/>
  <Override PartName="/xl/tables/table15.xml" ContentType="application/vnd.openxmlformats-officedocument.spreadsheetml.table+xml"/>
  <Override PartName="/xl/tables/table12.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1"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Group Edges" sheetId="8" r:id="rId8"/>
    <sheet name="Twitter Search Ntwrk Top Items" sheetId="9" r:id="rId9"/>
    <sheet name="Words" sheetId="10" r:id="rId10"/>
    <sheet name="Word Pairs" sheetId="11" r:id="rId11"/>
    <sheet name="Top Items" sheetId="12" r:id="rId12"/>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C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D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0">
      <text>
        <r>
          <rPr>
            <b/>
            <sz val="8"/>
            <rFont val="Tahoma"/>
            <family val="2"/>
          </rPr>
          <t xml:space="preserve">Vertex Size
</t>
        </r>
        <r>
          <rPr>
            <sz val="8"/>
            <rFont val="Tahoma"/>
            <family val="2"/>
          </rPr>
          <t xml:space="preserve">
Enter an optional vertex size between 1 and 1,000.</t>
        </r>
      </text>
    </comment>
    <comment ref="F2" authorId="0">
      <text>
        <r>
          <rPr>
            <b/>
            <sz val="8"/>
            <rFont val="Tahoma"/>
            <family val="2"/>
          </rPr>
          <t xml:space="preserve">Vertex Opacity
</t>
        </r>
        <r>
          <rPr>
            <sz val="8"/>
            <rFont val="Tahoma"/>
            <family val="2"/>
          </rPr>
          <t xml:space="preserve">
Enter an optional vertex opacity between 0 (transparent) and 100 (opaque).</t>
        </r>
      </text>
    </comment>
    <comment ref="G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H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I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J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K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L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M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P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Q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R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S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T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X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Y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Z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AA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B2" authorId="0">
      <text>
        <r>
          <rPr>
            <b/>
            <sz val="8"/>
            <rFont val="Tahoma"/>
            <family val="2"/>
          </rPr>
          <t xml:space="preserve">Vertex ID
</t>
        </r>
        <r>
          <rPr>
            <sz val="8"/>
            <rFont val="Tahoma"/>
            <family val="2"/>
          </rPr>
          <t xml:space="preserve">
This is a unique ID that gets filled in automatically.  Do not edit this column.</t>
        </r>
      </text>
    </comment>
    <comment ref="AD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<sst xmlns="http://schemas.openxmlformats.org/spreadsheetml/2006/main" count="3562" uniqueCount="1063">
  <si>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</si>
  <si>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</si>
  <si>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</si>
  <si>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</si>
  <si>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</si>
  <si>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</si>
  <si>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</si>
  <si>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</si>
  <si>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</si>
  <si>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</si>
  <si>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</si>
  <si>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</si>
  <si>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</si>
  <si>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</si>
  <si>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</si>
  <si>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</si>
  <si>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</si>
  <si>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</si>
  <si>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</si>
  <si>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</si>
  <si>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</si>
  <si>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</si>
  <si>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</si>
  <si>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</si>
  <si>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</si>
  <si>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</si>
  <si>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</si>
  <si>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</si>
  <si>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</si>
  <si>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</si>
  <si>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</si>
  <si>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</si>
  <si>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</si>
  <si>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</si>
  <si>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</si>
  <si>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</si>
  <si>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</si>
  <si>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</si>
  <si>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</si>
  <si>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</si>
  <si>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</si>
  <si>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</si>
  <si>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</si>
  <si>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</si>
  <si>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</si>
  <si>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</si>
  <si>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</si>
  <si>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</si>
  <si>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</si>
  <si>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</si>
  <si>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</si>
  <si>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</si>
  <si>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</si>
  <si>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</si>
  <si>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</si>
  <si>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</si>
  <si>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</si>
  <si>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</si>
  <si>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</si>
  <si>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</si>
  <si>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</si>
  <si>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</si>
  <si>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</si>
  <si>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</si>
  <si>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</si>
  <si>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</si>
  <si>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</si>
  <si>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</si>
  <si>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</si>
  <si>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</si>
  <si>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</si>
  <si>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</si>
  <si>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</si>
  <si>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</si>
  <si>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</si>
  <si>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</si>
  <si>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</si>
  <si>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</si>
  <si>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</si>
  <si>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</si>
  <si>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</si>
  <si>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</si>
  <si>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</si>
  <si>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</si>
  <si>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</si>
  <si>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</si>
  <si>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</si>
  <si>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</si>
  <si>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</si>
  <si>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</si>
  <si>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</si>
  <si>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</si>
  <si>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</si>
  <si>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</si>
  <si>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</si>
  <si>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</si>
  <si>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</si>
  <si>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</si>
  <si>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</si>
  <si>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</si>
  <si>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</si>
  <si>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</si>
  <si>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</si>
  <si>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</si>
  <si>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</si>
  <si>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</si>
  <si>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</si>
  <si>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</si>
  <si>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</si>
  <si>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</si>
  <si>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</si>
  <si>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</si>
  <si>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</si>
  <si>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</si>
  <si>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</si>
  <si>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</si>
  <si>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</si>
  <si>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</si>
  <si>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</si>
  <si>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</si>
  <si>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</si>
  <si>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</si>
  <si>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</si>
  <si>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</si>
  <si>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</si>
  <si>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</si>
  <si>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</si>
  <si>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</si>
  <si>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</si>
  <si>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</si>
  <si>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</si>
  <si>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</si>
  <si>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</si>
  <si>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</si>
  <si>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</si>
  <si>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</si>
  <si>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</si>
  <si>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</si>
  <si>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</si>
  <si>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</si>
  <si>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</si>
  <si>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</si>
  <si>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</si>
  <si>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</si>
  <si>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</si>
  <si>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</si>
  <si>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</si>
  <si>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</si>
  <si>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</si>
  <si>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</si>
  <si>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</si>
  <si>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</si>
  <si>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</si>
  <si>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</si>
  <si>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</si>
  <si>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</si>
  <si>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</si>
  <si>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</si>
  <si>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</si>
  <si>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</si>
  <si>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</si>
  <si>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</si>
  <si>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</si>
  <si>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</si>
  <si>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</si>
  <si>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</si>
  <si>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</si>
  <si>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</si>
  <si>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</si>
  <si>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</si>
  <si>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</si>
  <si>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</si>
  <si>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</si>
  <si>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</si>
  <si>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</si>
  <si>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</si>
  <si>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</si>
  <si>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</si>
  <si>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</si>
  <si>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</si>
  <si>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</si>
  <si>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</si>
  <si>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</si>
  <si>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</si>
  <si>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</si>
  <si>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</si>
  <si>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</si>
  <si>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</si>
  <si>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</si>
  <si>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</si>
  <si>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</si>
  <si>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</si>
  <si>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</si>
  <si>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</si>
  <si>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</si>
  <si>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</si>
  <si>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</si>
  <si>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</si>
  <si>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</si>
  <si>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</si>
  <si>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</si>
  <si>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</si>
  <si>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</si>
  <si>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</si>
  <si>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</si>
  <si>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</si>
  <si>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</si>
  <si>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</si>
  <si>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</si>
  <si>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</si>
  <si>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</si>
  <si>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</si>
  <si>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miss_goofette</t>
  </si>
  <si>
    <t>lasarowa</t>
  </si>
  <si>
    <t>snehaabraham</t>
  </si>
  <si>
    <t>kirstypresenter</t>
  </si>
  <si>
    <t>tdc_leisure</t>
  </si>
  <si>
    <t>obrien_iph</t>
  </si>
  <si>
    <t>ualbertasph</t>
  </si>
  <si>
    <t>tablecrowd</t>
  </si>
  <si>
    <t>sporttechhub</t>
  </si>
  <si>
    <t>nutritionnetwor</t>
  </si>
  <si>
    <t>dnafithq</t>
  </si>
  <si>
    <t>vitamojo</t>
  </si>
  <si>
    <t>patrick_j_short</t>
  </si>
  <si>
    <t>junkycosmonaut</t>
  </si>
  <si>
    <t>morenamagnanini</t>
  </si>
  <si>
    <t>therealkirstyg</t>
  </si>
  <si>
    <t>caulfieldtim</t>
  </si>
  <si>
    <t>londonsport</t>
  </si>
  <si>
    <t>startlead</t>
  </si>
  <si>
    <t>startupleaguehq</t>
  </si>
  <si>
    <t>newcyblue</t>
  </si>
  <si>
    <t>independent</t>
  </si>
  <si>
    <t>dnafit</t>
  </si>
  <si>
    <t>amitkatwala</t>
  </si>
  <si>
    <t>brittri</t>
  </si>
  <si>
    <t>gymireland</t>
  </si>
  <si>
    <t>health</t>
  </si>
  <si>
    <t>nutrition</t>
  </si>
  <si>
    <t>Mentions</t>
  </si>
  <si>
    <t>Replies to</t>
  </si>
  <si>
    <t>Happy birthday to The Queen - a double celebration for #DNAfit! https://t.co/VxufuV9nXH</t>
  </si>
  <si>
    <t>RT @DNAfitHQ: Kirsty Gallacher, TV &amp;amp; radio broadcaster, looking fab with her DNAfit kit! Welcome to the DNAfit fam @TheRealKirstyG - we can…</t>
  </si>
  <si>
    <t>RT @DNAfitHQ: Royal offer to celebrate Her Majesty The Queen's Birthday _xD83D__xDC51_ 
Enter QUEEN35 at checkout to get 35% off all DNAfit kits! _xD83C__xDF81_ 
Fo…</t>
  </si>
  <si>
    <t>@DNAfitHQ How do you give DNAfit as a gift if it asks you to enter personal details and then doesn't give an option for a different name for billing? I want to take advantage of this offer, but not seeing an option to gift it and bill it to myself.</t>
  </si>
  <si>
    <t>Are protein shakes essential for training?
If your training focus is to build or maintain muscle, then it’s good practice to support your training with increased macronutrient intake – especially protein.
https://t.co/wA91PTi5Nj</t>
  </si>
  <si>
    <t>7 Ways Sleep Affects Your Training And Nutrition 
How exactly do you stay in shape? There’s so much information going around but the key ingredients seem to be a healthy diet, coupled with aerobic exercise and strength training. Simple, right?  
https://t.co/OCF4keSjcp</t>
  </si>
  <si>
    <t>Genetic science is now heavily represented in consumer market, w/ companies like 23 and Me, DNAFit, but also peddling love matching w/ promises of perfect matches, sexual attraction &amp;amp; faithfulness. The catch, says @CaulfieldTim, is the fact the science isn't there #CampusAB2019</t>
  </si>
  <si>
    <t>RT @OBrien_IPH: Genetic science is now heavily represented in consumer market, w/ companies like 23 and Me, DNAFit, but also peddling love…</t>
  </si>
  <si>
    <t>Startup founders &amp;amp; management at startups working for health, fitness and wellness businesses, take note!
Dine with Olympic athlete &amp;amp; head of product at DNAFit: putting data into action for performance, health &amp;amp; wellness &amp;gt;&amp;gt;&amp;gt; https://t.co/QBaY5R9t4B
@SportTechHub @LondonSport https://t.co/rmuQyGvP2G</t>
  </si>
  <si>
    <t>RT @TableCrowd: Startup founders &amp;amp; management at startups working for health, fitness and wellness businesses, take note!
Dine with Olympi…</t>
  </si>
  <si>
    <t>Startup founders &amp;amp; management at startups working for health, fitness &amp;amp; wellness businesses, take note!
Dine with Olympic athlete &amp;amp; head of product at DNAFit: putting #data into action for performance, health &amp;amp; wellness &amp;gt; https://t.co/QBaY5R9t4B
@StartupLeagueHQ @startlead https://t.co/mOLGeE9w2t</t>
  </si>
  <si>
    <t>Startup founders &amp;amp; management level at startups working for health, fitness &amp;amp; wellness businesses... this TC dinner is for you! 
Dine with Olympic athlete &amp;amp; head of product at DNAFit: putting data into action for performance, health &amp;amp; wellness &amp;gt;&amp;gt; https://t.co/QBaY5R9t4B https://t.co/Qnlb1pbi7k</t>
  </si>
  <si>
    <t>Startup founders &amp;amp; management level at startups working for health, #fitness &amp;amp; #wellness businesses - this TC dinner is for you! 
Come dine with Olympic athlete &amp;amp; head of product at DNAFit: putting data into action for performance, health &amp;amp; wellness &amp;gt; https://t.co/QBaY5R9t4B https://t.co/hMFRLZDjjn</t>
  </si>
  <si>
    <t>Startup founders and management level at startups working for health, fitness and wellness businesses, take note&amp;gt;&amp;gt;&amp;gt;
Dine with Olympic athlete and head of product at DNAFit: putting data into action for performance, health &amp;amp; wellness &amp;gt;&amp;gt;&amp;gt; https://t.co/QBaY5R9t4B https://t.co/ur3xHrb1pX</t>
  </si>
  <si>
    <t>RT @DNAfitHQ: We highly recommend booking your consultation with our qualified dieticians and sports scientists to help you make the most f…</t>
  </si>
  <si>
    <t>RT @DNAfitHQ: We all love a brunch date or a dinner out _xD83E__xDD5E__xD83C__xDF74_
However, making healthy food choices when eating out can become a bit daunting -…</t>
  </si>
  <si>
    <t>RT @DNAfitHQ: Is your lifestyle putting you at higher risk of developing a chronic disease? _xD83D__xDEAC__xD83C__xDF69__xD83C__xDF7B_ 
The good news is, chronic diseases are gen…</t>
  </si>
  <si>
    <t>RT @DNAfitHQ: Left your Father's Day present til the last minute again? Or does your dad deserve an extra present for being an awesome dad?…</t>
  </si>
  <si>
    <t>We highly recommend booking your consultation with our qualified dieticians and sports scientists to help you make the most from your DNAfit results! Thank you for your great review @NewcyBlue _xD83D__xDC9C_ #GetDNAfit https://t.co/a0P4M9eSPv</t>
  </si>
  <si>
    <t>Kirsty Gallacher, TV &amp;amp; radio broadcaster, looking fab with her DNAfit kit! Welcome to the DNAfit fam @TheRealKirstyG - we can't wait for you to receive genetic insights into your diet, fitness, sleep and stress! Keep us updated with your journey _xD83D__xDCAA__xD83C__xDFFC__xD83D__xDC9C_ #GetDNAfit https://t.co/X2PSCSALgn</t>
  </si>
  <si>
    <t>Great write up from @Independent - "[DNAfit offered a] more user-friendly and more in-depth explanation as part of their online profile and gave the option for a personal consultation" _xD83D__xDC9C_ #GetDNAfit https://t.co/HI1722Wn1y</t>
  </si>
  <si>
    <t>Great article on how understanding your DNA can help meet your fitness and health goals. Vita Mojo is proud to have a partnership with @DNAFit!
https://t.co/eZd3zcjRfE</t>
  </si>
  <si>
    <t>I think @amitkatwala hit the nail on the head with this: "DNAFit offers ... health advice ..., but also runs marketing stunts about yeast-based spreads. It’s hard to see how those are compatible." https://t.co/q3i0G7BOBR</t>
  </si>
  <si>
    <t>RT @patrick_j_short: I think @amitkatwala hit the nail on the head with this: "DNAFit offers ... health advice ..., but also runs marketing…</t>
  </si>
  <si>
    <t>I have 4 DNAFit PRO 360 test left. I sell it for £75 each. PM if interested. Shipping from Ireland is not included @DNAfitHQ, @Nutrition, @health, @GymIreland, @BritTri,</t>
  </si>
  <si>
    <t>Royal offer to celebrate Her Majesty The Queen's Birthday _xD83D__xDC51_ 
Enter QUEEN35 at checkout to get 35% off all DNAfit kits! _xD83C__xDF81_ 
For more on The Queen's Birthday and our Queen's awards - https://t.co/2X682WE7eg  *Offer ends at midnight on 9th June 2019 _xD83D__xDC9C_ #GetDNAfit https://t.co/xXGlVr09Uk</t>
  </si>
  <si>
    <t>Is your lifestyle putting you at higher risk of developing a chronic disease? _xD83D__xDEAC__xD83C__xDF69__xD83C__xDF7B_ 
The good news is, chronic diseases are generally preventable, but the bad news is that most people don't know they can prevent them _xD83C__xDF4F_ Latest blog - https://t.co/2IDoU8nxxL _xD83D__xDC9C_ #GetDNAfit https://t.co/iIMPaoGikK</t>
  </si>
  <si>
    <t>We all love a brunch date or a dinner out _xD83E__xDD5E__xD83C__xDF74_
However, making healthy food choices when eating out can become a bit daunting - how do you pick out the healthier items? _xD83E__xDD66_ 
Our dieticians have all the answers here - https://t.co/AnzwJjYDRB _xD83D__xDC9C_ #GetDNAfit #HealthyEatingWeek https://t.co/pkEq75Tlpx</t>
  </si>
  <si>
    <t>Left your Father's Day present til the last minute again? Or does your dad deserve an extra present for being an awesome dad? _xD83C__xDF81_
￼
 Get 25% off all DNAfit kits with code FATHER19 until 17th June - https://t.co/zCgyupgzBl  _xD83D__xDC9C_
￼
 #GetDNAfit #GetDadDNAfit https://t.co/11QHsK2Oer</t>
  </si>
  <si>
    <t>@DNAfitHQ I have 4 DNAFit PRO 360 test left. I sell it for £75 each. PM if interested. Shipping from Ireland is not included.</t>
  </si>
  <si>
    <t>https://blog.dnafit.com/happy-birthday-to-the-queen-a-double-celebration-for-dnafit</t>
  </si>
  <si>
    <t>https://blog.dnafit.com/are-protein-shakes-essential-for-training?utm_source=hootsuite&amp;utm_medium=tdc&amp;utm_term=&amp;utm_content=&amp;utm_campaign=TDC</t>
  </si>
  <si>
    <t>https://blog.dnafit.com/7-ways-sleep-affects-your-training-and-nutrition?utm_source=hootsuite&amp;utm_medium=tdc&amp;utm_term=&amp;utm_content=&amp;utm_campaign=TDC</t>
  </si>
  <si>
    <t>https://www.tablecrowd.com/venue-tbc/dine-with-olympic-athlete-and-head-of-product-at-dnafit-putting-data-into-action-for-performance-health-and-wellness-20190709</t>
  </si>
  <si>
    <t>https://twitter.com/NewcyBlue/status/1136267516727169027</t>
  </si>
  <si>
    <t>https://twitter.com/Independent/status/1139323542724653063</t>
  </si>
  <si>
    <t>https://www.popsugar.co.uk/fitness/DNA-Fit-Review-46080632</t>
  </si>
  <si>
    <t>https://www.wired.co.uk/article/dna-testing-kits-science</t>
  </si>
  <si>
    <t>https://bit.ly/2QS1e0q?utm_campaign=Queen%27s%20Birthday&amp;utm_content=93606818&amp;utm_medium=social&amp;utm_source=twitter&amp;hss_channel=tw-1346402696</t>
  </si>
  <si>
    <t>https://bit.ly/2IFN4vL?utm_campaign=June&amp;utm_content=93960883&amp;utm_medium=social&amp;utm_source=twitter&amp;hss_channel=tw-1346402696</t>
  </si>
  <si>
    <t>https://bit.ly/2KKKver?utm_campaign=Healthy%20Eating%20Week&amp;utm_content=93966028&amp;utm_medium=social&amp;utm_source=twitter&amp;hss_channel=tw-1346402696</t>
  </si>
  <si>
    <t>https://www.dnafit.com/store/</t>
  </si>
  <si>
    <t>dnafit.com</t>
  </si>
  <si>
    <t>tablecrowd.com</t>
  </si>
  <si>
    <t>twitter.com</t>
  </si>
  <si>
    <t>co.uk</t>
  </si>
  <si>
    <t>bit.ly</t>
  </si>
  <si>
    <t>campusab2019</t>
  </si>
  <si>
    <t>data</t>
  </si>
  <si>
    <t>fitness wellness</t>
  </si>
  <si>
    <t>getdnafit</t>
  </si>
  <si>
    <t>getdnafit healthyeatingweek</t>
  </si>
  <si>
    <t>getdnafit getdaddnafit</t>
  </si>
  <si>
    <t>https://pbs.twimg.com/media/D8yE4RDXoAERERe.jpg</t>
  </si>
  <si>
    <t>https://pbs.twimg.com/media/D87vWNpXsAABfO7.jpg</t>
  </si>
  <si>
    <t>https://pbs.twimg.com/media/D8X5VQWXkAAuSlY.jpg</t>
  </si>
  <si>
    <t>https://pbs.twimg.com/media/D8jRLHxXUAEF5JZ.jpg</t>
  </si>
  <si>
    <t>https://pbs.twimg.com/media/D8sb9lDXkAAMmz-.jpg</t>
  </si>
  <si>
    <t>https://pbs.twimg.com/media/D8Tuq05UwAAKqlv.jpg</t>
  </si>
  <si>
    <t>https://pbs.twimg.com/media/D8hVgQqXsAAeCWZ.jpg</t>
  </si>
  <si>
    <t>https://pbs.twimg.com/media/D83mS7IW4AECmio.jpg</t>
  </si>
  <si>
    <t>https://pbs.twimg.com/media/D8365VLXYAE6V_U.png</t>
  </si>
  <si>
    <t>https://pbs.twimg.com/tweet_video_thumb/D8741BRXoAEK74s.jpg</t>
  </si>
  <si>
    <t>http://pbs.twimg.com/profile_images/1123831009550721024/5Tx8uBch_normal.jpg</t>
  </si>
  <si>
    <t>http://pbs.twimg.com/profile_images/988116405160734721/zUAAxEDT_normal.jpg</t>
  </si>
  <si>
    <t>http://pbs.twimg.com/profile_images/788091000568676352/wb3xsmTC_normal.jpg</t>
  </si>
  <si>
    <t>http://pbs.twimg.com/profile_images/1137467440164679680/Z_7SilFa_normal.jpg</t>
  </si>
  <si>
    <t>http://pbs.twimg.com/profile_images/1484245463/Leisure-FB-logo_normal.jpg</t>
  </si>
  <si>
    <t>http://pbs.twimg.com/profile_images/610524095583617024/8f0OvuMU_normal.jpg</t>
  </si>
  <si>
    <t>http://pbs.twimg.com/profile_images/941069671431782401/7Aebaqlb_normal.jpg</t>
  </si>
  <si>
    <t>http://pbs.twimg.com/profile_images/915860640241213440/baBORuOj_normal.jpg</t>
  </si>
  <si>
    <t>http://pbs.twimg.com/profile_images/657557620312702977/qXNN8OFK_normal.jpg</t>
  </si>
  <si>
    <t>http://pbs.twimg.com/profile_images/1118531714119290885/NAxwo5wU_normal.png</t>
  </si>
  <si>
    <t>http://pbs.twimg.com/profile_images/1121758564492677120/UoYt00D8_normal.png</t>
  </si>
  <si>
    <t>http://pbs.twimg.com/profile_images/704058915449925633/69Ub2GI0_normal.jpg</t>
  </si>
  <si>
    <t>http://pbs.twimg.com/profile_images/1049405170340257798/HJuPj6zz_normal.jpg</t>
  </si>
  <si>
    <t>http://pbs.twimg.com/profile_images/980820968514912257/n8Sz9fS6_normal.jpg</t>
  </si>
  <si>
    <t>https://twitter.com/#!/miss_goofette/status/1136883277581750272</t>
  </si>
  <si>
    <t>https://twitter.com/#!/lasarowa/status/1136504440830275586</t>
  </si>
  <si>
    <t>https://twitter.com/#!/lasarowa/status/1137282017668861958</t>
  </si>
  <si>
    <t>https://twitter.com/#!/snehaabraham/status/1137443149440139265</t>
  </si>
  <si>
    <t>https://twitter.com/#!/kirstypresenter/status/1137467042557304832</t>
  </si>
  <si>
    <t>https://twitter.com/#!/tdc_leisure/status/1137675855709253632</t>
  </si>
  <si>
    <t>https://twitter.com/#!/tdc_leisure/status/1138038402178330624</t>
  </si>
  <si>
    <t>https://twitter.com/#!/obrien_iph/status/1138121811210559493</t>
  </si>
  <si>
    <t>https://twitter.com/#!/ualbertasph/status/1138132663733145602</t>
  </si>
  <si>
    <t>https://twitter.com/#!/tablecrowd/status/1138430909995261953</t>
  </si>
  <si>
    <t>https://twitter.com/#!/sporttechhub/status/1138445374794928130</t>
  </si>
  <si>
    <t>https://twitter.com/#!/tablecrowd/status/1139110922352545793</t>
  </si>
  <si>
    <t>https://twitter.com/#!/tablecrowd/status/1136588626471608320</t>
  </si>
  <si>
    <t>https://twitter.com/#!/tablecrowd/status/1137388896768208896</t>
  </si>
  <si>
    <t>https://twitter.com/#!/tablecrowd/status/1138034077305626625</t>
  </si>
  <si>
    <t>https://twitter.com/#!/nutritionnetwor/status/1136556772624388097</t>
  </si>
  <si>
    <t>https://twitter.com/#!/nutritionnetwor/status/1136556804601798658</t>
  </si>
  <si>
    <t>https://twitter.com/#!/nutritionnetwor/status/1139109102586650627</t>
  </si>
  <si>
    <t>https://twitter.com/#!/nutritionnetwor/status/1139109203388354560</t>
  </si>
  <si>
    <t>https://twitter.com/#!/nutritionnetwor/status/1139453927034892288</t>
  </si>
  <si>
    <t>https://twitter.com/#!/dnafithq/status/1136292793796694021</t>
  </si>
  <si>
    <t>https://twitter.com/#!/dnafithq/status/1136295428813709312</t>
  </si>
  <si>
    <t>https://twitter.com/#!/dnafithq/status/1139461001341018112</t>
  </si>
  <si>
    <t>https://twitter.com/#!/vitamojo/status/1139502749572161536</t>
  </si>
  <si>
    <t>https://twitter.com/#!/patrick_j_short/status/1134490073507028993</t>
  </si>
  <si>
    <t>https://twitter.com/#!/junkycosmonaut/status/1139687259492368384</t>
  </si>
  <si>
    <t>https://twitter.com/#!/morenamagnanini/status/1139939710846033921</t>
  </si>
  <si>
    <t>https://twitter.com/#!/dnafithq/status/1137252920007757829</t>
  </si>
  <si>
    <t>https://twitter.com/#!/dnafithq/status/1138819495701745665</t>
  </si>
  <si>
    <t>https://twitter.com/#!/dnafithq/status/1138842145144692737</t>
  </si>
  <si>
    <t>https://twitter.com/#!/dnafithq/status/1139121548437217280</t>
  </si>
  <si>
    <t>https://twitter.com/#!/morenamagnanini/status/1139936396024713216</t>
  </si>
  <si>
    <t>1136883277581750272</t>
  </si>
  <si>
    <t>1136504440830275586</t>
  </si>
  <si>
    <t>1137282017668861958</t>
  </si>
  <si>
    <t>1137443149440139265</t>
  </si>
  <si>
    <t>1137467042557304832</t>
  </si>
  <si>
    <t>1137675855709253632</t>
  </si>
  <si>
    <t>1138038402178330624</t>
  </si>
  <si>
    <t>1138121811210559493</t>
  </si>
  <si>
    <t>1138132663733145602</t>
  </si>
  <si>
    <t>1138430909995261953</t>
  </si>
  <si>
    <t>1138445374794928130</t>
  </si>
  <si>
    <t>1139110922352545793</t>
  </si>
  <si>
    <t>1136588626471608320</t>
  </si>
  <si>
    <t>1137388896768208896</t>
  </si>
  <si>
    <t>1138034077305626625</t>
  </si>
  <si>
    <t>1136556772624388097</t>
  </si>
  <si>
    <t>1136556804601798658</t>
  </si>
  <si>
    <t>1139109102586650627</t>
  </si>
  <si>
    <t>1139109203388354560</t>
  </si>
  <si>
    <t>1139453927034892288</t>
  </si>
  <si>
    <t>1136292793796694021</t>
  </si>
  <si>
    <t>1136295428813709312</t>
  </si>
  <si>
    <t>1139461001341018112</t>
  </si>
  <si>
    <t>1139502749572161536</t>
  </si>
  <si>
    <t>1134490073507028993</t>
  </si>
  <si>
    <t>1139687259492368384</t>
  </si>
  <si>
    <t>1139939710846033921</t>
  </si>
  <si>
    <t>1137252920007757829</t>
  </si>
  <si>
    <t>1138819495701745665</t>
  </si>
  <si>
    <t>1138842145144692737</t>
  </si>
  <si>
    <t>1139121548437217280</t>
  </si>
  <si>
    <t>1139936396024713216</t>
  </si>
  <si>
    <t/>
  </si>
  <si>
    <t>1346402696</t>
  </si>
  <si>
    <t>en</t>
  </si>
  <si>
    <t>1136267516727169027</t>
  </si>
  <si>
    <t>1139323542724653063</t>
  </si>
  <si>
    <t>Twitter Web Client</t>
  </si>
  <si>
    <t>Twitter for iPhone</t>
  </si>
  <si>
    <t>Hootsuite Inc.</t>
  </si>
  <si>
    <t>TweetDeck</t>
  </si>
  <si>
    <t>Twitter Web App</t>
  </si>
  <si>
    <t>Buffer</t>
  </si>
  <si>
    <t>Twitter for Android</t>
  </si>
  <si>
    <t>HubSpot</t>
  </si>
  <si>
    <t>Retweet</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</si>
  <si>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</si>
  <si>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</si>
  <si>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</si>
  <si>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</si>
  <si>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</si>
  <si>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</si>
  <si>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</si>
  <si>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</si>
  <si>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</si>
  <si>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</si>
  <si>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</si>
  <si>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</si>
  <si>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</si>
  <si>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</si>
  <si>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</si>
  <si>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</si>
  <si>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</si>
  <si>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</si>
  <si>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</si>
  <si>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</si>
  <si>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</si>
  <si>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Shika Budhoo ©</t>
  </si>
  <si>
    <t>Avi Lasarow</t>
  </si>
  <si>
    <t>Kirsty Gallacher</t>
  </si>
  <si>
    <t>DNAfit</t>
  </si>
  <si>
    <t>Sneha Abraham</t>
  </si>
  <si>
    <t>Teignbridge Leisure</t>
  </si>
  <si>
    <t>O'Brien Institute</t>
  </si>
  <si>
    <t>Timothy Caulfield</t>
  </si>
  <si>
    <t>UAlbertaSPH</t>
  </si>
  <si>
    <t>TableCrowd</t>
  </si>
  <si>
    <t>London Sport</t>
  </si>
  <si>
    <t>Sport Tech Hub</t>
  </si>
  <si>
    <t>Startup Leadership</t>
  </si>
  <si>
    <t>Startup League</t>
  </si>
  <si>
    <t>TheNutritionNetwork</t>
  </si>
  <si>
    <t>NewcyBlue</t>
  </si>
  <si>
    <t>The Independent</t>
  </si>
  <si>
    <t>Vita Mojo</t>
  </si>
  <si>
    <t>Damu Mitchell</t>
  </si>
  <si>
    <t>Patrick Short</t>
  </si>
  <si>
    <t>Amit Katwala</t>
  </si>
  <si>
    <t>Archie</t>
  </si>
  <si>
    <t>morena magnanini</t>
  </si>
  <si>
    <t>British Triathlon</t>
  </si>
  <si>
    <t>Gymnastics Ireland</t>
  </si>
  <si>
    <t>Health</t>
  </si>
  <si>
    <t>Holli Thompson</t>
  </si>
  <si>
    <t>Wife. Mom. Actress. Copywriter. Voice Artist. Writer. Singer. Director. Comedian.</t>
  </si>
  <si>
    <t>Proudly South African. Hon Consul for South Africa to the UK, Author, Visionary, CEO DNAFit, CEO Prenetics Int.</t>
  </si>
  <si>
    <t>TV &amp; radio broadcaster &amp; journalist- @williamhill Official Ambassador/ @socceraid/ @classicfm/ @5livesport/ Insta-gallacherkirsty</t>
  </si>
  <si>
    <t>DNA testing for fitness, nutrition and wellness on the most personal level possible. Easily connect your 3rd party genetic data and get your results today!</t>
  </si>
  <si>
    <t>Writer.</t>
  </si>
  <si>
    <t>Kirsty Gallacher, TV Presenter. Can be seen on Sky Sports News HQ and other things. ||I'm Not @TheRealKirstyG, follow real one||</t>
  </si>
  <si>
    <t>Find out about what's going on in our leisure centres, outdoor sports facilities, beaches, parks and playgrounds. Sports development and active initiatives too!</t>
  </si>
  <si>
    <t>The O'Brien Institute for Public Health is dedicated to removing inequities and improving health care delivery for our communities.</t>
  </si>
  <si>
    <t>Professor of health law &amp; science policy, speaker, TV host &amp; author of Is Gwyneth Paltrow Wrong About Everything?  Instagram: @CaulfieldTim #Netflix</t>
  </si>
  <si>
    <t>The official account of the University of Alberta's School of Public Health - Canada’s first accredited school of public health.</t>
  </si>
  <si>
    <t>Business dinners, creating quality connections. Build your network over food &amp; drink #MeetandEat London &amp; The World</t>
  </si>
  <si>
    <t>We want to inspire 1,000,000 Londoners to be more physically active and help London become the #MostActiveCity</t>
  </si>
  <si>
    <t>Empowering and scaling early stage tech startups to encourage more people to live a physically active lifestyle.
#WhereInnovationBegins #SportsTech #TechLondon</t>
  </si>
  <si>
    <t>World-class training &amp; global network for founders, leaders and innovators who are or want to be Startup CEOs. Seeking promises to improve the world in return.</t>
  </si>
  <si>
    <t>Startupleague is a program which is designed to provide early-stage #startups with a range of benefits including marketing support, event sponsorship &amp; more.</t>
  </si>
  <si>
    <t>A community network aimed at helping you to run and grow a successful Nutritional Therapy business with passion and purpose. #nutrition #nutritionist</t>
  </si>
  <si>
    <t>Father, Professional Rock Dodger, ITFC, all opinions are my own, usually followed by an apology...</t>
  </si>
  <si>
    <t>News, comment and features from The Independent</t>
  </si>
  <si>
    <t>Vita Mojo is a software company revolutionising the hospitality industry. We help restaurants to transform their customer experience, operations and data.</t>
  </si>
  <si>
    <t>Co-founder/CEO of @sanogenetics. Researcher in genomics and rare disorders.</t>
  </si>
  <si>
    <t>Writer, editor, speaker + author of The Athletic Brain. Contributing editor @WiredUK, editor @ProfEng. Ex-@sportmaguk, @timessport. DMs open.</t>
  </si>
  <si>
    <t>I know no other way out of what is both the maze of the eternal present and prison of the self except with a string of words. L. Lapham</t>
  </si>
  <si>
    <t>PA at #SKS365, #nutritional therapy, #lowdosepharmacology, #Biomedico_PRM, fitness trainer, #DienChan Vietnamese Facial Reflexology</t>
  </si>
  <si>
    <t>National Governing Body for the Olympic &amp; Paralympic sport of triathlon in Great Britain</t>
  </si>
  <si>
    <t>The latest health news, health product information, deals and more from Writers Write, Inc.</t>
  </si>
  <si>
    <t>Health and wellness author, speaker, TV guest, coach. Discover my book 'Discover Your Nutritional Style' at http://t.co/uxVaM0aJYh  #NutritionalStyle</t>
  </si>
  <si>
    <t>Johannesburg South Africa</t>
  </si>
  <si>
    <t>London</t>
  </si>
  <si>
    <t>UK</t>
  </si>
  <si>
    <t>Greater Los Angeles, CA</t>
  </si>
  <si>
    <t>Teignbridge South Devon</t>
  </si>
  <si>
    <t>University of Calgary</t>
  </si>
  <si>
    <t>Edmonton Canada</t>
  </si>
  <si>
    <t>Edmonton, Alberta</t>
  </si>
  <si>
    <t>United Kingdom</t>
  </si>
  <si>
    <t>London, England</t>
  </si>
  <si>
    <t>Global</t>
  </si>
  <si>
    <t>Cambridge, England</t>
  </si>
  <si>
    <t>London, via Bournemouth</t>
  </si>
  <si>
    <t>Toronto</t>
  </si>
  <si>
    <t>South Dublin, Ireland</t>
  </si>
  <si>
    <t>Loughborough, UK</t>
  </si>
  <si>
    <t xml:space="preserve">VA-Washington, DC-NYC </t>
  </si>
  <si>
    <t>https://t.co/SDf8Rlys3N</t>
  </si>
  <si>
    <t>https://t.co/0iCalVRgb0</t>
  </si>
  <si>
    <t>https://t.co/JoUI4QFmBV</t>
  </si>
  <si>
    <t>http://t.co/QW188WqcTL</t>
  </si>
  <si>
    <t>http://t.co/BBCJEiUEnq</t>
  </si>
  <si>
    <t>http://t.co/9YHK2OufSH</t>
  </si>
  <si>
    <t>https://t.co/R8WPlOPfwi</t>
  </si>
  <si>
    <t>http://t.co/ItTIIdSrQ0</t>
  </si>
  <si>
    <t>http://t.co/IKYK6FSOrS</t>
  </si>
  <si>
    <t>https://t.co/fRSaNcK4UQ</t>
  </si>
  <si>
    <t>https://t.co/7BTtTOlRyQ</t>
  </si>
  <si>
    <t>https://t.co/PzUPx7HnWZ</t>
  </si>
  <si>
    <t>https://t.co/NLjJSAIqg3</t>
  </si>
  <si>
    <t>https://t.co/DWaKjIKJjz</t>
  </si>
  <si>
    <t>https://t.co/ENon5VCZ03</t>
  </si>
  <si>
    <t>https://t.co/Pk3o4s1tR0</t>
  </si>
  <si>
    <t>https://t.co/lNtRHLxn98</t>
  </si>
  <si>
    <t>https://t.co/iYxuR1jtNz</t>
  </si>
  <si>
    <t>https://t.co/rvnfeVzMdV</t>
  </si>
  <si>
    <t>https://t.co/k4aChsW5Jg</t>
  </si>
  <si>
    <t>https://t.co/56zQmhkBJ8</t>
  </si>
  <si>
    <t>http://t.co/ZTK3CVrcC1</t>
  </si>
  <si>
    <t>https://pbs.twimg.com/profile_banners/88254482/1479499298</t>
  </si>
  <si>
    <t>https://pbs.twimg.com/profile_banners/40510337/1524420379</t>
  </si>
  <si>
    <t>https://pbs.twimg.com/profile_banners/214479231/1557845014</t>
  </si>
  <si>
    <t>https://pbs.twimg.com/profile_banners/1346402696/1560422594</t>
  </si>
  <si>
    <t>https://pbs.twimg.com/profile_banners/39403709/1449602673</t>
  </si>
  <si>
    <t>https://pbs.twimg.com/profile_banners/749050727041998848/1467514270</t>
  </si>
  <si>
    <t>https://pbs.twimg.com/profile_banners/349038571/1466506400</t>
  </si>
  <si>
    <t>https://pbs.twimg.com/profile_banners/804994687/1434395326</t>
  </si>
  <si>
    <t>https://pbs.twimg.com/profile_banners/407395156/1537547553</t>
  </si>
  <si>
    <t>https://pbs.twimg.com/profile_banners/212286408/1502981839</t>
  </si>
  <si>
    <t>https://pbs.twimg.com/profile_banners/46637283/1552910564</t>
  </si>
  <si>
    <t>https://pbs.twimg.com/profile_banners/889802309408051200/1558442273</t>
  </si>
  <si>
    <t>https://pbs.twimg.com/profile_banners/147435311/1552575767</t>
  </si>
  <si>
    <t>https://pbs.twimg.com/profile_banners/748087807827021824/1542721085</t>
  </si>
  <si>
    <t>https://pbs.twimg.com/profile_banners/791773039/1445608678</t>
  </si>
  <si>
    <t>https://pbs.twimg.com/profile_banners/4740565659/1545603520</t>
  </si>
  <si>
    <t>https://pbs.twimg.com/profile_banners/16973333/1549384292</t>
  </si>
  <si>
    <t>https://pbs.twimg.com/profile_banners/3407182133/1557829544</t>
  </si>
  <si>
    <t>https://pbs.twimg.com/profile_banners/445885673/1496069189</t>
  </si>
  <si>
    <t>https://pbs.twimg.com/profile_banners/278441639/1514134220</t>
  </si>
  <si>
    <t>https://pbs.twimg.com/profile_banners/145746556/1559943601</t>
  </si>
  <si>
    <t>https://pbs.twimg.com/profile_banners/37957781/1530886648</t>
  </si>
  <si>
    <t>https://pbs.twimg.com/profile_banners/17209595/1551719035</t>
  </si>
  <si>
    <t>https://pbs.twimg.com/profile_banners/15667205/1412516045</t>
  </si>
  <si>
    <t>http://abs.twimg.com/images/themes/theme10/bg.gif</t>
  </si>
  <si>
    <t>http://abs.twimg.com/images/themes/theme14/bg.gif</t>
  </si>
  <si>
    <t>http://abs.twimg.com/images/themes/theme18/bg.gif</t>
  </si>
  <si>
    <t>http://abs.twimg.com/images/themes/theme1/bg.png</t>
  </si>
  <si>
    <t>http://abs.twimg.com/images/themes/theme7/bg.gif</t>
  </si>
  <si>
    <t>http://abs.twimg.com/images/themes/theme13/bg.gif</t>
  </si>
  <si>
    <t>http://abs.twimg.com/images/themes/theme16/bg.gif</t>
  </si>
  <si>
    <t>http://abs.twimg.com/images/themes/theme3/bg.gif</t>
  </si>
  <si>
    <t>http://pbs.twimg.com/profile_images/1128294276423716869/zZlAOc35_normal.jpg</t>
  </si>
  <si>
    <t>http://pbs.twimg.com/profile_images/1043176270287306752/wBQ_ap5u_normal.jpg</t>
  </si>
  <si>
    <t>http://pbs.twimg.com/profile_images/873629574474735617/diwgoA55_normal.jpg</t>
  </si>
  <si>
    <t>http://pbs.twimg.com/profile_images/876739039537311745/lJnVJSVG_normal.jpg</t>
  </si>
  <si>
    <t>http://pbs.twimg.com/profile_images/486951707864088576/_BQQxKuq_normal.png</t>
  </si>
  <si>
    <t>http://pbs.twimg.com/profile_images/750349884843188224/-hpO0DQS_normal.jpg</t>
  </si>
  <si>
    <t>http://pbs.twimg.com/profile_images/1074548890345578496/FLped6an_normal.jpg</t>
  </si>
  <si>
    <t>http://pbs.twimg.com/profile_images/1015965267116089347/_Aaz8Ff7_normal.jpg</t>
  </si>
  <si>
    <t>http://abs.twimg.com/sticky/default_profile_images/default_profile_normal.png</t>
  </si>
  <si>
    <t>http://pbs.twimg.com/profile_images/944918063606091777/PWweoeBj_normal.jpg</t>
  </si>
  <si>
    <t>http://pbs.twimg.com/profile_images/666191835736358912/kuT2rAaK_normal.jpg</t>
  </si>
  <si>
    <t>http://pbs.twimg.com/profile_images/913030877692665856/XghDM9Ke_normal.jpg</t>
  </si>
  <si>
    <t>http://pbs.twimg.com/profile_images/514242318941966336/OTs2fpZS_normal.jpeg</t>
  </si>
  <si>
    <t>Open Twitter Page for This Person</t>
  </si>
  <si>
    <t>https://twitter.com/miss_goofette</t>
  </si>
  <si>
    <t>https://twitter.com/lasarowa</t>
  </si>
  <si>
    <t>https://twitter.com/therealkirstyg</t>
  </si>
  <si>
    <t>https://twitter.com/dnafithq</t>
  </si>
  <si>
    <t>https://twitter.com/snehaabraham</t>
  </si>
  <si>
    <t>https://twitter.com/kirstypresenter</t>
  </si>
  <si>
    <t>https://twitter.com/tdc_leisure</t>
  </si>
  <si>
    <t>https://twitter.com/obrien_iph</t>
  </si>
  <si>
    <t>https://twitter.com/caulfieldtim</t>
  </si>
  <si>
    <t>https://twitter.com/ualbertasph</t>
  </si>
  <si>
    <t>https://twitter.com/tablecrowd</t>
  </si>
  <si>
    <t>https://twitter.com/londonsport</t>
  </si>
  <si>
    <t>https://twitter.com/sporttechhub</t>
  </si>
  <si>
    <t>https://twitter.com/startlead</t>
  </si>
  <si>
    <t>https://twitter.com/startupleaguehq</t>
  </si>
  <si>
    <t>https://twitter.com/nutritionnetwor</t>
  </si>
  <si>
    <t>https://twitter.com/newcyblue</t>
  </si>
  <si>
    <t>https://twitter.com/independent</t>
  </si>
  <si>
    <t>https://twitter.com/vitamojo</t>
  </si>
  <si>
    <t>https://twitter.com/dnafit</t>
  </si>
  <si>
    <t>https://twitter.com/patrick_j_short</t>
  </si>
  <si>
    <t>https://twitter.com/amitkatwala</t>
  </si>
  <si>
    <t>https://twitter.com/junkycosmonaut</t>
  </si>
  <si>
    <t>https://twitter.com/morenamagnanini</t>
  </si>
  <si>
    <t>https://twitter.com/brittri</t>
  </si>
  <si>
    <t>https://twitter.com/gymireland</t>
  </si>
  <si>
    <t>https://twitter.com/health</t>
  </si>
  <si>
    <t>https://twitter.com/nutrition</t>
  </si>
  <si>
    <t>miss_goofette
Happy birthday to The Queen - a
double celebration for #DNAfit!
https://t.co/VxufuV9nXH</t>
  </si>
  <si>
    <t>lasarowa
RT @DNAfitHQ: Royal offer to celebrate
Her Majesty The Queen's Birthday
_xD83D__xDC51_ Enter QUEEN35 at checkout to
get 35% off all DNAfit kits! _xD83C__xDF81_
Fo…</t>
  </si>
  <si>
    <t xml:space="preserve">therealkirstyg
</t>
  </si>
  <si>
    <t>dnafithq
Great write up from @Independent
- "[DNAfit offered a] more user-friendly
and more in-depth explanation as
part of their online profile and
gave the option for a personal
consultation" _xD83D__xDC9C_ #GetDNAfit https://t.co/HI1722Wn1y</t>
  </si>
  <si>
    <t>snehaabraham
@DNAfitHQ How do you give DNAfit
as a gift if it asks you to enter
personal details and then doesn't
give an option for a different
name for billing? I want to take
advantage of this offer, but not
seeing an option to gift it and
bill it to myself.</t>
  </si>
  <si>
    <t>kirstypresenter
RT @DNAfitHQ: Kirsty Gallacher,
TV &amp;amp; radio broadcaster, looking
fab with her DNAfit kit! Welcome
to the DNAfit fam @TheRealKirstyG
- we can…</t>
  </si>
  <si>
    <t>tdc_leisure
7 Ways Sleep Affects Your Training
And Nutrition How exactly do you
stay in shape? There’s so much
information going around but the
key ingredients seem to be a healthy
diet, coupled with aerobic exercise
and strength training. Simple,
right? https://t.co/OCF4keSjcp</t>
  </si>
  <si>
    <t>obrien_iph
Genetic science is now heavily
represented in consumer market,
w/ companies like 23 and Me, DNAFit,
but also peddling love matching
w/ promises of perfect matches,
sexual attraction &amp;amp; faithfulness.
The catch, says @CaulfieldTim,
is the fact the science isn't there
#CampusAB2019</t>
  </si>
  <si>
    <t xml:space="preserve">caulfieldtim
</t>
  </si>
  <si>
    <t>ualbertasph
RT @OBrien_IPH: Genetic science
is now heavily represented in consumer
market, w/ companies like 23 and
Me, DNAFit, but also peddling love…</t>
  </si>
  <si>
    <t>tablecrowd
Startup founders &amp;amp; management
at startups working for health,
fitness &amp;amp; wellness businesses,
take note! Dine with Olympic athlete
&amp;amp; head of product at DNAFit:
putting #data into action for performance,
health &amp;amp; wellness &amp;gt; https://t.co/QBaY5R9t4B
@StartupLeagueHQ @startlead https://t.co/mOLGeE9w2t</t>
  </si>
  <si>
    <t xml:space="preserve">londonsport
</t>
  </si>
  <si>
    <t>sporttechhub
RT @TableCrowd: Startup founders
&amp;amp; management at startups working
for health, fitness and wellness
businesses, take note! Dine with
Olympi…</t>
  </si>
  <si>
    <t xml:space="preserve">startlead
</t>
  </si>
  <si>
    <t xml:space="preserve">startupleaguehq
</t>
  </si>
  <si>
    <t>nutritionnetwor
RT @DNAfitHQ: Left your Father's
Day present til the last minute
again? Or does your dad deserve
an extra present for being an awesome
dad?…</t>
  </si>
  <si>
    <t xml:space="preserve">newcyblue
</t>
  </si>
  <si>
    <t xml:space="preserve">independent
</t>
  </si>
  <si>
    <t>vitamojo
Great article on how understanding
your DNA can help meet your fitness
and health goals. Vita Mojo is
proud to have a partnership with
@DNAFit! https://t.co/eZd3zcjRfE</t>
  </si>
  <si>
    <t xml:space="preserve">dnafit
</t>
  </si>
  <si>
    <t>patrick_j_short
I think @amitkatwala hit the nail
on the head with this: "DNAFit
offers ... health advice ..., but
also runs marketing stunts about
yeast-based spreads. It’s hard
to see how those are compatible."
https://t.co/q3i0G7BOBR</t>
  </si>
  <si>
    <t xml:space="preserve">amitkatwala
</t>
  </si>
  <si>
    <t>junkycosmonaut
RT @patrick_j_short: I think @amitkatwala
hit the nail on the head with this:
"DNAFit offers ... health advice
..., but also runs marketing…</t>
  </si>
  <si>
    <t>morenamagnanini
I have 4 DNAFit PRO 360 test left.
I sell it for £75 each. PM if interested.
Shipping from Ireland is not included
@DNAfitHQ, @Nutrition, @health,
@GymIreland, @BritTri,</t>
  </si>
  <si>
    <t xml:space="preserve">brittri
</t>
  </si>
  <si>
    <t xml:space="preserve">gymireland
</t>
  </si>
  <si>
    <t xml:space="preserve">health
</t>
  </si>
  <si>
    <t xml:space="preserve">nutrition
</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</si>
  <si>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</si>
  <si>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&lt;value&gt;http://bit.ly/NXLSNA&lt;/value&gt;
      &lt;/setting&gt;
      &lt;setting name="Hashtag" serializeAs="String"&gt;
        &lt;value&gt;#NodeXL&lt;/value&gt;
      &lt;/setting&gt;
      &lt;setting name="BrandURL" serializeAs="String"&gt;
        &lt;value&gt;http://connectedaction.net&lt;/value&gt;
      &lt;/setting&gt;
      &lt;setting name="ActionLabel" serializeAs="String"&gt;
        &lt;value&gt;Request a NodeXL map&lt;/value&gt;
      &lt;/setting&gt;
      &lt;setting name="ActionURL" serializeAs="String"&gt;
        &lt;value&gt;http://bit.ly/NXLSNA&lt;/value&gt;
      &lt;/setting&gt;
      &lt;setting name="BrandLogo" serializeAs="String"&gt;
        &lt;value&gt;https://www.connectedaction.net/wp-content/uploads/2018/10/CALogo-Plain_header.jpg&lt;/value&gt;
      &lt;/setting&gt;
    &lt;/ExportDataUserSettings&gt;
    &lt;PlugInUserSettings&gt;
      &lt;setting name="PlugInFolderPath" serializeAs="String"&gt;
        &lt;value&gt;C:\Program Files (x86)\Soci</t>
  </si>
  <si>
    <t>Workbook Settings 2</t>
  </si>
  <si>
    <t>al Media Research Foundation\NodeXL Excel Template\PlugIns&lt;/value&gt;
      &lt;/setting&gt;
    &lt;/PlugInUserSettings&gt;
    &lt;ExportToNodeXLGraphGalleryUserSettings&gt;
      &lt;setting name="SpaceDelimitedTags" serializeAs="String"&gt;
        &lt;value&gt;Connected Action -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t>
  </si>
  <si>
    <t>Workbook Settings 3</t>
  </si>
  <si>
    <t>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&lt;value&gt;Connected Action NodeXL-Reports&lt;/value&gt;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t>
  </si>
  <si>
    <t>Workbook Settings 4</t>
  </si>
  <si>
    <t>="String"&gt;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&lt;value&gt;marc.smith.email@gmail.com 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Degree, ClusteringCoefficient, BrandesFastCentralities, EigenvectorCentrality, PageRank, OverallMetrics, GroupMetrics, EdgeReciprocation, TopNBy, TwitterSearchNetworkTopItems, Words, ReciprocatedVertexPairRatio&lt;/value&gt;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t>
  </si>
  <si>
    <t>Workbook Settings 5</t>
  </si>
  <si>
    <t>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t>
  </si>
  <si>
    <t>Workbook Settings 6</t>
  </si>
  <si>
    <t>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t>
  </si>
  <si>
    <t>Workbook Settings 7</t>
  </si>
  <si>
    <t>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t>
  </si>
  <si>
    <t>Workbook Settings 8</t>
  </si>
  <si>
    <t xml:space="preserv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t>
  </si>
  <si>
    <t>Workbook Settings 9</t>
  </si>
  <si>
    <t>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t>
  </si>
  <si>
    <t>Workbook Settings 10</t>
  </si>
  <si>
    <t>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
  </si>
  <si>
    <t>Workbook Settings 11</t>
  </si>
  <si>
    <t>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t>
  </si>
  <si>
    <t>Workbook Settings 12</t>
  </si>
  <si>
    <t xml:space="preserve">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t>
  </si>
  <si>
    <t>Workbook Settings 13</t>
  </si>
  <si>
    <t>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t>
  </si>
  <si>
    <t>Workbook Settings 14</t>
  </si>
  <si>
    <t>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</si>
  <si>
    <t>Workbook Settings 15</t>
  </si>
  <si>
    <t>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t>
  </si>
  <si>
    <t>Workbook Settings 16</t>
  </si>
  <si>
    <t xml:space="preserve">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&lt;/GraphMetricUserSettings&gt;
    &lt;AutomateTasksUserSettings&gt;
      &lt;setting name="FolderToAutomate" serializeAs="String"&gt;
        &lt;value /&gt;
      &lt;/setting&gt;
      &lt;setting name="TasksToRun" serializeAs="String"&gt;
        &lt;value&gt;MergeDuplicateEdges, CalculateGraphMetrics, AutoFillWorkbook, CreateSubgraphImages,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&lt;value&gt;Followers&lt;/value&gt;
      &lt;/setting&gt;
      &lt;setting name="VertexToolTipSourceColumnName" serializeAs="String"&gt;
        &lt;value /&gt;
      &lt;/setting&gt;
      &lt;setting name="VertexAlphaSourceColumnName" serializeAs="String"&gt;
        &lt;value&gt;Followers&lt;/value&gt;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32 6 False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Green Red False False True&lt;/value&gt;
      &lt;/setting&gt;
      &lt;setting name="VertexLabelFillColorDetails" serializeAs="String"&gt;
        &lt;value&gt;False False 0 10 Red Green False False True&lt;/value&gt;
      &lt;/setting&gt;
      &lt;setting name="EdgeVisibilityDetails" serializeAs="String"&gt;
        &lt;value&gt;GreaterThan 0 </t>
  </si>
  <si>
    <t>Workbook Settings 17</t>
  </si>
  <si>
    <t>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48pt White BottomCenter 2147483647 2147483647 Black True 360 Black 86 TopLeft&lt;/value&gt;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&lt;value&gt;0.6&lt;/value&gt;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t>
  </si>
  <si>
    <t>Workbook Settings 18</t>
  </si>
  <si>
    <t>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</si>
  <si>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</si>
  <si>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</si>
  <si>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</si>
  <si>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</si>
  <si>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G2</t>
  </si>
  <si>
    <t>G3</t>
  </si>
  <si>
    <t>G4</t>
  </si>
  <si>
    <t>G5</t>
  </si>
  <si>
    <t>G6</t>
  </si>
  <si>
    <t>G7</t>
  </si>
  <si>
    <t>0, 12, 96</t>
  </si>
  <si>
    <t>0, 136, 227</t>
  </si>
  <si>
    <t>0, 100, 50</t>
  </si>
  <si>
    <t>0, 176, 22</t>
  </si>
  <si>
    <t>191, 0, 0</t>
  </si>
  <si>
    <t>230, 120, 0</t>
  </si>
  <si>
    <t>255, 191, 0</t>
  </si>
  <si>
    <t>Vertex Group</t>
  </si>
  <si>
    <t>Vertex 1 Group</t>
  </si>
  <si>
    <t>Vertex 2 Group</t>
  </si>
  <si>
    <t>Group 1</t>
  </si>
  <si>
    <t>Group 2</t>
  </si>
  <si>
    <t>Edges</t>
  </si>
  <si>
    <t>Graph Type</t>
  </si>
  <si>
    <t>Modularity</t>
  </si>
  <si>
    <t>NodeXL Version</t>
  </si>
  <si>
    <t>1.0.1.413</t>
  </si>
  <si>
    <t>Top URLs in Tweet in Entire Graph</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</si>
  <si>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</si>
  <si>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</si>
  <si>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</si>
  <si>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</si>
  <si>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</si>
  <si>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</si>
  <si>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</si>
  <si>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</si>
  <si>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</si>
  <si>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</si>
  <si>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</si>
  <si>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</si>
  <si>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Top URLs in Tweet in G7</t>
  </si>
  <si>
    <t>G6 Count</t>
  </si>
  <si>
    <t>G7 Count</t>
  </si>
  <si>
    <t>Top URLs in Tweet</t>
  </si>
  <si>
    <t>https://twitter.com/Independent/status/1139323542724653063 https://bit.ly/2QS1e0q?utm_campaign=Queen%27s%20Birthday&amp;utm_content=93606818&amp;utm_medium=social&amp;utm_source=twitter&amp;hss_channel=tw-1346402696 https://bit.ly/2IFN4vL?utm_campaign=June&amp;utm_content=93960883&amp;utm_medium=social&amp;utm_source=twitter&amp;hss_channel=tw-1346402696 https://bit.ly/2KKKver?utm_campaign=Healthy%20Eating%20Week&amp;utm_content=93966028&amp;utm_medium=social&amp;utm_source=twitter&amp;hss_channel=tw-1346402696 https://www.dnafit.com/store/ https://twitter.com/NewcyBlue/status/1136267516727169027</t>
  </si>
  <si>
    <t>https://blog.dnafit.com/happy-birthday-to-the-queen-a-double-celebration-for-dnafit https://blog.dnafit.com/7-ways-sleep-affects-your-training-and-nutrition?utm_source=hootsuite&amp;utm_medium=tdc&amp;utm_term=&amp;utm_content=&amp;utm_campaign=TDC https://blog.dnafit.com/are-protein-shakes-essential-for-training?utm_source=hootsuite&amp;utm_medium=tdc&amp;utm_term=&amp;utm_content=&amp;utm_campaign=TDC</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</si>
  <si>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</si>
  <si>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</si>
  <si>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</si>
  <si>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</si>
  <si>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</si>
  <si>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</si>
  <si>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</si>
  <si>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</si>
  <si>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t>
  </si>
  <si>
    <t>bit.ly twitter.com dnafit.com</t>
  </si>
  <si>
    <t>Top Hashtags in Tweet in Entire Graph</t>
  </si>
  <si>
    <t>fitness</t>
  </si>
  <si>
    <t>wellness</t>
  </si>
  <si>
    <t>getdaddnafit</t>
  </si>
  <si>
    <t>healthyeatingweek</t>
  </si>
  <si>
    <t>Top Hashtags in Tweet in G1</t>
  </si>
  <si>
    <t>Top Hashtags in Tweet in G2</t>
  </si>
  <si>
    <t>Top Hashtags in Tweet in G3</t>
  </si>
  <si>
    <t>Top Hashtags in Tweet in G4</t>
  </si>
  <si>
    <t>Top Hashtags in Tweet in G5</t>
  </si>
  <si>
    <t>Top Hashtags in Tweet in G6</t>
  </si>
  <si>
    <t>Top Hashtags in Tweet in G7</t>
  </si>
  <si>
    <t>Top Hashtags in Tweet</t>
  </si>
  <si>
    <t>getdnafit healthyeatingweek getdaddnafit</t>
  </si>
  <si>
    <t>data fitness wellness</t>
  </si>
  <si>
    <t>Top Words in Tweet in Entire Graph</t>
  </si>
  <si>
    <t>Words in Sentiment List#1: Positive</t>
  </si>
  <si>
    <t>Words in Sentiment List#2: Negative</t>
  </si>
  <si>
    <t>Words in Sentiment List#3: Angry/Violent</t>
  </si>
  <si>
    <t>Non-categorized Words</t>
  </si>
  <si>
    <t>Total Words</t>
  </si>
  <si>
    <t>gt</t>
  </si>
  <si>
    <t>Top Words in Tweet in G1</t>
  </si>
  <si>
    <t>#getdnafit</t>
  </si>
  <si>
    <t>out</t>
  </si>
  <si>
    <t>kirsty</t>
  </si>
  <si>
    <t>gallacher</t>
  </si>
  <si>
    <t>tv</t>
  </si>
  <si>
    <t>radio</t>
  </si>
  <si>
    <t>broadcaster</t>
  </si>
  <si>
    <t>looking</t>
  </si>
  <si>
    <t>Top Words in Tweet in G2</t>
  </si>
  <si>
    <t>4</t>
  </si>
  <si>
    <t>pro</t>
  </si>
  <si>
    <t>360</t>
  </si>
  <si>
    <t>test</t>
  </si>
  <si>
    <t>left</t>
  </si>
  <si>
    <t>sell</t>
  </si>
  <si>
    <t>75</t>
  </si>
  <si>
    <t>each</t>
  </si>
  <si>
    <t>pm</t>
  </si>
  <si>
    <t>Top Words in Tweet in G3</t>
  </si>
  <si>
    <t>startup</t>
  </si>
  <si>
    <t>founders</t>
  </si>
  <si>
    <t>management</t>
  </si>
  <si>
    <t>startups</t>
  </si>
  <si>
    <t>working</t>
  </si>
  <si>
    <t>businesses</t>
  </si>
  <si>
    <t>dine</t>
  </si>
  <si>
    <t>Top Words in Tweet in G4</t>
  </si>
  <si>
    <t>think</t>
  </si>
  <si>
    <t>hit</t>
  </si>
  <si>
    <t>nail</t>
  </si>
  <si>
    <t>head</t>
  </si>
  <si>
    <t>offers</t>
  </si>
  <si>
    <t>advice</t>
  </si>
  <si>
    <t>runs</t>
  </si>
  <si>
    <t>Top Words in Tweet in G5</t>
  </si>
  <si>
    <t>science</t>
  </si>
  <si>
    <t>w</t>
  </si>
  <si>
    <t>genetic</t>
  </si>
  <si>
    <t>now</t>
  </si>
  <si>
    <t>heavily</t>
  </si>
  <si>
    <t>represented</t>
  </si>
  <si>
    <t>consumer</t>
  </si>
  <si>
    <t>market</t>
  </si>
  <si>
    <t>companies</t>
  </si>
  <si>
    <t>23</t>
  </si>
  <si>
    <t>Top Words in Tweet in G6</t>
  </si>
  <si>
    <t>Top Words in Tweet in G7</t>
  </si>
  <si>
    <t>training</t>
  </si>
  <si>
    <t>s</t>
  </si>
  <si>
    <t>protein</t>
  </si>
  <si>
    <t>Top Words in Tweet</t>
  </si>
  <si>
    <t>dnafit dnafithq #getdnafit out kirsty gallacher tv radio broadcaster looking</t>
  </si>
  <si>
    <t>4 dnafit pro 360 test left sell 75 each pm</t>
  </si>
  <si>
    <t>gt health wellness startup founders management startups working businesses dine</t>
  </si>
  <si>
    <t>think amitkatwala hit nail head dnafit offers health advice runs</t>
  </si>
  <si>
    <t>science w genetic now heavily represented consumer market companies 23</t>
  </si>
  <si>
    <t>training s protein</t>
  </si>
  <si>
    <t>Top Word Pairs in Tweet in Entire Graph</t>
  </si>
  <si>
    <t>gt,gt</t>
  </si>
  <si>
    <t>startup,founders</t>
  </si>
  <si>
    <t>founders,management</t>
  </si>
  <si>
    <t>startups,working</t>
  </si>
  <si>
    <t>working,health</t>
  </si>
  <si>
    <t>health,fitness</t>
  </si>
  <si>
    <t>fitness,wellness</t>
  </si>
  <si>
    <t>wellness,businesses</t>
  </si>
  <si>
    <t>dine,olympic</t>
  </si>
  <si>
    <t>olympic,athlete</t>
  </si>
  <si>
    <t>Top Word Pairs in Tweet in G1</t>
  </si>
  <si>
    <t>kirsty,gallacher</t>
  </si>
  <si>
    <t>gallacher,tv</t>
  </si>
  <si>
    <t>tv,radio</t>
  </si>
  <si>
    <t>radio,broadcaster</t>
  </si>
  <si>
    <t>broadcaster,looking</t>
  </si>
  <si>
    <t>looking,fab</t>
  </si>
  <si>
    <t>fab,dnafit</t>
  </si>
  <si>
    <t>dnafit,kit</t>
  </si>
  <si>
    <t>kit,welcome</t>
  </si>
  <si>
    <t>welcome,dnafit</t>
  </si>
  <si>
    <t>Top Word Pairs in Tweet in G2</t>
  </si>
  <si>
    <t>4,dnafit</t>
  </si>
  <si>
    <t>dnafit,pro</t>
  </si>
  <si>
    <t>pro,360</t>
  </si>
  <si>
    <t>360,test</t>
  </si>
  <si>
    <t>test,left</t>
  </si>
  <si>
    <t>left,sell</t>
  </si>
  <si>
    <t>sell,75</t>
  </si>
  <si>
    <t>75,each</t>
  </si>
  <si>
    <t>each,pm</t>
  </si>
  <si>
    <t>pm,interested</t>
  </si>
  <si>
    <t>Top Word Pairs in Tweet in G3</t>
  </si>
  <si>
    <t>Top Word Pairs in Tweet in G4</t>
  </si>
  <si>
    <t>think,amitkatwala</t>
  </si>
  <si>
    <t>amitkatwala,hit</t>
  </si>
  <si>
    <t>hit,nail</t>
  </si>
  <si>
    <t>nail,head</t>
  </si>
  <si>
    <t>head,dnafit</t>
  </si>
  <si>
    <t>dnafit,offers</t>
  </si>
  <si>
    <t>offers,health</t>
  </si>
  <si>
    <t>health,advice</t>
  </si>
  <si>
    <t>advice,runs</t>
  </si>
  <si>
    <t>runs,marketing</t>
  </si>
  <si>
    <t>Top Word Pairs in Tweet in G5</t>
  </si>
  <si>
    <t>genetic,science</t>
  </si>
  <si>
    <t>science,now</t>
  </si>
  <si>
    <t>now,heavily</t>
  </si>
  <si>
    <t>heavily,represented</t>
  </si>
  <si>
    <t>represented,consumer</t>
  </si>
  <si>
    <t>consumer,market</t>
  </si>
  <si>
    <t>market,w</t>
  </si>
  <si>
    <t>w,companies</t>
  </si>
  <si>
    <t>companies,23</t>
  </si>
  <si>
    <t>23,dnafit</t>
  </si>
  <si>
    <t>Top Word Pairs in Tweet in G6</t>
  </si>
  <si>
    <t>Top Word Pairs in Tweet in G7</t>
  </si>
  <si>
    <t>Top Word Pairs in Tweet</t>
  </si>
  <si>
    <t>kirsty,gallacher  gallacher,tv  tv,radio  radio,broadcaster  broadcaster,looking  looking,fab  fab,dnafit  dnafit,kit  kit,welcome  welcome,dnafit</t>
  </si>
  <si>
    <t>4,dnafit  dnafit,pro  pro,360  360,test  test,left  left,sell  sell,75  75,each  each,pm  pm,interested</t>
  </si>
  <si>
    <t>gt,gt  startup,founders  founders,management  startups,working  working,health  health,fitness  fitness,wellness  wellness,businesses  dine,olympic  olympic,athlete</t>
  </si>
  <si>
    <t>think,amitkatwala  amitkatwala,hit  hit,nail  nail,head  head,dnafit  dnafit,offers  offers,health  health,advice  advice,runs  runs,marketing</t>
  </si>
  <si>
    <t>genetic,science  science,now  now,heavily  heavily,represented  represented,consumer  consumer,market  market,w  w,companies  companies,23  23,dnafit</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</si>
  <si>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</si>
  <si>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</si>
  <si>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</si>
  <si>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</si>
  <si>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</si>
  <si>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</si>
  <si>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</si>
  <si>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</si>
  <si>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</si>
  <si>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</si>
  <si>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</si>
  <si>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</si>
  <si>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</si>
  <si>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</si>
  <si>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</si>
  <si>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</si>
  <si>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Tweet</t>
  </si>
  <si>
    <t>Top Mentioned in Tweet</t>
  </si>
  <si>
    <t>dnafithq therealkirstyg independent newcyblue</t>
  </si>
  <si>
    <t>dnafithq nutrition health gymireland brittri</t>
  </si>
  <si>
    <t>startupleaguehq startlead sporttechhub londonsport tablecrowd</t>
  </si>
  <si>
    <t>amitkatwala patrick_j_short</t>
  </si>
  <si>
    <t>obrien_iph caulfieldtim</t>
  </si>
  <si>
    <t>Top Tweeters in Entire Graph</t>
  </si>
  <si>
    <t>Top Tweeters in G1</t>
  </si>
  <si>
    <t>Top Tweeters in G2</t>
  </si>
  <si>
    <t>Top Tweeters in G3</t>
  </si>
  <si>
    <t>Top Tweeters in G4</t>
  </si>
  <si>
    <t>Top Tweeters in G5</t>
  </si>
  <si>
    <t>Top Tweeters in G6</t>
  </si>
  <si>
    <t>Top Tweeters in G7</t>
  </si>
  <si>
    <t>Top Tweeters</t>
  </si>
  <si>
    <t>independent nutritionnetwor therealkirstyg dnafithq lasarowa snehaabraham newcyblue kirstypresenter</t>
  </si>
  <si>
    <t>brittri nutrition health morenamagnanini gymireland</t>
  </si>
  <si>
    <t>tablecrowd londonsport startlead startupleaguehq sporttechhub</t>
  </si>
  <si>
    <t>junkycosmonaut amitkatwala patrick_j_short</t>
  </si>
  <si>
    <t>caulfieldtim ualbertasph obrien_iph</t>
  </si>
  <si>
    <t>vitamojo dnafit</t>
  </si>
  <si>
    <t>miss_goofette tdc_leisure</t>
  </si>
  <si>
    <t>Top URLs in Tweet by Count</t>
  </si>
  <si>
    <t>https://twitter.com/Independent/status/1139323542724653063 https://twitter.com/NewcyBlue/status/1136267516727169027 https://www.dnafit.com/store/ https://bit.ly/2KKKver?utm_campaign=Healthy%20Eating%20Week&amp;utm_content=93966028&amp;utm_medium=social&amp;utm_source=twitter&amp;hss_channel=tw-1346402696 https://bit.ly/2IFN4vL?utm_campaign=June&amp;utm_content=93960883&amp;utm_medium=social&amp;utm_source=twitter&amp;hss_channel=tw-1346402696 https://bit.ly/2QS1e0q?utm_campaign=Queen%27s%20Birthday&amp;utm_content=93606818&amp;utm_medium=social&amp;utm_source=twitter&amp;hss_channel=tw-1346402696</t>
  </si>
  <si>
    <t>https://blog.dnafit.com/7-ways-sleep-affects-your-training-and-nutrition?utm_source=hootsuite&amp;utm_medium=tdc&amp;utm_term=&amp;utm_content=&amp;utm_campaign=TDC https://blog.dnafit.com/are-protein-shakes-essential-for-training?utm_source=hootsuite&amp;utm_medium=tdc&amp;utm_term=&amp;utm_content=&amp;utm_campaign=TDC</t>
  </si>
  <si>
    <t>Top URLs in Tweet by Salience</t>
  </si>
  <si>
    <t>Top Domains in Tweet by Count</t>
  </si>
  <si>
    <t>Top Domains in Tweet by Salience</t>
  </si>
  <si>
    <t>twitter.com bit.ly dnafit.com</t>
  </si>
  <si>
    <t>Top Hashtags in Tweet by Count</t>
  </si>
  <si>
    <t>getdnafit getdaddnafit healthyeatingweek</t>
  </si>
  <si>
    <t>Top Hashtags in Tweet by Salience</t>
  </si>
  <si>
    <t>getdaddnafit healthyeatingweek getdnafit</t>
  </si>
  <si>
    <t>Top Words in Tweet by Count</t>
  </si>
  <si>
    <t>happy birthday queen double celebration #dnafit</t>
  </si>
  <si>
    <t>dnafithq royal offer celebrate majesty queen's birthday enter queen35 checkout</t>
  </si>
  <si>
    <t>#getdnafit more out queen's great consultation dieticians present dad kits</t>
  </si>
  <si>
    <t>give gift option dnafithq asks enter personal details different name</t>
  </si>
  <si>
    <t>dnafithq kirsty gallacher tv radio broadcaster looking fab kit welcome</t>
  </si>
  <si>
    <t>training s protein 7 ways sleep affects nutrition exactly stay</t>
  </si>
  <si>
    <t>obrien_iph genetic science now heavily represented consumer market w companies</t>
  </si>
  <si>
    <t>tablecrowd startup founders management startups working health fitness wellness businesses</t>
  </si>
  <si>
    <t>dnafithq present dad chronic out left father's day til last</t>
  </si>
  <si>
    <t>great article understanding dna help meet fitness health goals vita</t>
  </si>
  <si>
    <t>think amitkatwala hit nail head offers health advice runs marketing</t>
  </si>
  <si>
    <t>patrick_j_short think amitkatwala hit nail head offers health advice runs</t>
  </si>
  <si>
    <t>4 pro 360 test left sell 75 each pm interested</t>
  </si>
  <si>
    <t>Top Words in Tweet by Salience</t>
  </si>
  <si>
    <t>royal offer celebrate majesty queen's birthday enter queen35 checkout 35</t>
  </si>
  <si>
    <t>out queen's present dad chronic news offer birthday more great</t>
  </si>
  <si>
    <t>protein 7 ways sleep affects nutrition exactly stay shape much</t>
  </si>
  <si>
    <t>tc dinner #data startupleaguehq startlead sporttechhub londonsport #fitness #wellness come</t>
  </si>
  <si>
    <t>present dad chronic out left father's day til last minute</t>
  </si>
  <si>
    <t>nutrition health gymireland brittri 4 pro 360 test left sell</t>
  </si>
  <si>
    <t>Top Word Pairs in Tweet by Count</t>
  </si>
  <si>
    <t>happy,birthday  birthday,queen  queen,double  double,celebration  celebration,#dnafit</t>
  </si>
  <si>
    <t>dnafithq,royal  royal,offer  offer,celebrate  celebrate,majesty  majesty,queen's  queen's,birthday  birthday,enter  enter,queen35  queen35,checkout  checkout,35</t>
  </si>
  <si>
    <t>dnafit,kits  queen's,birthday  great,write  write,up  up,independent  independent,dnafit  dnafit,offered  offered,more  more,user  user,friendly</t>
  </si>
  <si>
    <t>dnafithq,give  give,dnafit  dnafit,gift  gift,asks  asks,enter  enter,personal  personal,details  details,give  give,option  option,different</t>
  </si>
  <si>
    <t>dnafithq,kirsty  kirsty,gallacher  gallacher,tv  tv,radio  radio,broadcaster  broadcaster,looking  looking,fab  fab,dnafit  dnafit,kit  kit,welcome</t>
  </si>
  <si>
    <t>7,ways  ways,sleep  sleep,affects  affects,training  training,nutrition  nutrition,exactly  exactly,stay  stay,shape  shape,s  s,much</t>
  </si>
  <si>
    <t>obrien_iph,genetic  genetic,science  science,now  now,heavily  heavily,represented  represented,consumer  consumer,market  market,w  w,companies  companies,23</t>
  </si>
  <si>
    <t>gt,gt  startup,founders  founders,management  startups,working  working,health  dine,olympic  olympic,athlete  athlete,head  head,product  product,dnafit</t>
  </si>
  <si>
    <t>tablecrowd,startup  startup,founders  founders,management  management,startups  startups,working  working,health  health,fitness  fitness,wellness  wellness,businesses  businesses,take</t>
  </si>
  <si>
    <t>dnafithq,left  left,father's  father's,day  day,present  present,til  til,last  last,minute  minute,again  again,dad  dad,deserve</t>
  </si>
  <si>
    <t>great,article  article,understanding  understanding,dna  dna,help  help,meet  meet,fitness  fitness,health  health,goals  goals,vita  vita,mojo</t>
  </si>
  <si>
    <t>patrick_j_short,think  think,amitkatwala  amitkatwala,hit  hit,nail  nail,head  head,dnafit  dnafit,offers  offers,health  health,advice  advice,runs</t>
  </si>
  <si>
    <t>Top Word Pairs in Tweet by Salience</t>
  </si>
  <si>
    <t>queen's,birthday  dnafit,kits  great,write  write,up  up,independent  independent,dnafit  dnafit,offered  offered,more  more,user  user,friendly</t>
  </si>
  <si>
    <t>gt,gt  management,startups  note,dine  businesses,tc  tc,dinner  putting,#data  #data,action  gt,startupleaguehq  startupleaguehq,startlead  gt,sporttechhub</t>
  </si>
  <si>
    <t>included,dnafithq  dnafithq,nutrition  nutrition,health  health,gymireland  gymireland,brittri  dnafithq,4  4,dnafit  dnafit,pro  pro,360  360,test</t>
  </si>
  <si>
    <t>Word</t>
  </si>
  <si>
    <t>putting</t>
  </si>
  <si>
    <t>take</t>
  </si>
  <si>
    <t>olympic</t>
  </si>
  <si>
    <t>athlete</t>
  </si>
  <si>
    <t>product</t>
  </si>
  <si>
    <t>action</t>
  </si>
  <si>
    <t>performance</t>
  </si>
  <si>
    <t>present</t>
  </si>
  <si>
    <t>dad</t>
  </si>
  <si>
    <t>chronic</t>
  </si>
  <si>
    <t>love</t>
  </si>
  <si>
    <t>dinner</t>
  </si>
  <si>
    <t>fab</t>
  </si>
  <si>
    <t>kit</t>
  </si>
  <si>
    <t>welcome</t>
  </si>
  <si>
    <t>fam</t>
  </si>
  <si>
    <t>note</t>
  </si>
  <si>
    <t>offer</t>
  </si>
  <si>
    <t>queen's</t>
  </si>
  <si>
    <t>birthday</t>
  </si>
  <si>
    <t>great</t>
  </si>
  <si>
    <t>help</t>
  </si>
  <si>
    <t>more</t>
  </si>
  <si>
    <t>option</t>
  </si>
  <si>
    <t>consultation</t>
  </si>
  <si>
    <t>dieticians</t>
  </si>
  <si>
    <t>good</t>
  </si>
  <si>
    <t>news</t>
  </si>
  <si>
    <t>healthy</t>
  </si>
  <si>
    <t>level</t>
  </si>
  <si>
    <t>enter</t>
  </si>
  <si>
    <t>kits</t>
  </si>
  <si>
    <t>interested</t>
  </si>
  <si>
    <t>shipping</t>
  </si>
  <si>
    <t>ireland</t>
  </si>
  <si>
    <t>included</t>
  </si>
  <si>
    <t>marketing</t>
  </si>
  <si>
    <t>personal</t>
  </si>
  <si>
    <t>highly</t>
  </si>
  <si>
    <t>recommend</t>
  </si>
  <si>
    <t>booking</t>
  </si>
  <si>
    <t>qualified</t>
  </si>
  <si>
    <t>sports</t>
  </si>
  <si>
    <t>scientists</t>
  </si>
  <si>
    <t>make</t>
  </si>
  <si>
    <t>father's</t>
  </si>
  <si>
    <t>day</t>
  </si>
  <si>
    <t>til</t>
  </si>
  <si>
    <t>last</t>
  </si>
  <si>
    <t>minute</t>
  </si>
  <si>
    <t>again</t>
  </si>
  <si>
    <t>deserve</t>
  </si>
  <si>
    <t>extra</t>
  </si>
  <si>
    <t>being</t>
  </si>
  <si>
    <t>awesome</t>
  </si>
  <si>
    <t>lifestyle</t>
  </si>
  <si>
    <t>higher</t>
  </si>
  <si>
    <t>risk</t>
  </si>
  <si>
    <t>developing</t>
  </si>
  <si>
    <t>disease</t>
  </si>
  <si>
    <t>diseases</t>
  </si>
  <si>
    <t>brunch</t>
  </si>
  <si>
    <t>date</t>
  </si>
  <si>
    <t>making</t>
  </si>
  <si>
    <t>food</t>
  </si>
  <si>
    <t>choices</t>
  </si>
  <si>
    <t>eating</t>
  </si>
  <si>
    <t>become</t>
  </si>
  <si>
    <t>bit</t>
  </si>
  <si>
    <t>daunting</t>
  </si>
  <si>
    <t>tc</t>
  </si>
  <si>
    <t>peddling</t>
  </si>
  <si>
    <t>sleep</t>
  </si>
  <si>
    <t>diet</t>
  </si>
  <si>
    <t>give</t>
  </si>
  <si>
    <t>gift</t>
  </si>
  <si>
    <t>june</t>
  </si>
  <si>
    <t>royal</t>
  </si>
  <si>
    <t>celebrate</t>
  </si>
  <si>
    <t>majesty</t>
  </si>
  <si>
    <t>queen35</t>
  </si>
  <si>
    <t>checkout</t>
  </si>
  <si>
    <t>35</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</si>
  <si>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</si>
  <si>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</si>
  <si>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</si>
  <si>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</si>
  <si>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</si>
  <si>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</si>
  <si>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</si>
  <si>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</si>
  <si>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</si>
  <si>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</si>
  <si>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</si>
  <si>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</si>
  <si>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</si>
  <si>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</si>
  <si>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</si>
  <si>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</si>
  <si>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</si>
  <si>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</si>
  <si>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</si>
  <si>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</si>
  <si>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</si>
  <si>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</si>
  <si>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</si>
  <si>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</si>
  <si>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</si>
  <si>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</si>
  <si>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Not Applicable</t>
  </si>
  <si>
    <t>Top 10 Vertices, Ranked by Betweenness Centrality</t>
  </si>
  <si>
    <t>Green</t>
  </si>
  <si>
    <t>66, 95, 0</t>
  </si>
  <si>
    <t>131, 62, 0</t>
  </si>
  <si>
    <t>Red</t>
  </si>
  <si>
    <t>196, 30, 0</t>
  </si>
  <si>
    <t>G1: dnafit dnafithq #getdnafit out kirsty gallacher tv radio broadcaster looking</t>
  </si>
  <si>
    <t>G2: 4 dnafit pro 360 test left sell 75 each pm</t>
  </si>
  <si>
    <t>G3: gt health wellness startup founders management startups working businesses dine</t>
  </si>
  <si>
    <t>G4: think amitkatwala hit nail head dnafit offers health advice runs</t>
  </si>
  <si>
    <t>G5: science w genetic now heavily represented consumer market companies 23</t>
  </si>
  <si>
    <t>G7: training s protein</t>
  </si>
  <si>
    <t>Autofill Workbook Results</t>
  </si>
  <si>
    <t>Edge Weight▓1▓5▓0▓True▓Green▓Red▓▓Edge Weight▓1▓3▓0▓3▓10▓False▓Edge Weight▓1▓5▓0▓32▓6▓False▓▓0▓0▓0▓True▓Black▓Black▓▓Followers▓9▓438744▓0▓162▓1000▓False▓Followers▓9▓2771432▓0▓100▓70▓False▓▓0▓0▓0▓0▓0▓False▓▓0▓0▓0▓0▓0▓False</t>
  </si>
  <si>
    <t>Subgraph</t>
  </si>
  <si>
    <t>GraphSource░TwitterSearch▓GraphTerm░DNAFit▓ImportDescription░The graph represents a network of 28 Twitter users whose recent tweets contained "DNAFit", or who were replied to or mentioned in those tweets, taken from a data set limited to a maximum of 18,000 tweets.  The network was obtained from Twitter on Saturday, 15 June 2019 at 18:33 UTC.
The tweets in the network were tweeted over the 9-day, 11-hour, 30-minute period from Thursday, 06 June 2019 at 05:25 UTC to Saturday, 15 June 2019 at 16:56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</si>
</sst>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
    <numFmt numFmtId="178" formatCode="0"/>
    <numFmt numFmtId="179" formatCode="General"/>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6">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0" fontId="0" fillId="0" borderId="0" xfId="0" applyAlignment="1" quotePrefix="1">
      <alignment wrapText="1"/>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2" borderId="11" xfId="20" applyNumberFormat="1" applyFont="1" applyBorder="1"/>
    <xf numFmtId="49" fontId="0" fillId="0" borderId="0" xfId="0" applyNumberFormat="1" applyAlignment="1">
      <alignment/>
    </xf>
    <xf numFmtId="49" fontId="0" fillId="0" borderId="0" xfId="22" applyNumberFormat="1" applyFont="1" applyBorder="1" applyAlignment="1">
      <alignment/>
    </xf>
    <xf numFmtId="0" fontId="0" fillId="3" borderId="1" xfId="23" applyNumberFormat="1" applyFont="1" applyAlignment="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167" fontId="0" fillId="4" borderId="1" xfId="24" applyNumberFormat="1" applyAlignment="1" quotePrefix="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383">
    <dxf>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78"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9" formatCode="General"/>
      <border>
        <right style="thin">
          <color theme="0"/>
        </right>
      </border>
    </dxf>
    <dxf>
      <numFmt numFmtId="179" formatCode="General"/>
      <alignment horizontal="general" vertical="bottom" textRotation="0" wrapText="1" shrinkToFit="1" readingOrder="0"/>
    </dxf>
    <dxf>
      <numFmt numFmtId="178"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8"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border>
        <left style="thin">
          <color theme="0"/>
        </left>
      </border>
    </dxf>
    <dxf>
      <numFmt numFmtId="179" formatCode="General"/>
      <alignment horizontal="general" vertical="bottom" textRotation="0" wrapText="1" shrinkToFit="1" readingOrder="0"/>
      <border>
        <right style="thin">
          <color theme="0"/>
        </right>
      </border>
    </dxf>
    <dxf>
      <numFmt numFmtId="177"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9" formatCode="General"/>
    </dxf>
    <dxf>
      <numFmt numFmtId="180" formatCode="#,##0.00"/>
    </dxf>
    <dxf>
      <numFmt numFmtId="177" formatCode="@"/>
    </dxf>
    <dxf>
      <numFmt numFmtId="177" formatCode="@"/>
    </dxf>
    <dxf>
      <font>
        <b val="0"/>
        <i val="0"/>
        <u val="none"/>
        <strike val="0"/>
        <sz val="11"/>
        <name val="Calibri"/>
        <color theme="1"/>
        <condense val="0"/>
        <extend val="0"/>
      </font>
      <numFmt numFmtId="179" formatCode="General"/>
    </dxf>
    <dxf>
      <numFmt numFmtId="177"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dxf>
    <dxf>
      <numFmt numFmtId="179" formatCode="General"/>
    </dxf>
    <dxf>
      <numFmt numFmtId="179" formatCode="General"/>
    </dxf>
    <dxf>
      <numFmt numFmtId="166" formatCode="#,##0.000"/>
    </dxf>
    <dxf>
      <numFmt numFmtId="166" formatCode="#,##0.000"/>
    </dxf>
    <dxf>
      <numFmt numFmtId="179" formatCode="General"/>
    </dxf>
    <dxf>
      <numFmt numFmtId="165" formatCode="#,##0.0"/>
    </dxf>
    <dxf>
      <numFmt numFmtId="165" formatCode="#,##0.0"/>
    </dxf>
    <dxf>
      <numFmt numFmtId="164" formatCode="0.0"/>
      <border>
        <left style="thin">
          <color theme="0"/>
        </left>
      </border>
    </dxf>
    <dxf>
      <numFmt numFmtId="177" formatCode="@"/>
      <alignment horizontal="general" vertical="bottom" textRotation="0" wrapText="1" shrinkToFit="1" readingOrder="0"/>
    </dxf>
    <dxf>
      <numFmt numFmtId="179" formatCode="General"/>
      <border>
        <right style="thin">
          <color theme="0"/>
        </right>
      </border>
    </dxf>
    <dxf>
      <numFmt numFmtId="179" formatCode="General"/>
    </dxf>
    <dxf>
      <numFmt numFmtId="177" formatCode="@"/>
    </dxf>
    <dxf>
      <numFmt numFmtId="179" formatCode="General"/>
      <border>
        <left style="thin">
          <color theme="0"/>
        </left>
      </border>
    </dxf>
    <dxf>
      <numFmt numFmtId="179" formatCode="General"/>
      <alignment horizontal="general" vertical="bottom" textRotation="0" wrapText="1" shrinkToFit="1" readingOrder="0"/>
    </dxf>
    <dxf>
      <numFmt numFmtId="178" formatCode="0"/>
      <border>
        <right style="thin">
          <color theme="0"/>
        </right>
      </border>
    </dxf>
    <dxf>
      <numFmt numFmtId="164" formatCode="0.0"/>
    </dxf>
    <dxf>
      <numFmt numFmtId="179" formatCode="General"/>
    </dxf>
    <dxf>
      <numFmt numFmtId="179" formatCode="General"/>
    </dxf>
    <dxf>
      <numFmt numFmtId="177" formatCode="@"/>
    </dxf>
    <dxf>
      <numFmt numFmtId="177" formatCode="@"/>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9" formatCode="General"/>
      <alignment horizontal="general" vertical="bottom" textRotation="0" wrapText="1" shrinkToFit="1" readingOrder="0"/>
    </dxf>
    <dxf>
      <numFmt numFmtId="178" formatCode="0"/>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64" formatCode="0.0"/>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82"/>
      <tableStyleElement type="headerRow" dxfId="381"/>
    </tableStyle>
    <tableStyle name="NodeXL Table" pivot="0" count="1">
      <tableStyleElement type="headerRow" dxfId="38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customXml" Target="../customXml/item1.xml" /><Relationship Id="rId1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7620743"/>
        <c:axId val="1477824"/>
      </c:barChart>
      <c:catAx>
        <c:axId val="7620743"/>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477824"/>
        <c:crosses val="autoZero"/>
        <c:auto val="1"/>
        <c:lblOffset val="100"/>
        <c:noMultiLvlLbl val="0"/>
      </c:catAx>
      <c:valAx>
        <c:axId val="147782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762074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13300417"/>
        <c:axId val="52594890"/>
      </c:barChart>
      <c:catAx>
        <c:axId val="13300417"/>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2594890"/>
        <c:crosses val="autoZero"/>
        <c:auto val="1"/>
        <c:lblOffset val="100"/>
        <c:noMultiLvlLbl val="0"/>
      </c:catAx>
      <c:valAx>
        <c:axId val="5259489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330041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3591963"/>
        <c:axId val="32327668"/>
      </c:barChart>
      <c:catAx>
        <c:axId val="3591963"/>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2327668"/>
        <c:crosses val="autoZero"/>
        <c:auto val="1"/>
        <c:lblOffset val="100"/>
        <c:noMultiLvlLbl val="0"/>
      </c:catAx>
      <c:valAx>
        <c:axId val="3232766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59196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23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22513557"/>
        <c:axId val="1295422"/>
      </c:barChart>
      <c:catAx>
        <c:axId val="22513557"/>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295422"/>
        <c:crosses val="autoZero"/>
        <c:auto val="1"/>
        <c:lblOffset val="100"/>
        <c:noMultiLvlLbl val="0"/>
      </c:catAx>
      <c:valAx>
        <c:axId val="129542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251355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11658799"/>
        <c:axId val="37820328"/>
      </c:barChart>
      <c:catAx>
        <c:axId val="11658799"/>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7820328"/>
        <c:crosses val="autoZero"/>
        <c:auto val="1"/>
        <c:lblOffset val="100"/>
        <c:noMultiLvlLbl val="0"/>
      </c:catAx>
      <c:valAx>
        <c:axId val="3782032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165879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4838633"/>
        <c:axId val="43547698"/>
      </c:barChart>
      <c:catAx>
        <c:axId val="4838633"/>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3547698"/>
        <c:crosses val="autoZero"/>
        <c:auto val="1"/>
        <c:lblOffset val="100"/>
        <c:noMultiLvlLbl val="0"/>
      </c:catAx>
      <c:valAx>
        <c:axId val="4354769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83863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20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56384963"/>
        <c:axId val="37702620"/>
      </c:barChart>
      <c:catAx>
        <c:axId val="56384963"/>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7702620"/>
        <c:crosses val="autoZero"/>
        <c:auto val="1"/>
        <c:lblOffset val="100"/>
        <c:noMultiLvlLbl val="0"/>
      </c:catAx>
      <c:valAx>
        <c:axId val="3770262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638496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3779261"/>
        <c:axId val="34013350"/>
      </c:barChart>
      <c:catAx>
        <c:axId val="3779261"/>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4013350"/>
        <c:crosses val="autoZero"/>
        <c:auto val="1"/>
        <c:lblOffset val="100"/>
        <c:noMultiLvlLbl val="0"/>
      </c:catAx>
      <c:valAx>
        <c:axId val="3401335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77926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37684695"/>
        <c:axId val="3617936"/>
      </c:barChart>
      <c:catAx>
        <c:axId val="37684695"/>
        <c:scaling>
          <c:orientation val="minMax"/>
        </c:scaling>
        <c:axPos val="b"/>
        <c:delete val="1"/>
        <c:majorTickMark val="out"/>
        <c:minorTickMark val="none"/>
        <c:tickLblPos val="none"/>
        <c:crossAx val="3617936"/>
        <c:crosses val="autoZero"/>
        <c:auto val="1"/>
        <c:lblOffset val="100"/>
        <c:noMultiLvlLbl val="0"/>
      </c:catAx>
      <c:valAx>
        <c:axId val="3617936"/>
        <c:scaling>
          <c:orientation val="minMax"/>
        </c:scaling>
        <c:axPos val="l"/>
        <c:delete val="1"/>
        <c:majorTickMark val="out"/>
        <c:minorTickMark val="none"/>
        <c:tickLblPos val="none"/>
        <c:crossAx val="37684695"/>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9.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2</xdr:row>
      <xdr:rowOff>28575</xdr:rowOff>
    </xdr:from>
    <xdr:to>
      <xdr:col>1</xdr:col>
      <xdr:colOff>752475</xdr:colOff>
      <xdr:row>2</xdr:row>
      <xdr:rowOff>504825</xdr:rowOff>
    </xdr:to>
    <xdr:pic>
      <xdr:nvPicPr>
        <xdr:cNvPr id="2" name="Subgraph-miss_goofette"/>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600075"/>
          <a:ext cx="723900" cy="476250"/>
        </a:xfrm>
        <a:prstGeom prst="rect">
          <a:avLst/>
        </a:prstGeom>
        <a:ln>
          <a:noFill/>
        </a:ln>
      </xdr:spPr>
    </xdr:pic>
    <xdr:clientData/>
  </xdr:twoCellAnchor>
  <xdr:twoCellAnchor editAs="oneCell">
    <xdr:from>
      <xdr:col>1</xdr:col>
      <xdr:colOff>28575</xdr:colOff>
      <xdr:row>3</xdr:row>
      <xdr:rowOff>28575</xdr:rowOff>
    </xdr:from>
    <xdr:to>
      <xdr:col>1</xdr:col>
      <xdr:colOff>752475</xdr:colOff>
      <xdr:row>3</xdr:row>
      <xdr:rowOff>504825</xdr:rowOff>
    </xdr:to>
    <xdr:pic>
      <xdr:nvPicPr>
        <xdr:cNvPr id="3" name="Subgraph-lasarowa"/>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1123950"/>
          <a:ext cx="723900" cy="476250"/>
        </a:xfrm>
        <a:prstGeom prst="rect">
          <a:avLst/>
        </a:prstGeom>
        <a:ln>
          <a:noFill/>
        </a:ln>
      </xdr:spPr>
    </xdr:pic>
    <xdr:clientData/>
  </xdr:twoCellAnchor>
  <xdr:twoCellAnchor editAs="oneCell">
    <xdr:from>
      <xdr:col>1</xdr:col>
      <xdr:colOff>28575</xdr:colOff>
      <xdr:row>4</xdr:row>
      <xdr:rowOff>28575</xdr:rowOff>
    </xdr:from>
    <xdr:to>
      <xdr:col>1</xdr:col>
      <xdr:colOff>752475</xdr:colOff>
      <xdr:row>4</xdr:row>
      <xdr:rowOff>504825</xdr:rowOff>
    </xdr:to>
    <xdr:pic>
      <xdr:nvPicPr>
        <xdr:cNvPr id="4" name="Subgraph-therealkirstyg"/>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1647825"/>
          <a:ext cx="723900" cy="476250"/>
        </a:xfrm>
        <a:prstGeom prst="rect">
          <a:avLst/>
        </a:prstGeom>
        <a:ln>
          <a:noFill/>
        </a:ln>
      </xdr:spPr>
    </xdr:pic>
    <xdr:clientData/>
  </xdr:twoCellAnchor>
  <xdr:twoCellAnchor editAs="oneCell">
    <xdr:from>
      <xdr:col>1</xdr:col>
      <xdr:colOff>28575</xdr:colOff>
      <xdr:row>5</xdr:row>
      <xdr:rowOff>28575</xdr:rowOff>
    </xdr:from>
    <xdr:to>
      <xdr:col>1</xdr:col>
      <xdr:colOff>752475</xdr:colOff>
      <xdr:row>5</xdr:row>
      <xdr:rowOff>504825</xdr:rowOff>
    </xdr:to>
    <xdr:pic>
      <xdr:nvPicPr>
        <xdr:cNvPr id="5" name="Subgraph-dnafithq"/>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2171700"/>
          <a:ext cx="723900" cy="476250"/>
        </a:xfrm>
        <a:prstGeom prst="rect">
          <a:avLst/>
        </a:prstGeom>
        <a:ln>
          <a:noFill/>
        </a:ln>
      </xdr:spPr>
    </xdr:pic>
    <xdr:clientData/>
  </xdr:twoCellAnchor>
  <xdr:twoCellAnchor editAs="oneCell">
    <xdr:from>
      <xdr:col>1</xdr:col>
      <xdr:colOff>28575</xdr:colOff>
      <xdr:row>6</xdr:row>
      <xdr:rowOff>28575</xdr:rowOff>
    </xdr:from>
    <xdr:to>
      <xdr:col>1</xdr:col>
      <xdr:colOff>752475</xdr:colOff>
      <xdr:row>6</xdr:row>
      <xdr:rowOff>504825</xdr:rowOff>
    </xdr:to>
    <xdr:pic>
      <xdr:nvPicPr>
        <xdr:cNvPr id="6" name="Subgraph-snehaabraham"/>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2695575"/>
          <a:ext cx="723900" cy="476250"/>
        </a:xfrm>
        <a:prstGeom prst="rect">
          <a:avLst/>
        </a:prstGeom>
        <a:ln>
          <a:noFill/>
        </a:ln>
      </xdr:spPr>
    </xdr:pic>
    <xdr:clientData/>
  </xdr:twoCellAnchor>
  <xdr:twoCellAnchor editAs="oneCell">
    <xdr:from>
      <xdr:col>1</xdr:col>
      <xdr:colOff>28575</xdr:colOff>
      <xdr:row>7</xdr:row>
      <xdr:rowOff>28575</xdr:rowOff>
    </xdr:from>
    <xdr:to>
      <xdr:col>1</xdr:col>
      <xdr:colOff>752475</xdr:colOff>
      <xdr:row>7</xdr:row>
      <xdr:rowOff>504825</xdr:rowOff>
    </xdr:to>
    <xdr:pic>
      <xdr:nvPicPr>
        <xdr:cNvPr id="7" name="Subgraph-kirstypresenter"/>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3219450"/>
          <a:ext cx="723900" cy="476250"/>
        </a:xfrm>
        <a:prstGeom prst="rect">
          <a:avLst/>
        </a:prstGeom>
        <a:ln>
          <a:noFill/>
        </a:ln>
      </xdr:spPr>
    </xdr:pic>
    <xdr:clientData/>
  </xdr:twoCellAnchor>
  <xdr:twoCellAnchor editAs="oneCell">
    <xdr:from>
      <xdr:col>1</xdr:col>
      <xdr:colOff>28575</xdr:colOff>
      <xdr:row>8</xdr:row>
      <xdr:rowOff>28575</xdr:rowOff>
    </xdr:from>
    <xdr:to>
      <xdr:col>1</xdr:col>
      <xdr:colOff>752475</xdr:colOff>
      <xdr:row>8</xdr:row>
      <xdr:rowOff>504825</xdr:rowOff>
    </xdr:to>
    <xdr:pic>
      <xdr:nvPicPr>
        <xdr:cNvPr id="8" name="Subgraph-tdc_leisure"/>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3743325"/>
          <a:ext cx="723900" cy="476250"/>
        </a:xfrm>
        <a:prstGeom prst="rect">
          <a:avLst/>
        </a:prstGeom>
        <a:ln>
          <a:noFill/>
        </a:ln>
      </xdr:spPr>
    </xdr:pic>
    <xdr:clientData/>
  </xdr:twoCellAnchor>
  <xdr:twoCellAnchor editAs="oneCell">
    <xdr:from>
      <xdr:col>1</xdr:col>
      <xdr:colOff>28575</xdr:colOff>
      <xdr:row>9</xdr:row>
      <xdr:rowOff>28575</xdr:rowOff>
    </xdr:from>
    <xdr:to>
      <xdr:col>1</xdr:col>
      <xdr:colOff>752475</xdr:colOff>
      <xdr:row>9</xdr:row>
      <xdr:rowOff>504825</xdr:rowOff>
    </xdr:to>
    <xdr:pic>
      <xdr:nvPicPr>
        <xdr:cNvPr id="9" name="Subgraph-obrien_iph"/>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4267200"/>
          <a:ext cx="723900" cy="476250"/>
        </a:xfrm>
        <a:prstGeom prst="rect">
          <a:avLst/>
        </a:prstGeom>
        <a:ln>
          <a:noFill/>
        </a:ln>
      </xdr:spPr>
    </xdr:pic>
    <xdr:clientData/>
  </xdr:twoCellAnchor>
  <xdr:twoCellAnchor editAs="oneCell">
    <xdr:from>
      <xdr:col>1</xdr:col>
      <xdr:colOff>28575</xdr:colOff>
      <xdr:row>10</xdr:row>
      <xdr:rowOff>28575</xdr:rowOff>
    </xdr:from>
    <xdr:to>
      <xdr:col>1</xdr:col>
      <xdr:colOff>752475</xdr:colOff>
      <xdr:row>10</xdr:row>
      <xdr:rowOff>504825</xdr:rowOff>
    </xdr:to>
    <xdr:pic>
      <xdr:nvPicPr>
        <xdr:cNvPr id="10" name="Subgraph-caulfieldtim"/>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4791075"/>
          <a:ext cx="723900" cy="476250"/>
        </a:xfrm>
        <a:prstGeom prst="rect">
          <a:avLst/>
        </a:prstGeom>
        <a:ln>
          <a:noFill/>
        </a:ln>
      </xdr:spPr>
    </xdr:pic>
    <xdr:clientData/>
  </xdr:twoCellAnchor>
  <xdr:twoCellAnchor editAs="oneCell">
    <xdr:from>
      <xdr:col>1</xdr:col>
      <xdr:colOff>28575</xdr:colOff>
      <xdr:row>11</xdr:row>
      <xdr:rowOff>28575</xdr:rowOff>
    </xdr:from>
    <xdr:to>
      <xdr:col>1</xdr:col>
      <xdr:colOff>752475</xdr:colOff>
      <xdr:row>11</xdr:row>
      <xdr:rowOff>504825</xdr:rowOff>
    </xdr:to>
    <xdr:pic>
      <xdr:nvPicPr>
        <xdr:cNvPr id="11" name="Subgraph-ualbertasph"/>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5314950"/>
          <a:ext cx="723900" cy="476250"/>
        </a:xfrm>
        <a:prstGeom prst="rect">
          <a:avLst/>
        </a:prstGeom>
        <a:ln>
          <a:noFill/>
        </a:ln>
      </xdr:spPr>
    </xdr:pic>
    <xdr:clientData/>
  </xdr:twoCellAnchor>
  <xdr:twoCellAnchor editAs="oneCell">
    <xdr:from>
      <xdr:col>1</xdr:col>
      <xdr:colOff>28575</xdr:colOff>
      <xdr:row>12</xdr:row>
      <xdr:rowOff>28575</xdr:rowOff>
    </xdr:from>
    <xdr:to>
      <xdr:col>1</xdr:col>
      <xdr:colOff>752475</xdr:colOff>
      <xdr:row>12</xdr:row>
      <xdr:rowOff>504825</xdr:rowOff>
    </xdr:to>
    <xdr:pic>
      <xdr:nvPicPr>
        <xdr:cNvPr id="12" name="Subgraph-tablecrowd"/>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638175" y="5838825"/>
          <a:ext cx="723900" cy="476250"/>
        </a:xfrm>
        <a:prstGeom prst="rect">
          <a:avLst/>
        </a:prstGeom>
        <a:ln>
          <a:noFill/>
        </a:ln>
      </xdr:spPr>
    </xdr:pic>
    <xdr:clientData/>
  </xdr:twoCellAnchor>
  <xdr:twoCellAnchor editAs="oneCell">
    <xdr:from>
      <xdr:col>1</xdr:col>
      <xdr:colOff>28575</xdr:colOff>
      <xdr:row>13</xdr:row>
      <xdr:rowOff>28575</xdr:rowOff>
    </xdr:from>
    <xdr:to>
      <xdr:col>1</xdr:col>
      <xdr:colOff>752475</xdr:colOff>
      <xdr:row>13</xdr:row>
      <xdr:rowOff>504825</xdr:rowOff>
    </xdr:to>
    <xdr:pic>
      <xdr:nvPicPr>
        <xdr:cNvPr id="13" name="Subgraph-londonsport"/>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6362700"/>
          <a:ext cx="723900" cy="476250"/>
        </a:xfrm>
        <a:prstGeom prst="rect">
          <a:avLst/>
        </a:prstGeom>
        <a:ln>
          <a:noFill/>
        </a:ln>
      </xdr:spPr>
    </xdr:pic>
    <xdr:clientData/>
  </xdr:twoCellAnchor>
  <xdr:twoCellAnchor editAs="oneCell">
    <xdr:from>
      <xdr:col>1</xdr:col>
      <xdr:colOff>28575</xdr:colOff>
      <xdr:row>14</xdr:row>
      <xdr:rowOff>28575</xdr:rowOff>
    </xdr:from>
    <xdr:to>
      <xdr:col>1</xdr:col>
      <xdr:colOff>752475</xdr:colOff>
      <xdr:row>14</xdr:row>
      <xdr:rowOff>504825</xdr:rowOff>
    </xdr:to>
    <xdr:pic>
      <xdr:nvPicPr>
        <xdr:cNvPr id="14" name="Subgraph-sporttechhub"/>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638175" y="6886575"/>
          <a:ext cx="723900" cy="476250"/>
        </a:xfrm>
        <a:prstGeom prst="rect">
          <a:avLst/>
        </a:prstGeom>
        <a:ln>
          <a:noFill/>
        </a:ln>
      </xdr:spPr>
    </xdr:pic>
    <xdr:clientData/>
  </xdr:twoCellAnchor>
  <xdr:twoCellAnchor editAs="oneCell">
    <xdr:from>
      <xdr:col>1</xdr:col>
      <xdr:colOff>28575</xdr:colOff>
      <xdr:row>15</xdr:row>
      <xdr:rowOff>28575</xdr:rowOff>
    </xdr:from>
    <xdr:to>
      <xdr:col>1</xdr:col>
      <xdr:colOff>752475</xdr:colOff>
      <xdr:row>15</xdr:row>
      <xdr:rowOff>504825</xdr:rowOff>
    </xdr:to>
    <xdr:pic>
      <xdr:nvPicPr>
        <xdr:cNvPr id="15" name="Subgraph-startlead"/>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638175" y="7410450"/>
          <a:ext cx="723900" cy="476250"/>
        </a:xfrm>
        <a:prstGeom prst="rect">
          <a:avLst/>
        </a:prstGeom>
        <a:ln>
          <a:noFill/>
        </a:ln>
      </xdr:spPr>
    </xdr:pic>
    <xdr:clientData/>
  </xdr:twoCellAnchor>
  <xdr:twoCellAnchor editAs="oneCell">
    <xdr:from>
      <xdr:col>1</xdr:col>
      <xdr:colOff>28575</xdr:colOff>
      <xdr:row>16</xdr:row>
      <xdr:rowOff>28575</xdr:rowOff>
    </xdr:from>
    <xdr:to>
      <xdr:col>1</xdr:col>
      <xdr:colOff>752475</xdr:colOff>
      <xdr:row>16</xdr:row>
      <xdr:rowOff>504825</xdr:rowOff>
    </xdr:to>
    <xdr:pic>
      <xdr:nvPicPr>
        <xdr:cNvPr id="16" name="Subgraph-startupleaguehq"/>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638175" y="7934325"/>
          <a:ext cx="723900" cy="476250"/>
        </a:xfrm>
        <a:prstGeom prst="rect">
          <a:avLst/>
        </a:prstGeom>
        <a:ln>
          <a:noFill/>
        </a:ln>
      </xdr:spPr>
    </xdr:pic>
    <xdr:clientData/>
  </xdr:twoCellAnchor>
  <xdr:twoCellAnchor editAs="oneCell">
    <xdr:from>
      <xdr:col>1</xdr:col>
      <xdr:colOff>28575</xdr:colOff>
      <xdr:row>17</xdr:row>
      <xdr:rowOff>28575</xdr:rowOff>
    </xdr:from>
    <xdr:to>
      <xdr:col>1</xdr:col>
      <xdr:colOff>752475</xdr:colOff>
      <xdr:row>17</xdr:row>
      <xdr:rowOff>504825</xdr:rowOff>
    </xdr:to>
    <xdr:pic>
      <xdr:nvPicPr>
        <xdr:cNvPr id="17" name="Subgraph-nutritionnetwor"/>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638175" y="8458200"/>
          <a:ext cx="723900" cy="476250"/>
        </a:xfrm>
        <a:prstGeom prst="rect">
          <a:avLst/>
        </a:prstGeom>
        <a:ln>
          <a:noFill/>
        </a:ln>
      </xdr:spPr>
    </xdr:pic>
    <xdr:clientData/>
  </xdr:twoCellAnchor>
  <xdr:twoCellAnchor editAs="oneCell">
    <xdr:from>
      <xdr:col>1</xdr:col>
      <xdr:colOff>28575</xdr:colOff>
      <xdr:row>18</xdr:row>
      <xdr:rowOff>28575</xdr:rowOff>
    </xdr:from>
    <xdr:to>
      <xdr:col>1</xdr:col>
      <xdr:colOff>752475</xdr:colOff>
      <xdr:row>18</xdr:row>
      <xdr:rowOff>504825</xdr:rowOff>
    </xdr:to>
    <xdr:pic>
      <xdr:nvPicPr>
        <xdr:cNvPr id="18" name="Subgraph-newcyblue"/>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638175" y="8982075"/>
          <a:ext cx="723900" cy="476250"/>
        </a:xfrm>
        <a:prstGeom prst="rect">
          <a:avLst/>
        </a:prstGeom>
        <a:ln>
          <a:noFill/>
        </a:ln>
      </xdr:spPr>
    </xdr:pic>
    <xdr:clientData/>
  </xdr:twoCellAnchor>
  <xdr:twoCellAnchor editAs="oneCell">
    <xdr:from>
      <xdr:col>1</xdr:col>
      <xdr:colOff>28575</xdr:colOff>
      <xdr:row>19</xdr:row>
      <xdr:rowOff>28575</xdr:rowOff>
    </xdr:from>
    <xdr:to>
      <xdr:col>1</xdr:col>
      <xdr:colOff>752475</xdr:colOff>
      <xdr:row>19</xdr:row>
      <xdr:rowOff>504825</xdr:rowOff>
    </xdr:to>
    <xdr:pic>
      <xdr:nvPicPr>
        <xdr:cNvPr id="19" name="Subgraph-independent"/>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638175" y="9505950"/>
          <a:ext cx="723900" cy="476250"/>
        </a:xfrm>
        <a:prstGeom prst="rect">
          <a:avLst/>
        </a:prstGeom>
        <a:ln>
          <a:noFill/>
        </a:ln>
      </xdr:spPr>
    </xdr:pic>
    <xdr:clientData/>
  </xdr:twoCellAnchor>
  <xdr:twoCellAnchor editAs="oneCell">
    <xdr:from>
      <xdr:col>1</xdr:col>
      <xdr:colOff>28575</xdr:colOff>
      <xdr:row>20</xdr:row>
      <xdr:rowOff>28575</xdr:rowOff>
    </xdr:from>
    <xdr:to>
      <xdr:col>1</xdr:col>
      <xdr:colOff>752475</xdr:colOff>
      <xdr:row>20</xdr:row>
      <xdr:rowOff>504825</xdr:rowOff>
    </xdr:to>
    <xdr:pic>
      <xdr:nvPicPr>
        <xdr:cNvPr id="20" name="Subgraph-vitamojo"/>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10029825"/>
          <a:ext cx="723900" cy="476250"/>
        </a:xfrm>
        <a:prstGeom prst="rect">
          <a:avLst/>
        </a:prstGeom>
        <a:ln>
          <a:noFill/>
        </a:ln>
      </xdr:spPr>
    </xdr:pic>
    <xdr:clientData/>
  </xdr:twoCellAnchor>
  <xdr:twoCellAnchor editAs="oneCell">
    <xdr:from>
      <xdr:col>1</xdr:col>
      <xdr:colOff>28575</xdr:colOff>
      <xdr:row>21</xdr:row>
      <xdr:rowOff>28575</xdr:rowOff>
    </xdr:from>
    <xdr:to>
      <xdr:col>1</xdr:col>
      <xdr:colOff>752475</xdr:colOff>
      <xdr:row>21</xdr:row>
      <xdr:rowOff>504825</xdr:rowOff>
    </xdr:to>
    <xdr:pic>
      <xdr:nvPicPr>
        <xdr:cNvPr id="21" name="Subgraph-dnafit"/>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10553700"/>
          <a:ext cx="723900" cy="476250"/>
        </a:xfrm>
        <a:prstGeom prst="rect">
          <a:avLst/>
        </a:prstGeom>
        <a:ln>
          <a:noFill/>
        </a:ln>
      </xdr:spPr>
    </xdr:pic>
    <xdr:clientData/>
  </xdr:twoCellAnchor>
  <xdr:twoCellAnchor editAs="oneCell">
    <xdr:from>
      <xdr:col>1</xdr:col>
      <xdr:colOff>28575</xdr:colOff>
      <xdr:row>22</xdr:row>
      <xdr:rowOff>28575</xdr:rowOff>
    </xdr:from>
    <xdr:to>
      <xdr:col>1</xdr:col>
      <xdr:colOff>752475</xdr:colOff>
      <xdr:row>22</xdr:row>
      <xdr:rowOff>504825</xdr:rowOff>
    </xdr:to>
    <xdr:pic>
      <xdr:nvPicPr>
        <xdr:cNvPr id="22" name="Subgraph-patrick_j_short"/>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638175" y="11077575"/>
          <a:ext cx="723900" cy="476250"/>
        </a:xfrm>
        <a:prstGeom prst="rect">
          <a:avLst/>
        </a:prstGeom>
        <a:ln>
          <a:noFill/>
        </a:ln>
      </xdr:spPr>
    </xdr:pic>
    <xdr:clientData/>
  </xdr:twoCellAnchor>
  <xdr:twoCellAnchor editAs="oneCell">
    <xdr:from>
      <xdr:col>1</xdr:col>
      <xdr:colOff>28575</xdr:colOff>
      <xdr:row>23</xdr:row>
      <xdr:rowOff>28575</xdr:rowOff>
    </xdr:from>
    <xdr:to>
      <xdr:col>1</xdr:col>
      <xdr:colOff>752475</xdr:colOff>
      <xdr:row>23</xdr:row>
      <xdr:rowOff>504825</xdr:rowOff>
    </xdr:to>
    <xdr:pic>
      <xdr:nvPicPr>
        <xdr:cNvPr id="23" name="Subgraph-amitkatwala"/>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638175" y="11601450"/>
          <a:ext cx="723900" cy="476250"/>
        </a:xfrm>
        <a:prstGeom prst="rect">
          <a:avLst/>
        </a:prstGeom>
        <a:ln>
          <a:noFill/>
        </a:ln>
      </xdr:spPr>
    </xdr:pic>
    <xdr:clientData/>
  </xdr:twoCellAnchor>
  <xdr:twoCellAnchor editAs="oneCell">
    <xdr:from>
      <xdr:col>1</xdr:col>
      <xdr:colOff>28575</xdr:colOff>
      <xdr:row>24</xdr:row>
      <xdr:rowOff>28575</xdr:rowOff>
    </xdr:from>
    <xdr:to>
      <xdr:col>1</xdr:col>
      <xdr:colOff>752475</xdr:colOff>
      <xdr:row>24</xdr:row>
      <xdr:rowOff>504825</xdr:rowOff>
    </xdr:to>
    <xdr:pic>
      <xdr:nvPicPr>
        <xdr:cNvPr id="24" name="Subgraph-junkycosmonaut"/>
        <xdr:cNvPicPr preferRelativeResize="1">
          <a:picLocks noChangeAspect="0"/>
        </xdr:cNvPicPr>
      </xdr:nvPicPr>
      <xdr:blipFill>
        <a:blip r:embed="rId20">
          <a:extLst>
            <a:ext uri="{28A0092B-C50C-407E-A947-70E740481C1C}">
              <a14:useLocalDpi xmlns:a14="http://schemas.microsoft.com/office/drawing/2010/main" val="0"/>
            </a:ext>
          </a:extLst>
        </a:blip>
        <a:stretch>
          <a:fillRect/>
        </a:stretch>
      </xdr:blipFill>
      <xdr:spPr>
        <a:xfrm>
          <a:off x="638175" y="12125325"/>
          <a:ext cx="723900" cy="476250"/>
        </a:xfrm>
        <a:prstGeom prst="rect">
          <a:avLst/>
        </a:prstGeom>
        <a:ln>
          <a:noFill/>
        </a:ln>
      </xdr:spPr>
    </xdr:pic>
    <xdr:clientData/>
  </xdr:twoCellAnchor>
  <xdr:twoCellAnchor editAs="oneCell">
    <xdr:from>
      <xdr:col>1</xdr:col>
      <xdr:colOff>28575</xdr:colOff>
      <xdr:row>25</xdr:row>
      <xdr:rowOff>28575</xdr:rowOff>
    </xdr:from>
    <xdr:to>
      <xdr:col>1</xdr:col>
      <xdr:colOff>752475</xdr:colOff>
      <xdr:row>25</xdr:row>
      <xdr:rowOff>504825</xdr:rowOff>
    </xdr:to>
    <xdr:pic>
      <xdr:nvPicPr>
        <xdr:cNvPr id="25" name="Subgraph-morenamagnanini"/>
        <xdr:cNvPicPr preferRelativeResize="1">
          <a:picLocks noChangeAspect="0"/>
        </xdr:cNvPicPr>
      </xdr:nvPicPr>
      <xdr:blipFill>
        <a:blip r:embed="rId21">
          <a:extLst>
            <a:ext uri="{28A0092B-C50C-407E-A947-70E740481C1C}">
              <a14:useLocalDpi xmlns:a14="http://schemas.microsoft.com/office/drawing/2010/main" val="0"/>
            </a:ext>
          </a:extLst>
        </a:blip>
        <a:stretch>
          <a:fillRect/>
        </a:stretch>
      </xdr:blipFill>
      <xdr:spPr>
        <a:xfrm>
          <a:off x="638175" y="12649200"/>
          <a:ext cx="723900" cy="476250"/>
        </a:xfrm>
        <a:prstGeom prst="rect">
          <a:avLst/>
        </a:prstGeom>
        <a:ln>
          <a:noFill/>
        </a:ln>
      </xdr:spPr>
    </xdr:pic>
    <xdr:clientData/>
  </xdr:twoCellAnchor>
  <xdr:twoCellAnchor editAs="oneCell">
    <xdr:from>
      <xdr:col>1</xdr:col>
      <xdr:colOff>28575</xdr:colOff>
      <xdr:row>26</xdr:row>
      <xdr:rowOff>28575</xdr:rowOff>
    </xdr:from>
    <xdr:to>
      <xdr:col>1</xdr:col>
      <xdr:colOff>752475</xdr:colOff>
      <xdr:row>26</xdr:row>
      <xdr:rowOff>504825</xdr:rowOff>
    </xdr:to>
    <xdr:pic>
      <xdr:nvPicPr>
        <xdr:cNvPr id="26" name="Subgraph-brittri"/>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13173075"/>
          <a:ext cx="723900" cy="476250"/>
        </a:xfrm>
        <a:prstGeom prst="rect">
          <a:avLst/>
        </a:prstGeom>
        <a:ln>
          <a:noFill/>
        </a:ln>
      </xdr:spPr>
    </xdr:pic>
    <xdr:clientData/>
  </xdr:twoCellAnchor>
  <xdr:twoCellAnchor editAs="oneCell">
    <xdr:from>
      <xdr:col>1</xdr:col>
      <xdr:colOff>28575</xdr:colOff>
      <xdr:row>27</xdr:row>
      <xdr:rowOff>28575</xdr:rowOff>
    </xdr:from>
    <xdr:to>
      <xdr:col>1</xdr:col>
      <xdr:colOff>752475</xdr:colOff>
      <xdr:row>27</xdr:row>
      <xdr:rowOff>504825</xdr:rowOff>
    </xdr:to>
    <xdr:pic>
      <xdr:nvPicPr>
        <xdr:cNvPr id="27" name="Subgraph-gymireland"/>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638175" y="13696950"/>
          <a:ext cx="723900" cy="476250"/>
        </a:xfrm>
        <a:prstGeom prst="rect">
          <a:avLst/>
        </a:prstGeom>
        <a:ln>
          <a:noFill/>
        </a:ln>
      </xdr:spPr>
    </xdr:pic>
    <xdr:clientData/>
  </xdr:twoCellAnchor>
  <xdr:twoCellAnchor editAs="oneCell">
    <xdr:from>
      <xdr:col>1</xdr:col>
      <xdr:colOff>28575</xdr:colOff>
      <xdr:row>28</xdr:row>
      <xdr:rowOff>28575</xdr:rowOff>
    </xdr:from>
    <xdr:to>
      <xdr:col>1</xdr:col>
      <xdr:colOff>752475</xdr:colOff>
      <xdr:row>28</xdr:row>
      <xdr:rowOff>504825</xdr:rowOff>
    </xdr:to>
    <xdr:pic>
      <xdr:nvPicPr>
        <xdr:cNvPr id="28" name="Subgraph-health"/>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638175" y="14220825"/>
          <a:ext cx="723900" cy="476250"/>
        </a:xfrm>
        <a:prstGeom prst="rect">
          <a:avLst/>
        </a:prstGeom>
        <a:ln>
          <a:noFill/>
        </a:ln>
      </xdr:spPr>
    </xdr:pic>
    <xdr:clientData/>
  </xdr:twoCellAnchor>
  <xdr:twoCellAnchor editAs="oneCell">
    <xdr:from>
      <xdr:col>1</xdr:col>
      <xdr:colOff>28575</xdr:colOff>
      <xdr:row>29</xdr:row>
      <xdr:rowOff>28575</xdr:rowOff>
    </xdr:from>
    <xdr:to>
      <xdr:col>1</xdr:col>
      <xdr:colOff>752475</xdr:colOff>
      <xdr:row>29</xdr:row>
      <xdr:rowOff>504825</xdr:rowOff>
    </xdr:to>
    <xdr:pic>
      <xdr:nvPicPr>
        <xdr:cNvPr id="29" name="Subgraph-nutrition"/>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638175" y="14744700"/>
          <a:ext cx="723900" cy="4762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tables/table1.xml><?xml version="1.0" encoding="utf-8"?>
<table xmlns="http://schemas.openxmlformats.org/spreadsheetml/2006/main" id="1" name="Edges" displayName="Edges" ref="A2:BL44" totalsRowShown="0" headerRowDxfId="379" dataDxfId="378">
  <autoFilter ref="A2:BL44"/>
  <tableColumns count="64">
    <tableColumn id="1" name="Vertex 1" dataDxfId="377"/>
    <tableColumn id="2" name="Vertex 2" dataDxfId="376"/>
    <tableColumn id="3" name="Color" dataDxfId="375"/>
    <tableColumn id="4" name="Width" dataDxfId="374"/>
    <tableColumn id="11" name="Style" dataDxfId="373"/>
    <tableColumn id="5" name="Opacity" dataDxfId="372"/>
    <tableColumn id="6" name="Visibility" dataDxfId="371"/>
    <tableColumn id="10" name="Label" dataDxfId="370"/>
    <tableColumn id="12" name="Label Text Color" dataDxfId="369"/>
    <tableColumn id="13" name="Label Font Size" dataDxfId="368"/>
    <tableColumn id="14" name="Reciprocated?" dataDxfId="29"/>
    <tableColumn id="7" name="ID" dataDxfId="367"/>
    <tableColumn id="9" name="Dynamic Filter" dataDxfId="366"/>
    <tableColumn id="8" name="Add Your Own Columns Here" dataDxfId="365"/>
    <tableColumn id="15" name="Relationship" dataDxfId="364"/>
    <tableColumn id="16" name="Relationship Date (UTC)" dataDxfId="363"/>
    <tableColumn id="17" name="Tweet" dataDxfId="362"/>
    <tableColumn id="18" name="URLs in Tweet" dataDxfId="361"/>
    <tableColumn id="19" name="Domains in Tweet" dataDxfId="360"/>
    <tableColumn id="20" name="Hashtags in Tweet" dataDxfId="359"/>
    <tableColumn id="21" name="Media in Tweet" dataDxfId="358"/>
    <tableColumn id="22" name="Tweet Image File" dataDxfId="357"/>
    <tableColumn id="23" name="Tweet Date (UTC)" dataDxfId="356"/>
    <tableColumn id="24" name="Twitter Page for Tweet" dataDxfId="355"/>
    <tableColumn id="25" name="Latitude" dataDxfId="354"/>
    <tableColumn id="26" name="Longitude" dataDxfId="353"/>
    <tableColumn id="27" name="Imported ID" dataDxfId="352"/>
    <tableColumn id="28" name="In-Reply-To Tweet ID" dataDxfId="351"/>
    <tableColumn id="29" name="Favorited" dataDxfId="350"/>
    <tableColumn id="30" name="Favorite Count" dataDxfId="349"/>
    <tableColumn id="31" name="In-Reply-To User ID" dataDxfId="348"/>
    <tableColumn id="32" name="Is Quote Status" dataDxfId="347"/>
    <tableColumn id="33" name="Language" dataDxfId="346"/>
    <tableColumn id="34" name="Possibly Sensitive" dataDxfId="345"/>
    <tableColumn id="35" name="Quoted Status ID" dataDxfId="344"/>
    <tableColumn id="36" name="Retweeted" dataDxfId="343"/>
    <tableColumn id="37" name="Retweet Count" dataDxfId="342"/>
    <tableColumn id="38" name="Retweet ID" dataDxfId="341"/>
    <tableColumn id="39" name="Source" dataDxfId="340"/>
    <tableColumn id="40" name="Truncated" dataDxfId="339"/>
    <tableColumn id="41" name="Unified Twitter ID" dataDxfId="338"/>
    <tableColumn id="42" name="Imported Tweet Type" dataDxfId="337"/>
    <tableColumn id="43" name="Added By Extended Analysis" dataDxfId="336"/>
    <tableColumn id="44" name="Corrected By Extended Analysis" dataDxfId="335"/>
    <tableColumn id="45" name="Place Bounding Box" dataDxfId="334"/>
    <tableColumn id="46" name="Place Country" dataDxfId="333"/>
    <tableColumn id="47" name="Place Country Code" dataDxfId="332"/>
    <tableColumn id="48" name="Place Full Name" dataDxfId="331"/>
    <tableColumn id="49" name="Place ID" dataDxfId="330"/>
    <tableColumn id="50" name="Place Name" dataDxfId="329"/>
    <tableColumn id="51" name="Place Type" dataDxfId="328"/>
    <tableColumn id="52" name="Place URL" dataDxfId="327"/>
    <tableColumn id="53" name="Edge Weight"/>
    <tableColumn id="54" name="Vertex 1 Group" dataDxfId="250">
      <calculatedColumnFormula>REPLACE(INDEX(GroupVertices[Group], MATCH(Edges[[#This Row],[Vertex 1]],GroupVertices[Vertex],0)),1,1,"")</calculatedColumnFormula>
    </tableColumn>
    <tableColumn id="55" name="Vertex 2 Group" dataDxfId="59">
      <calculatedColumnFormula>REPLACE(INDEX(GroupVertices[Group], MATCH(Edges[[#This Row],[Vertex 2]],GroupVertices[Vertex],0)),1,1,"")</calculatedColumnFormula>
    </tableColumn>
    <tableColumn id="56" name="Sentiment List #1: Positive Word Count" dataDxfId="58"/>
    <tableColumn id="57" name="Sentiment List #1: Positive Word Percentage (%)" dataDxfId="57"/>
    <tableColumn id="58" name="Sentiment List #2: Negative Word Count" dataDxfId="56"/>
    <tableColumn id="59" name="Sentiment List #2: Negative Word Percentage (%)" dataDxfId="55"/>
    <tableColumn id="60" name="Sentiment List #3: Angry/Violent Word Count" dataDxfId="54"/>
    <tableColumn id="61" name="Sentiment List #3: Angry/Violent Word Percentage (%)" dataDxfId="53"/>
    <tableColumn id="62" name="Non-categorized Word Count" dataDxfId="52"/>
    <tableColumn id="63" name="Non-categorized Word Percentage (%)" dataDxfId="51"/>
    <tableColumn id="64" name="Edge Content Word Count" dataDxfId="5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59">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GroupEdges" displayName="GroupEdges" ref="A2:C10" totalsRowShown="0" headerRowDxfId="249" dataDxfId="248">
  <autoFilter ref="A2:C10"/>
  <tableColumns count="3">
    <tableColumn id="1" name="Group 1" dataDxfId="247"/>
    <tableColumn id="2" name="Group 2" dataDxfId="246"/>
    <tableColumn id="3" name="Edges" dataDxfId="245"/>
  </tableColumns>
  <tableStyleInfo name="NodeXL Table" showFirstColumn="0" showLastColumn="0" showRowStripes="1" showColumnStripes="0"/>
</table>
</file>

<file path=xl/tables/table12.xml><?xml version="1.0" encoding="utf-8"?>
<table xmlns="http://schemas.openxmlformats.org/spreadsheetml/2006/main" id="11" name="TwitterSearchNetworkTopItems_1" displayName="TwitterSearchNetworkTopItems_1" ref="A1:P11" totalsRowShown="0" headerRowDxfId="242" dataDxfId="241">
  <autoFilter ref="A1:P11"/>
  <tableColumns count="16">
    <tableColumn id="1" name="Top URLs in Tweet in Entire Graph" dataDxfId="240"/>
    <tableColumn id="2" name="Entire Graph Count" dataDxfId="239"/>
    <tableColumn id="3" name="Top URLs in Tweet in G1" dataDxfId="238"/>
    <tableColumn id="4" name="G1 Count" dataDxfId="237"/>
    <tableColumn id="5" name="Top URLs in Tweet in G2" dataDxfId="236"/>
    <tableColumn id="6" name="G2 Count" dataDxfId="235"/>
    <tableColumn id="7" name="Top URLs in Tweet in G3" dataDxfId="234"/>
    <tableColumn id="8" name="G3 Count" dataDxfId="233"/>
    <tableColumn id="9" name="Top URLs in Tweet in G4" dataDxfId="232"/>
    <tableColumn id="10" name="G4 Count" dataDxfId="231"/>
    <tableColumn id="11" name="Top URLs in Tweet in G5" dataDxfId="230"/>
    <tableColumn id="12" name="G5 Count" dataDxfId="229"/>
    <tableColumn id="13" name="Top URLs in Tweet in G6" dataDxfId="228"/>
    <tableColumn id="14" name="G6 Count" dataDxfId="227"/>
    <tableColumn id="15" name="Top URLs in Tweet in G7" dataDxfId="226"/>
    <tableColumn id="16" name="G7 Count" dataDxfId="225"/>
  </tableColumns>
  <tableStyleInfo name="NodeXL Table" showFirstColumn="0" showLastColumn="0" showRowStripes="1" showColumnStripes="0"/>
</table>
</file>

<file path=xl/tables/table13.xml><?xml version="1.0" encoding="utf-8"?>
<table xmlns="http://schemas.openxmlformats.org/spreadsheetml/2006/main" id="12" name="TwitterSearchNetworkTopItems_2" displayName="TwitterSearchNetworkTopItems_2" ref="A14:P19" totalsRowShown="0" headerRowDxfId="224" dataDxfId="223">
  <autoFilter ref="A14:P19"/>
  <tableColumns count="16">
    <tableColumn id="1" name="Top Domains in Tweet in Entire Graph" dataDxfId="222"/>
    <tableColumn id="2" name="Entire Graph Count" dataDxfId="221"/>
    <tableColumn id="3" name="Top Domains in Tweet in G1" dataDxfId="220"/>
    <tableColumn id="4" name="G1 Count" dataDxfId="219"/>
    <tableColumn id="5" name="Top Domains in Tweet in G2" dataDxfId="218"/>
    <tableColumn id="6" name="G2 Count" dataDxfId="217"/>
    <tableColumn id="7" name="Top Domains in Tweet in G3" dataDxfId="216"/>
    <tableColumn id="8" name="G3 Count" dataDxfId="215"/>
    <tableColumn id="9" name="Top Domains in Tweet in G4" dataDxfId="214"/>
    <tableColumn id="10" name="G4 Count" dataDxfId="213"/>
    <tableColumn id="11" name="Top Domains in Tweet in G5" dataDxfId="212"/>
    <tableColumn id="12" name="G5 Count" dataDxfId="211"/>
    <tableColumn id="13" name="Top Domains in Tweet in G6" dataDxfId="210"/>
    <tableColumn id="14" name="G6 Count" dataDxfId="209"/>
    <tableColumn id="15" name="Top Domains in Tweet in G7" dataDxfId="208"/>
    <tableColumn id="16" name="G7 Count" dataDxfId="207"/>
  </tableColumns>
  <tableStyleInfo name="NodeXL Table" showFirstColumn="0" showLastColumn="0" showRowStripes="1" showColumnStripes="0"/>
</table>
</file>

<file path=xl/tables/table14.xml><?xml version="1.0" encoding="utf-8"?>
<table xmlns="http://schemas.openxmlformats.org/spreadsheetml/2006/main" id="13" name="TwitterSearchNetworkTopItems_3" displayName="TwitterSearchNetworkTopItems_3" ref="A22:P30" totalsRowShown="0" headerRowDxfId="206" dataDxfId="205">
  <autoFilter ref="A22:P30"/>
  <tableColumns count="16">
    <tableColumn id="1" name="Top Hashtags in Tweet in Entire Graph" dataDxfId="204"/>
    <tableColumn id="2" name="Entire Graph Count" dataDxfId="203"/>
    <tableColumn id="3" name="Top Hashtags in Tweet in G1" dataDxfId="202"/>
    <tableColumn id="4" name="G1 Count" dataDxfId="201"/>
    <tableColumn id="5" name="Top Hashtags in Tweet in G2" dataDxfId="200"/>
    <tableColumn id="6" name="G2 Count" dataDxfId="199"/>
    <tableColumn id="7" name="Top Hashtags in Tweet in G3" dataDxfId="198"/>
    <tableColumn id="8" name="G3 Count" dataDxfId="197"/>
    <tableColumn id="9" name="Top Hashtags in Tweet in G4" dataDxfId="196"/>
    <tableColumn id="10" name="G4 Count" dataDxfId="195"/>
    <tableColumn id="11" name="Top Hashtags in Tweet in G5" dataDxfId="194"/>
    <tableColumn id="12" name="G5 Count" dataDxfId="193"/>
    <tableColumn id="13" name="Top Hashtags in Tweet in G6" dataDxfId="192"/>
    <tableColumn id="14" name="G6 Count" dataDxfId="191"/>
    <tableColumn id="15" name="Top Hashtags in Tweet in G7" dataDxfId="190"/>
    <tableColumn id="16" name="G7 Count" dataDxfId="189"/>
  </tableColumns>
  <tableStyleInfo name="NodeXL Table" showFirstColumn="0" showLastColumn="0" showRowStripes="1" showColumnStripes="0"/>
</table>
</file>

<file path=xl/tables/table15.xml><?xml version="1.0" encoding="utf-8"?>
<table xmlns="http://schemas.openxmlformats.org/spreadsheetml/2006/main" id="14" name="TwitterSearchNetworkTopItems_4" displayName="TwitterSearchNetworkTopItems_4" ref="A33:P43" totalsRowShown="0" headerRowDxfId="187" dataDxfId="186">
  <autoFilter ref="A33:P43"/>
  <tableColumns count="16">
    <tableColumn id="1" name="Top Words in Tweet in Entire Graph" dataDxfId="185"/>
    <tableColumn id="2" name="Entire Graph Count" dataDxfId="184"/>
    <tableColumn id="3" name="Top Words in Tweet in G1" dataDxfId="183"/>
    <tableColumn id="4" name="G1 Count" dataDxfId="182"/>
    <tableColumn id="5" name="Top Words in Tweet in G2" dataDxfId="181"/>
    <tableColumn id="6" name="G2 Count" dataDxfId="180"/>
    <tableColumn id="7" name="Top Words in Tweet in G3" dataDxfId="179"/>
    <tableColumn id="8" name="G3 Count" dataDxfId="178"/>
    <tableColumn id="9" name="Top Words in Tweet in G4" dataDxfId="177"/>
    <tableColumn id="10" name="G4 Count" dataDxfId="176"/>
    <tableColumn id="11" name="Top Words in Tweet in G5" dataDxfId="175"/>
    <tableColumn id="12" name="G5 Count" dataDxfId="174"/>
    <tableColumn id="13" name="Top Words in Tweet in G6" dataDxfId="173"/>
    <tableColumn id="14" name="G6 Count" dataDxfId="172"/>
    <tableColumn id="15" name="Top Words in Tweet in G7" dataDxfId="171"/>
    <tableColumn id="16" name="G7 Count" dataDxfId="170"/>
  </tableColumns>
  <tableStyleInfo name="NodeXL Table" showFirstColumn="0" showLastColumn="0" showRowStripes="1" showColumnStripes="0"/>
</table>
</file>

<file path=xl/tables/table16.xml><?xml version="1.0" encoding="utf-8"?>
<table xmlns="http://schemas.openxmlformats.org/spreadsheetml/2006/main" id="16" name="TwitterSearchNetworkTopItems_5" displayName="TwitterSearchNetworkTopItems_5" ref="A46:P56" totalsRowShown="0" headerRowDxfId="168" dataDxfId="167">
  <autoFilter ref="A46:P56"/>
  <tableColumns count="16">
    <tableColumn id="1" name="Top Word Pairs in Tweet in Entire Graph" dataDxfId="166"/>
    <tableColumn id="2" name="Entire Graph Count" dataDxfId="165"/>
    <tableColumn id="3" name="Top Word Pairs in Tweet in G1" dataDxfId="164"/>
    <tableColumn id="4" name="G1 Count" dataDxfId="163"/>
    <tableColumn id="5" name="Top Word Pairs in Tweet in G2" dataDxfId="162"/>
    <tableColumn id="6" name="G2 Count" dataDxfId="161"/>
    <tableColumn id="7" name="Top Word Pairs in Tweet in G3" dataDxfId="160"/>
    <tableColumn id="8" name="G3 Count" dataDxfId="159"/>
    <tableColumn id="9" name="Top Word Pairs in Tweet in G4" dataDxfId="158"/>
    <tableColumn id="10" name="G4 Count" dataDxfId="157"/>
    <tableColumn id="11" name="Top Word Pairs in Tweet in G5" dataDxfId="156"/>
    <tableColumn id="12" name="G5 Count" dataDxfId="155"/>
    <tableColumn id="13" name="Top Word Pairs in Tweet in G6" dataDxfId="154"/>
    <tableColumn id="14" name="G6 Count" dataDxfId="153"/>
    <tableColumn id="15" name="Top Word Pairs in Tweet in G7" dataDxfId="152"/>
    <tableColumn id="16" name="G7 Count" dataDxfId="151"/>
  </tableColumns>
  <tableStyleInfo name="NodeXL Table" showFirstColumn="0" showLastColumn="0" showRowStripes="1" showColumnStripes="0"/>
</table>
</file>

<file path=xl/tables/table17.xml><?xml version="1.0" encoding="utf-8"?>
<table xmlns="http://schemas.openxmlformats.org/spreadsheetml/2006/main" id="17" name="TwitterSearchNetworkTopItems_6" displayName="TwitterSearchNetworkTopItems_6" ref="A59:P60" totalsRowShown="0" headerRowDxfId="149" dataDxfId="148">
  <autoFilter ref="A59:P60"/>
  <tableColumns count="16">
    <tableColumn id="1" name="Top Replied-To in Entire Graph" dataDxfId="147"/>
    <tableColumn id="2" name="Entire Graph Count" dataDxfId="143"/>
    <tableColumn id="3" name="Top Replied-To in G1" dataDxfId="142"/>
    <tableColumn id="4" name="G1 Count" dataDxfId="139"/>
    <tableColumn id="5" name="Top Replied-To in G2" dataDxfId="138"/>
    <tableColumn id="6" name="G2 Count" dataDxfId="135"/>
    <tableColumn id="7" name="Top Replied-To in G3" dataDxfId="134"/>
    <tableColumn id="8" name="G3 Count" dataDxfId="131"/>
    <tableColumn id="9" name="Top Replied-To in G4" dataDxfId="130"/>
    <tableColumn id="10" name="G4 Count" dataDxfId="127"/>
    <tableColumn id="11" name="Top Replied-To in G5" dataDxfId="126"/>
    <tableColumn id="12" name="G5 Count" dataDxfId="123"/>
    <tableColumn id="13" name="Top Replied-To in G6" dataDxfId="122"/>
    <tableColumn id="14" name="G6 Count" dataDxfId="119"/>
    <tableColumn id="15" name="Top Replied-To in G7" dataDxfId="118"/>
    <tableColumn id="16" name="G7 Count" dataDxfId="117"/>
  </tableColumns>
  <tableStyleInfo name="NodeXL Table" showFirstColumn="0" showLastColumn="0" showRowStripes="1" showColumnStripes="0"/>
</table>
</file>

<file path=xl/tables/table18.xml><?xml version="1.0" encoding="utf-8"?>
<table xmlns="http://schemas.openxmlformats.org/spreadsheetml/2006/main" id="18" name="TwitterSearchNetworkTopItems_7" displayName="TwitterSearchNetworkTopItems_7" ref="A63:P73" totalsRowShown="0" headerRowDxfId="146" dataDxfId="145">
  <autoFilter ref="A63:P73"/>
  <tableColumns count="16">
    <tableColumn id="1" name="Top Mentioned in Entire Graph" dataDxfId="144"/>
    <tableColumn id="2" name="Entire Graph Count" dataDxfId="141"/>
    <tableColumn id="3" name="Top Mentioned in G1" dataDxfId="140"/>
    <tableColumn id="4" name="G1 Count" dataDxfId="137"/>
    <tableColumn id="5" name="Top Mentioned in G2" dataDxfId="136"/>
    <tableColumn id="6" name="G2 Count" dataDxfId="133"/>
    <tableColumn id="7" name="Top Mentioned in G3" dataDxfId="132"/>
    <tableColumn id="8" name="G3 Count" dataDxfId="129"/>
    <tableColumn id="9" name="Top Mentioned in G4" dataDxfId="128"/>
    <tableColumn id="10" name="G4 Count" dataDxfId="125"/>
    <tableColumn id="11" name="Top Mentioned in G5" dataDxfId="124"/>
    <tableColumn id="12" name="G5 Count" dataDxfId="121"/>
    <tableColumn id="13" name="Top Mentioned in G6" dataDxfId="120"/>
    <tableColumn id="14" name="G6 Count" dataDxfId="116"/>
    <tableColumn id="15" name="Top Mentioned in G7" dataDxfId="115"/>
    <tableColumn id="16" name="G7 Count" dataDxfId="114"/>
  </tableColumns>
  <tableStyleInfo name="NodeXL Table" showFirstColumn="0" showLastColumn="0" showRowStripes="1" showColumnStripes="0"/>
</table>
</file>

<file path=xl/tables/table19.xml><?xml version="1.0" encoding="utf-8"?>
<table xmlns="http://schemas.openxmlformats.org/spreadsheetml/2006/main" id="19" name="TwitterSearchNetworkTopItems_8" displayName="TwitterSearchNetworkTopItems_8" ref="A76:P86" totalsRowShown="0" headerRowDxfId="111" dataDxfId="110">
  <autoFilter ref="A76:P86"/>
  <tableColumns count="16">
    <tableColumn id="1" name="Top Tweeters in Entire Graph" dataDxfId="109"/>
    <tableColumn id="2" name="Entire Graph Count" dataDxfId="108"/>
    <tableColumn id="3" name="Top Tweeters in G1" dataDxfId="107"/>
    <tableColumn id="4" name="G1 Count" dataDxfId="106"/>
    <tableColumn id="5" name="Top Tweeters in G2" dataDxfId="105"/>
    <tableColumn id="6" name="G2 Count" dataDxfId="104"/>
    <tableColumn id="7" name="Top Tweeters in G3" dataDxfId="103"/>
    <tableColumn id="8" name="G3 Count" dataDxfId="102"/>
    <tableColumn id="9" name="Top Tweeters in G4" dataDxfId="101"/>
    <tableColumn id="10" name="G4 Count" dataDxfId="100"/>
    <tableColumn id="11" name="Top Tweeters in G5" dataDxfId="99"/>
    <tableColumn id="12" name="G5 Count" dataDxfId="98"/>
    <tableColumn id="13" name="Top Tweeters in G6" dataDxfId="97"/>
    <tableColumn id="14" name="G6 Count" dataDxfId="96"/>
    <tableColumn id="15" name="Top Tweeters in G7" dataDxfId="95"/>
    <tableColumn id="16" name="G7 Count" dataDxfId="94"/>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30" totalsRowShown="0" headerRowDxfId="326" dataDxfId="325">
  <autoFilter ref="A2:BT30"/>
  <tableColumns count="72">
    <tableColumn id="1" name="Vertex" dataDxfId="324"/>
    <tableColumn id="72" name="Subgraph"/>
    <tableColumn id="2" name="Color" dataDxfId="323"/>
    <tableColumn id="5" name="Shape" dataDxfId="322"/>
    <tableColumn id="6" name="Size" dataDxfId="321"/>
    <tableColumn id="4" name="Opacity" dataDxfId="320"/>
    <tableColumn id="7" name="Image File" dataDxfId="319"/>
    <tableColumn id="3" name="Visibility" dataDxfId="318"/>
    <tableColumn id="10" name="Label" dataDxfId="317"/>
    <tableColumn id="16" name="Label Fill Color" dataDxfId="316"/>
    <tableColumn id="9" name="Label Position" dataDxfId="315"/>
    <tableColumn id="8" name="Tooltip" dataDxfId="314"/>
    <tableColumn id="18" name="Layout Order" dataDxfId="313"/>
    <tableColumn id="13" name="X" dataDxfId="312"/>
    <tableColumn id="14" name="Y" dataDxfId="311"/>
    <tableColumn id="12" name="Locked?" dataDxfId="310"/>
    <tableColumn id="19" name="Polar R" dataDxfId="309"/>
    <tableColumn id="20" name="Polar Angle" dataDxfId="308"/>
    <tableColumn id="21" name="Degree" dataDxfId="12"/>
    <tableColumn id="22" name="In-Degree" dataDxfId="11"/>
    <tableColumn id="23" name="Out-Degree" dataDxfId="8"/>
    <tableColumn id="24" name="Betweenness Centrality" dataDxfId="7"/>
    <tableColumn id="25" name="Closeness Centrality" dataDxfId="6"/>
    <tableColumn id="26" name="Eigenvector Centrality" dataDxfId="4"/>
    <tableColumn id="15" name="PageRank" dataDxfId="5"/>
    <tableColumn id="27" name="Clustering Coefficient" dataDxfId="9"/>
    <tableColumn id="29" name="Reciprocated Vertex Pair Ratio" dataDxfId="10"/>
    <tableColumn id="11" name="ID" dataDxfId="307"/>
    <tableColumn id="28" name="Dynamic Filter" dataDxfId="306"/>
    <tableColumn id="17" name="Add Your Own Columns Here" dataDxfId="305"/>
    <tableColumn id="30" name="Name" dataDxfId="304"/>
    <tableColumn id="31" name="Followed" dataDxfId="303"/>
    <tableColumn id="32" name="Followers" dataDxfId="302"/>
    <tableColumn id="33" name="Tweets" dataDxfId="301"/>
    <tableColumn id="34" name="Favorites" dataDxfId="300"/>
    <tableColumn id="35" name="Time Zone UTC Offset (Seconds)" dataDxfId="299"/>
    <tableColumn id="36" name="Description" dataDxfId="298"/>
    <tableColumn id="37" name="Location" dataDxfId="297"/>
    <tableColumn id="38" name="Web" dataDxfId="296"/>
    <tableColumn id="39" name="Time Zone" dataDxfId="295"/>
    <tableColumn id="40" name="Joined Twitter Date (UTC)" dataDxfId="294"/>
    <tableColumn id="41" name="Profile Banner Url" dataDxfId="293"/>
    <tableColumn id="42" name="Default Profile" dataDxfId="292"/>
    <tableColumn id="43" name="Default Profile Image" dataDxfId="291"/>
    <tableColumn id="44" name="Geo Enabled" dataDxfId="290"/>
    <tableColumn id="45" name="Language" dataDxfId="289"/>
    <tableColumn id="46" name="Listed Count" dataDxfId="288"/>
    <tableColumn id="47" name="Profile Background Image Url" dataDxfId="287"/>
    <tableColumn id="48" name="Verified" dataDxfId="286"/>
    <tableColumn id="49" name="Custom Menu Item Text" dataDxfId="285"/>
    <tableColumn id="50" name="Custom Menu Item Action" dataDxfId="284"/>
    <tableColumn id="51" name="Tweeted Search Term?" dataDxfId="251"/>
    <tableColumn id="52" name="Vertex Group" dataDxfId="92">
      <calculatedColumnFormula>REPLACE(INDEX(GroupVertices[Group], MATCH(Vertices[[#This Row],[Vertex]],GroupVertices[Vertex],0)),1,1,"")</calculatedColumnFormula>
    </tableColumn>
    <tableColumn id="53" name="Top URLs in Tweet by Count" dataDxfId="91"/>
    <tableColumn id="54" name="Top URLs in Tweet by Salience" dataDxfId="90"/>
    <tableColumn id="55" name="Top Domains in Tweet by Count" dataDxfId="89"/>
    <tableColumn id="56" name="Top Domains in Tweet by Salience" dataDxfId="88"/>
    <tableColumn id="57" name="Top Hashtags in Tweet by Count" dataDxfId="87"/>
    <tableColumn id="58" name="Top Hashtags in Tweet by Salience" dataDxfId="86"/>
    <tableColumn id="59" name="Top Words in Tweet by Count" dataDxfId="85"/>
    <tableColumn id="60" name="Top Words in Tweet by Salience" dataDxfId="84"/>
    <tableColumn id="61" name="Top Word Pairs in Tweet by Count" dataDxfId="83"/>
    <tableColumn id="62" name="Top Word Pairs in Tweet by Salience" dataDxfId="49"/>
    <tableColumn id="63" name="Sentiment List #1: Positive Word Count" dataDxfId="48"/>
    <tableColumn id="64" name="Sentiment List #1: Positive Word Percentage (%)" dataDxfId="47"/>
    <tableColumn id="65" name="Sentiment List #2: Negative Word Count" dataDxfId="46"/>
    <tableColumn id="66" name="Sentiment List #2: Negative Word Percentage (%)" dataDxfId="45"/>
    <tableColumn id="67" name="Sentiment List #3: Angry/Violent Word Count" dataDxfId="44"/>
    <tableColumn id="68" name="Sentiment List #3: Angry/Violent Word Percentage (%)" dataDxfId="43"/>
    <tableColumn id="69" name="Non-categorized Word Count" dataDxfId="42"/>
    <tableColumn id="70" name="Non-categorized Word Percentage (%)" dataDxfId="41"/>
    <tableColumn id="71" name="Vertex Content Word Count" dataDxfId="40"/>
  </tableColumns>
  <tableStyleInfo name="NodeXL Table" showFirstColumn="0" showLastColumn="0" showRowStripes="0" showColumnStripes="0"/>
</table>
</file>

<file path=xl/tables/table20.xml><?xml version="1.0" encoding="utf-8"?>
<table xmlns="http://schemas.openxmlformats.org/spreadsheetml/2006/main" id="20" name="Words" displayName="Words" ref="A1:G288" totalsRowShown="0" headerRowDxfId="82" dataDxfId="81">
  <autoFilter ref="A1:G288"/>
  <tableColumns count="7">
    <tableColumn id="1" name="Word" dataDxfId="80"/>
    <tableColumn id="2" name="Count" dataDxfId="79"/>
    <tableColumn id="3" name="Salience" dataDxfId="78"/>
    <tableColumn id="4" name="Group" dataDxfId="77"/>
    <tableColumn id="5" name="Word on Sentiment List #1: Positive" dataDxfId="76"/>
    <tableColumn id="6" name="Word on Sentiment List #2: Negative" dataDxfId="75"/>
    <tableColumn id="7" name="Word on Sentiment List #3: Angry/Violent" dataDxfId="74"/>
  </tableColumns>
  <tableStyleInfo name="NodeXL Table" showFirstColumn="0" showLastColumn="0" showRowStripes="1" showColumnStripes="0"/>
</table>
</file>

<file path=xl/tables/table21.xml><?xml version="1.0" encoding="utf-8"?>
<table xmlns="http://schemas.openxmlformats.org/spreadsheetml/2006/main" id="21" name="WordPairs" displayName="WordPairs" ref="A1:L267" totalsRowShown="0" headerRowDxfId="73" dataDxfId="72">
  <autoFilter ref="A1:L267"/>
  <tableColumns count="12">
    <tableColumn id="1" name="Word 1" dataDxfId="71"/>
    <tableColumn id="2" name="Word 2" dataDxfId="70"/>
    <tableColumn id="3" name="Count" dataDxfId="69"/>
    <tableColumn id="4" name="Salience" dataDxfId="68"/>
    <tableColumn id="5" name="Mutual Information" dataDxfId="67"/>
    <tableColumn id="6" name="Group" dataDxfId="66"/>
    <tableColumn id="7" name="Word1 on Sentiment List #1: Positive" dataDxfId="65"/>
    <tableColumn id="8" name="Word1 on Sentiment List #2: Negative" dataDxfId="64"/>
    <tableColumn id="9" name="Word1 on Sentiment List #3: Angry/Violent" dataDxfId="63"/>
    <tableColumn id="10" name="Word2 on Sentiment List #1: Positive" dataDxfId="62"/>
    <tableColumn id="11" name="Word2 on Sentiment List #2: Negative" dataDxfId="61"/>
    <tableColumn id="12" name="Word2 on Sentiment List #3: Angry/Violent" dataDxfId="60"/>
  </tableColumns>
  <tableStyleInfo name="NodeXL Table" showFirstColumn="0" showLastColumn="0" showRowStripes="1" showColumnStripes="0"/>
</table>
</file>

<file path=xl/tables/table22.xml><?xml version="1.0" encoding="utf-8"?>
<table xmlns="http://schemas.openxmlformats.org/spreadsheetml/2006/main" id="22" name="TopItems_1" displayName="TopItems_1" ref="A1:B11" totalsRowShown="0" headerRowDxfId="3" dataDxfId="2">
  <autoFilter ref="A1:B11"/>
  <tableColumns count="2">
    <tableColumn id="1" name="Top 10 Vertices, Ranked by Betweenness Centrality" dataDxfId="1"/>
    <tableColumn id="2" name="Betweenness Centrality" dataDxfId="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9" totalsRowShown="0" headerRowDxfId="283">
  <autoFilter ref="A2:AO9"/>
  <tableColumns count="41">
    <tableColumn id="1" name="Group" dataDxfId="258"/>
    <tableColumn id="2" name="Vertex Color" dataDxfId="257"/>
    <tableColumn id="3" name="Vertex Shape" dataDxfId="255"/>
    <tableColumn id="22" name="Visibility" dataDxfId="256"/>
    <tableColumn id="4" name="Collapsed?"/>
    <tableColumn id="18" name="Label" dataDxfId="282"/>
    <tableColumn id="20" name="Collapsed X"/>
    <tableColumn id="21" name="Collapsed Y"/>
    <tableColumn id="6" name="ID" dataDxfId="281"/>
    <tableColumn id="19" name="Collapsed Properties" dataDxfId="28"/>
    <tableColumn id="5" name="Vertices" dataDxfId="27"/>
    <tableColumn id="7" name="Unique Edges" dataDxfId="26"/>
    <tableColumn id="8" name="Edges With Duplicates" dataDxfId="25"/>
    <tableColumn id="9" name="Total Edges" dataDxfId="24"/>
    <tableColumn id="10" name="Self-Loops" dataDxfId="23"/>
    <tableColumn id="24" name="Reciprocated Vertex Pair Ratio" dataDxfId="22"/>
    <tableColumn id="25" name="Reciprocated Edge Ratio" dataDxfId="21"/>
    <tableColumn id="11" name="Connected Components" dataDxfId="20"/>
    <tableColumn id="12" name="Single-Vertex Connected Components" dataDxfId="19"/>
    <tableColumn id="13" name="Maximum Vertices in a Connected Component" dataDxfId="18"/>
    <tableColumn id="14" name="Maximum Edges in a Connected Component" dataDxfId="17"/>
    <tableColumn id="15" name="Maximum Geodesic Distance (Diameter)" dataDxfId="16"/>
    <tableColumn id="16" name="Average Geodesic Distance" dataDxfId="15"/>
    <tableColumn id="17" name="Graph Density" dataDxfId="13"/>
    <tableColumn id="23" name="Top URLs in Tweet" dataDxfId="14"/>
    <tableColumn id="26" name="Top Domains in Tweet" dataDxfId="188"/>
    <tableColumn id="27" name="Top Hashtags in Tweet" dataDxfId="169"/>
    <tableColumn id="28" name="Top Words in Tweet" dataDxfId="150"/>
    <tableColumn id="29" name="Top Word Pairs in Tweet" dataDxfId="113"/>
    <tableColumn id="30" name="Top Replied-To in Tweet" dataDxfId="112"/>
    <tableColumn id="31" name="Top Mentioned in Tweet" dataDxfId="93"/>
    <tableColumn id="32" name="Top Tweeters" dataDxfId="39"/>
    <tableColumn id="33" name="Sentiment List #1: Positive Word Count" dataDxfId="38"/>
    <tableColumn id="34" name="Sentiment List #1: Positive Word Percentage (%)" dataDxfId="37"/>
    <tableColumn id="35" name="Sentiment List #2: Negative Word Count" dataDxfId="36"/>
    <tableColumn id="36" name="Sentiment List #2: Negative Word Percentage (%)" dataDxfId="35"/>
    <tableColumn id="37" name="Sentiment List #3: Angry/Violent Word Count" dataDxfId="34"/>
    <tableColumn id="38" name="Sentiment List #3: Angry/Violent Word Percentage (%)" dataDxfId="33"/>
    <tableColumn id="39" name="Non-categorized Word Count" dataDxfId="32"/>
    <tableColumn id="40" name="Non-categorized Word Percentage (%)" dataDxfId="31"/>
    <tableColumn id="41" name="Group Content Word Count" dataDxfId="30"/>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9" totalsRowShown="0" headerRowDxfId="280" dataDxfId="279">
  <autoFilter ref="A1:C29"/>
  <tableColumns count="3">
    <tableColumn id="1" name="Group" dataDxfId="254"/>
    <tableColumn id="2" name="Vertex" dataDxfId="253"/>
    <tableColumn id="3" name="Vertex ID" dataDxfId="252">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26" totalsRowShown="0">
  <autoFilter ref="A1:B26"/>
  <tableColumns count="2">
    <tableColumn id="1" name="Graph Metric" dataDxfId="244"/>
    <tableColumn id="2" name="Value" dataDxfId="243"/>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278"/>
    <tableColumn id="2" name="Degree Frequency" dataDxfId="277">
      <calculatedColumnFormula>COUNTIF(Vertices[Degree], "&gt;= " &amp; D2) - COUNTIF(Vertices[Degree], "&gt;=" &amp; D3)</calculatedColumnFormula>
    </tableColumn>
    <tableColumn id="3" name="In-Degree Bin" dataDxfId="276"/>
    <tableColumn id="4" name="In-Degree Frequency" dataDxfId="275">
      <calculatedColumnFormula>COUNTIF(Vertices[In-Degree], "&gt;= " &amp; F2) - COUNTIF(Vertices[In-Degree], "&gt;=" &amp; F3)</calculatedColumnFormula>
    </tableColumn>
    <tableColumn id="5" name="Out-Degree Bin" dataDxfId="274"/>
    <tableColumn id="6" name="Out-Degree Frequency" dataDxfId="273">
      <calculatedColumnFormula>COUNTIF(Vertices[Out-Degree], "&gt;= " &amp; H2) - COUNTIF(Vertices[Out-Degree], "&gt;=" &amp; H3)</calculatedColumnFormula>
    </tableColumn>
    <tableColumn id="7" name="Betweenness Centrality Bin" dataDxfId="272"/>
    <tableColumn id="8" name="Betweenness Centrality Frequency" dataDxfId="271">
      <calculatedColumnFormula>COUNTIF(Vertices[Betweenness Centrality], "&gt;= " &amp; J2) - COUNTIF(Vertices[Betweenness Centrality], "&gt;=" &amp; J3)</calculatedColumnFormula>
    </tableColumn>
    <tableColumn id="9" name="Closeness Centrality Bin" dataDxfId="270"/>
    <tableColumn id="10" name="Closeness Centrality Frequency" dataDxfId="269">
      <calculatedColumnFormula>COUNTIF(Vertices[Closeness Centrality], "&gt;= " &amp; L2) - COUNTIF(Vertices[Closeness Centrality], "&gt;=" &amp; L3)</calculatedColumnFormula>
    </tableColumn>
    <tableColumn id="11" name="Eigenvector Centrality Bin" dataDxfId="268"/>
    <tableColumn id="12" name="Eigenvector Centrality Frequency" dataDxfId="267">
      <calculatedColumnFormula>COUNTIF(Vertices[Eigenvector Centrality], "&gt;= " &amp; N2) - COUNTIF(Vertices[Eigenvector Centrality], "&gt;=" &amp; N3)</calculatedColumnFormula>
    </tableColumn>
    <tableColumn id="18" name="PageRank Bin" dataDxfId="266"/>
    <tableColumn id="17" name="PageRank Frequency" dataDxfId="265">
      <calculatedColumnFormula>COUNTIF(Vertices[Eigenvector Centrality], "&gt;= " &amp; P2) - COUNTIF(Vertices[Eigenvector Centrality], "&gt;=" &amp; P3)</calculatedColumnFormula>
    </tableColumn>
    <tableColumn id="13" name="Clustering Coefficient Bin" dataDxfId="264"/>
    <tableColumn id="14" name="Clustering Coefficient Frequency" dataDxfId="263">
      <calculatedColumnFormula>COUNTIF(Vertices[Clustering Coefficient], "&gt;= " &amp; R2) - COUNTIF(Vertices[Clustering Coefficient], "&gt;=" &amp; R3)</calculatedColumnFormula>
    </tableColumn>
    <tableColumn id="15" name="Dynamic Filter Bin" dataDxfId="262"/>
    <tableColumn id="16" name="Dynamic Filter Frequency" dataDxfId="261">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4" totalsRowShown="0">
  <autoFilter ref="A41:B4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60">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blog.dnafit.com/happy-birthday-to-the-queen-a-double-celebration-for-dnafit" TargetMode="External" /><Relationship Id="rId2" Type="http://schemas.openxmlformats.org/officeDocument/2006/relationships/hyperlink" Target="https://blog.dnafit.com/are-protein-shakes-essential-for-training?utm_source=hootsuite&amp;utm_medium=tdc&amp;utm_term=&amp;utm_content=&amp;utm_campaign=TDC" TargetMode="External" /><Relationship Id="rId3" Type="http://schemas.openxmlformats.org/officeDocument/2006/relationships/hyperlink" Target="https://blog.dnafit.com/7-ways-sleep-affects-your-training-and-nutrition?utm_source=hootsuite&amp;utm_medium=tdc&amp;utm_term=&amp;utm_content=&amp;utm_campaign=TDC" TargetMode="External" /><Relationship Id="rId4" Type="http://schemas.openxmlformats.org/officeDocument/2006/relationships/hyperlink" Target="https://www.tablecrowd.com/venue-tbc/dine-with-olympic-athlete-and-head-of-product-at-dnafit-putting-data-into-action-for-performance-health-and-wellness-20190709" TargetMode="External" /><Relationship Id="rId5" Type="http://schemas.openxmlformats.org/officeDocument/2006/relationships/hyperlink" Target="https://www.tablecrowd.com/venue-tbc/dine-with-olympic-athlete-and-head-of-product-at-dnafit-putting-data-into-action-for-performance-health-and-wellness-20190709" TargetMode="External" /><Relationship Id="rId6" Type="http://schemas.openxmlformats.org/officeDocument/2006/relationships/hyperlink" Target="https://www.tablecrowd.com/venue-tbc/dine-with-olympic-athlete-and-head-of-product-at-dnafit-putting-data-into-action-for-performance-health-and-wellness-20190709" TargetMode="External" /><Relationship Id="rId7" Type="http://schemas.openxmlformats.org/officeDocument/2006/relationships/hyperlink" Target="https://www.tablecrowd.com/venue-tbc/dine-with-olympic-athlete-and-head-of-product-at-dnafit-putting-data-into-action-for-performance-health-and-wellness-20190709" TargetMode="External" /><Relationship Id="rId8" Type="http://schemas.openxmlformats.org/officeDocument/2006/relationships/hyperlink" Target="https://www.tablecrowd.com/venue-tbc/dine-with-olympic-athlete-and-head-of-product-at-dnafit-putting-data-into-action-for-performance-health-and-wellness-20190709" TargetMode="External" /><Relationship Id="rId9" Type="http://schemas.openxmlformats.org/officeDocument/2006/relationships/hyperlink" Target="https://www.tablecrowd.com/venue-tbc/dine-with-olympic-athlete-and-head-of-product-at-dnafit-putting-data-into-action-for-performance-health-and-wellness-20190709" TargetMode="External" /><Relationship Id="rId10" Type="http://schemas.openxmlformats.org/officeDocument/2006/relationships/hyperlink" Target="https://www.tablecrowd.com/venue-tbc/dine-with-olympic-athlete-and-head-of-product-at-dnafit-putting-data-into-action-for-performance-health-and-wellness-20190709" TargetMode="External" /><Relationship Id="rId11" Type="http://schemas.openxmlformats.org/officeDocument/2006/relationships/hyperlink" Target="https://twitter.com/NewcyBlue/status/1136267516727169027" TargetMode="External" /><Relationship Id="rId12" Type="http://schemas.openxmlformats.org/officeDocument/2006/relationships/hyperlink" Target="https://twitter.com/Independent/status/1139323542724653063" TargetMode="External" /><Relationship Id="rId13" Type="http://schemas.openxmlformats.org/officeDocument/2006/relationships/hyperlink" Target="https://www.popsugar.co.uk/fitness/DNA-Fit-Review-46080632" TargetMode="External" /><Relationship Id="rId14" Type="http://schemas.openxmlformats.org/officeDocument/2006/relationships/hyperlink" Target="https://www.wired.co.uk/article/dna-testing-kits-science" TargetMode="External" /><Relationship Id="rId15" Type="http://schemas.openxmlformats.org/officeDocument/2006/relationships/hyperlink" Target="https://bit.ly/2QS1e0q?utm_campaign=Queen%27s%20Birthday&amp;utm_content=93606818&amp;utm_medium=social&amp;utm_source=twitter&amp;hss_channel=tw-1346402696" TargetMode="External" /><Relationship Id="rId16" Type="http://schemas.openxmlformats.org/officeDocument/2006/relationships/hyperlink" Target="https://bit.ly/2IFN4vL?utm_campaign=June&amp;utm_content=93960883&amp;utm_medium=social&amp;utm_source=twitter&amp;hss_channel=tw-1346402696" TargetMode="External" /><Relationship Id="rId17" Type="http://schemas.openxmlformats.org/officeDocument/2006/relationships/hyperlink" Target="https://bit.ly/2KKKver?utm_campaign=Healthy%20Eating%20Week&amp;utm_content=93966028&amp;utm_medium=social&amp;utm_source=twitter&amp;hss_channel=tw-1346402696" TargetMode="External" /><Relationship Id="rId18" Type="http://schemas.openxmlformats.org/officeDocument/2006/relationships/hyperlink" Target="https://www.dnafit.com/store/" TargetMode="External" /><Relationship Id="rId19" Type="http://schemas.openxmlformats.org/officeDocument/2006/relationships/hyperlink" Target="https://pbs.twimg.com/media/D8yE4RDXoAERERe.jpg" TargetMode="External" /><Relationship Id="rId20" Type="http://schemas.openxmlformats.org/officeDocument/2006/relationships/hyperlink" Target="https://pbs.twimg.com/media/D8yE4RDXoAERERe.jpg" TargetMode="External" /><Relationship Id="rId21" Type="http://schemas.openxmlformats.org/officeDocument/2006/relationships/hyperlink" Target="https://pbs.twimg.com/media/D87vWNpXsAABfO7.jpg" TargetMode="External" /><Relationship Id="rId22" Type="http://schemas.openxmlformats.org/officeDocument/2006/relationships/hyperlink" Target="https://pbs.twimg.com/media/D87vWNpXsAABfO7.jpg" TargetMode="External" /><Relationship Id="rId23" Type="http://schemas.openxmlformats.org/officeDocument/2006/relationships/hyperlink" Target="https://pbs.twimg.com/media/D8X5VQWXkAAuSlY.jpg" TargetMode="External" /><Relationship Id="rId24" Type="http://schemas.openxmlformats.org/officeDocument/2006/relationships/hyperlink" Target="https://pbs.twimg.com/media/D8jRLHxXUAEF5JZ.jpg" TargetMode="External" /><Relationship Id="rId25" Type="http://schemas.openxmlformats.org/officeDocument/2006/relationships/hyperlink" Target="https://pbs.twimg.com/media/D8sb9lDXkAAMmz-.jpg" TargetMode="External" /><Relationship Id="rId26" Type="http://schemas.openxmlformats.org/officeDocument/2006/relationships/hyperlink" Target="https://pbs.twimg.com/media/D8Tuq05UwAAKqlv.jpg" TargetMode="External" /><Relationship Id="rId27" Type="http://schemas.openxmlformats.org/officeDocument/2006/relationships/hyperlink" Target="https://pbs.twimg.com/media/D8hVgQqXsAAeCWZ.jpg" TargetMode="External" /><Relationship Id="rId28" Type="http://schemas.openxmlformats.org/officeDocument/2006/relationships/hyperlink" Target="https://pbs.twimg.com/media/D83mS7IW4AECmio.jpg" TargetMode="External" /><Relationship Id="rId29" Type="http://schemas.openxmlformats.org/officeDocument/2006/relationships/hyperlink" Target="https://pbs.twimg.com/media/D8365VLXYAE6V_U.png" TargetMode="External" /><Relationship Id="rId30" Type="http://schemas.openxmlformats.org/officeDocument/2006/relationships/hyperlink" Target="https://pbs.twimg.com/tweet_video_thumb/D8741BRXoAEK74s.jpg" TargetMode="External" /><Relationship Id="rId31" Type="http://schemas.openxmlformats.org/officeDocument/2006/relationships/hyperlink" Target="http://pbs.twimg.com/profile_images/1123831009550721024/5Tx8uBch_normal.jpg" TargetMode="External" /><Relationship Id="rId32" Type="http://schemas.openxmlformats.org/officeDocument/2006/relationships/hyperlink" Target="http://pbs.twimg.com/profile_images/988116405160734721/zUAAxEDT_normal.jpg" TargetMode="External" /><Relationship Id="rId33" Type="http://schemas.openxmlformats.org/officeDocument/2006/relationships/hyperlink" Target="http://pbs.twimg.com/profile_images/988116405160734721/zUAAxEDT_normal.jpg" TargetMode="External" /><Relationship Id="rId34" Type="http://schemas.openxmlformats.org/officeDocument/2006/relationships/hyperlink" Target="http://pbs.twimg.com/profile_images/988116405160734721/zUAAxEDT_normal.jpg" TargetMode="External" /><Relationship Id="rId35" Type="http://schemas.openxmlformats.org/officeDocument/2006/relationships/hyperlink" Target="http://pbs.twimg.com/profile_images/788091000568676352/wb3xsmTC_normal.jpg" TargetMode="External" /><Relationship Id="rId36" Type="http://schemas.openxmlformats.org/officeDocument/2006/relationships/hyperlink" Target="http://pbs.twimg.com/profile_images/1137467440164679680/Z_7SilFa_normal.jpg" TargetMode="External" /><Relationship Id="rId37" Type="http://schemas.openxmlformats.org/officeDocument/2006/relationships/hyperlink" Target="http://pbs.twimg.com/profile_images/1137467440164679680/Z_7SilFa_normal.jpg" TargetMode="External" /><Relationship Id="rId38" Type="http://schemas.openxmlformats.org/officeDocument/2006/relationships/hyperlink" Target="http://pbs.twimg.com/profile_images/1484245463/Leisure-FB-logo_normal.jpg" TargetMode="External" /><Relationship Id="rId39" Type="http://schemas.openxmlformats.org/officeDocument/2006/relationships/hyperlink" Target="http://pbs.twimg.com/profile_images/1484245463/Leisure-FB-logo_normal.jpg" TargetMode="External" /><Relationship Id="rId40" Type="http://schemas.openxmlformats.org/officeDocument/2006/relationships/hyperlink" Target="http://pbs.twimg.com/profile_images/610524095583617024/8f0OvuMU_normal.jpg" TargetMode="External" /><Relationship Id="rId41" Type="http://schemas.openxmlformats.org/officeDocument/2006/relationships/hyperlink" Target="http://pbs.twimg.com/profile_images/941069671431782401/7Aebaqlb_normal.jpg" TargetMode="External" /><Relationship Id="rId42" Type="http://schemas.openxmlformats.org/officeDocument/2006/relationships/hyperlink" Target="https://pbs.twimg.com/media/D8yE4RDXoAERERe.jpg" TargetMode="External" /><Relationship Id="rId43" Type="http://schemas.openxmlformats.org/officeDocument/2006/relationships/hyperlink" Target="http://pbs.twimg.com/profile_images/915860640241213440/baBORuOj_normal.jpg" TargetMode="External" /><Relationship Id="rId44" Type="http://schemas.openxmlformats.org/officeDocument/2006/relationships/hyperlink" Target="https://pbs.twimg.com/media/D8yE4RDXoAERERe.jpg" TargetMode="External" /><Relationship Id="rId45" Type="http://schemas.openxmlformats.org/officeDocument/2006/relationships/hyperlink" Target="https://pbs.twimg.com/media/D87vWNpXsAABfO7.jpg" TargetMode="External" /><Relationship Id="rId46" Type="http://schemas.openxmlformats.org/officeDocument/2006/relationships/hyperlink" Target="https://pbs.twimg.com/media/D87vWNpXsAABfO7.jpg" TargetMode="External" /><Relationship Id="rId47" Type="http://schemas.openxmlformats.org/officeDocument/2006/relationships/hyperlink" Target="https://pbs.twimg.com/media/D8X5VQWXkAAuSlY.jpg" TargetMode="External" /><Relationship Id="rId48" Type="http://schemas.openxmlformats.org/officeDocument/2006/relationships/hyperlink" Target="https://pbs.twimg.com/media/D8jRLHxXUAEF5JZ.jpg" TargetMode="External" /><Relationship Id="rId49" Type="http://schemas.openxmlformats.org/officeDocument/2006/relationships/hyperlink" Target="https://pbs.twimg.com/media/D8sb9lDXkAAMmz-.jpg" TargetMode="External" /><Relationship Id="rId50" Type="http://schemas.openxmlformats.org/officeDocument/2006/relationships/hyperlink" Target="http://pbs.twimg.com/profile_images/657557620312702977/qXNN8OFK_normal.jpg" TargetMode="External" /><Relationship Id="rId51" Type="http://schemas.openxmlformats.org/officeDocument/2006/relationships/hyperlink" Target="http://pbs.twimg.com/profile_images/657557620312702977/qXNN8OFK_normal.jpg" TargetMode="External" /><Relationship Id="rId52" Type="http://schemas.openxmlformats.org/officeDocument/2006/relationships/hyperlink" Target="http://pbs.twimg.com/profile_images/657557620312702977/qXNN8OFK_normal.jpg" TargetMode="External" /><Relationship Id="rId53" Type="http://schemas.openxmlformats.org/officeDocument/2006/relationships/hyperlink" Target="http://pbs.twimg.com/profile_images/657557620312702977/qXNN8OFK_normal.jpg" TargetMode="External" /><Relationship Id="rId54" Type="http://schemas.openxmlformats.org/officeDocument/2006/relationships/hyperlink" Target="http://pbs.twimg.com/profile_images/657557620312702977/qXNN8OFK_normal.jpg" TargetMode="External" /><Relationship Id="rId55" Type="http://schemas.openxmlformats.org/officeDocument/2006/relationships/hyperlink" Target="http://pbs.twimg.com/profile_images/657557620312702977/qXNN8OFK_normal.jpg" TargetMode="External" /><Relationship Id="rId56" Type="http://schemas.openxmlformats.org/officeDocument/2006/relationships/hyperlink" Target="http://pbs.twimg.com/profile_images/1118531714119290885/NAxwo5wU_normal.png" TargetMode="External" /><Relationship Id="rId57" Type="http://schemas.openxmlformats.org/officeDocument/2006/relationships/hyperlink" Target="https://pbs.twimg.com/media/D8Tuq05UwAAKqlv.jpg" TargetMode="External" /><Relationship Id="rId58" Type="http://schemas.openxmlformats.org/officeDocument/2006/relationships/hyperlink" Target="http://pbs.twimg.com/profile_images/1118531714119290885/NAxwo5wU_normal.png" TargetMode="External" /><Relationship Id="rId59" Type="http://schemas.openxmlformats.org/officeDocument/2006/relationships/hyperlink" Target="http://pbs.twimg.com/profile_images/1121758564492677120/UoYt00D8_normal.png" TargetMode="External" /><Relationship Id="rId60" Type="http://schemas.openxmlformats.org/officeDocument/2006/relationships/hyperlink" Target="http://pbs.twimg.com/profile_images/704058915449925633/69Ub2GI0_normal.jpg" TargetMode="External" /><Relationship Id="rId61" Type="http://schemas.openxmlformats.org/officeDocument/2006/relationships/hyperlink" Target="http://pbs.twimg.com/profile_images/1049405170340257798/HJuPj6zz_normal.jpg" TargetMode="External" /><Relationship Id="rId62" Type="http://schemas.openxmlformats.org/officeDocument/2006/relationships/hyperlink" Target="http://pbs.twimg.com/profile_images/1049405170340257798/HJuPj6zz_normal.jpg" TargetMode="External" /><Relationship Id="rId63" Type="http://schemas.openxmlformats.org/officeDocument/2006/relationships/hyperlink" Target="http://pbs.twimg.com/profile_images/980820968514912257/n8Sz9fS6_normal.jpg" TargetMode="External" /><Relationship Id="rId64" Type="http://schemas.openxmlformats.org/officeDocument/2006/relationships/hyperlink" Target="http://pbs.twimg.com/profile_images/980820968514912257/n8Sz9fS6_normal.jpg" TargetMode="External" /><Relationship Id="rId65" Type="http://schemas.openxmlformats.org/officeDocument/2006/relationships/hyperlink" Target="http://pbs.twimg.com/profile_images/980820968514912257/n8Sz9fS6_normal.jpg" TargetMode="External" /><Relationship Id="rId66" Type="http://schemas.openxmlformats.org/officeDocument/2006/relationships/hyperlink" Target="http://pbs.twimg.com/profile_images/980820968514912257/n8Sz9fS6_normal.jpg" TargetMode="External" /><Relationship Id="rId67" Type="http://schemas.openxmlformats.org/officeDocument/2006/relationships/hyperlink" Target="https://pbs.twimg.com/media/D8hVgQqXsAAeCWZ.jpg" TargetMode="External" /><Relationship Id="rId68" Type="http://schemas.openxmlformats.org/officeDocument/2006/relationships/hyperlink" Target="https://pbs.twimg.com/media/D83mS7IW4AECmio.jpg" TargetMode="External" /><Relationship Id="rId69" Type="http://schemas.openxmlformats.org/officeDocument/2006/relationships/hyperlink" Target="https://pbs.twimg.com/media/D8365VLXYAE6V_U.png" TargetMode="External" /><Relationship Id="rId70" Type="http://schemas.openxmlformats.org/officeDocument/2006/relationships/hyperlink" Target="https://pbs.twimg.com/tweet_video_thumb/D8741BRXoAEK74s.jpg" TargetMode="External" /><Relationship Id="rId71" Type="http://schemas.openxmlformats.org/officeDocument/2006/relationships/hyperlink" Target="http://pbs.twimg.com/profile_images/980820968514912257/n8Sz9fS6_normal.jpg" TargetMode="External" /><Relationship Id="rId72" Type="http://schemas.openxmlformats.org/officeDocument/2006/relationships/hyperlink" Target="http://pbs.twimg.com/profile_images/980820968514912257/n8Sz9fS6_normal.jpg" TargetMode="External" /><Relationship Id="rId73" Type="http://schemas.openxmlformats.org/officeDocument/2006/relationships/hyperlink" Target="https://twitter.com/#!/miss_goofette/status/1136883277581750272" TargetMode="External" /><Relationship Id="rId74" Type="http://schemas.openxmlformats.org/officeDocument/2006/relationships/hyperlink" Target="https://twitter.com/#!/lasarowa/status/1136504440830275586" TargetMode="External" /><Relationship Id="rId75" Type="http://schemas.openxmlformats.org/officeDocument/2006/relationships/hyperlink" Target="https://twitter.com/#!/lasarowa/status/1136504440830275586" TargetMode="External" /><Relationship Id="rId76" Type="http://schemas.openxmlformats.org/officeDocument/2006/relationships/hyperlink" Target="https://twitter.com/#!/lasarowa/status/1137282017668861958" TargetMode="External" /><Relationship Id="rId77" Type="http://schemas.openxmlformats.org/officeDocument/2006/relationships/hyperlink" Target="https://twitter.com/#!/snehaabraham/status/1137443149440139265" TargetMode="External" /><Relationship Id="rId78" Type="http://schemas.openxmlformats.org/officeDocument/2006/relationships/hyperlink" Target="https://twitter.com/#!/kirstypresenter/status/1137467042557304832" TargetMode="External" /><Relationship Id="rId79" Type="http://schemas.openxmlformats.org/officeDocument/2006/relationships/hyperlink" Target="https://twitter.com/#!/kirstypresenter/status/1137467042557304832" TargetMode="External" /><Relationship Id="rId80" Type="http://schemas.openxmlformats.org/officeDocument/2006/relationships/hyperlink" Target="https://twitter.com/#!/tdc_leisure/status/1137675855709253632" TargetMode="External" /><Relationship Id="rId81" Type="http://schemas.openxmlformats.org/officeDocument/2006/relationships/hyperlink" Target="https://twitter.com/#!/tdc_leisure/status/1138038402178330624" TargetMode="External" /><Relationship Id="rId82" Type="http://schemas.openxmlformats.org/officeDocument/2006/relationships/hyperlink" Target="https://twitter.com/#!/obrien_iph/status/1138121811210559493" TargetMode="External" /><Relationship Id="rId83" Type="http://schemas.openxmlformats.org/officeDocument/2006/relationships/hyperlink" Target="https://twitter.com/#!/ualbertasph/status/1138132663733145602" TargetMode="External" /><Relationship Id="rId84" Type="http://schemas.openxmlformats.org/officeDocument/2006/relationships/hyperlink" Target="https://twitter.com/#!/tablecrowd/status/1138430909995261953" TargetMode="External" /><Relationship Id="rId85" Type="http://schemas.openxmlformats.org/officeDocument/2006/relationships/hyperlink" Target="https://twitter.com/#!/sporttechhub/status/1138445374794928130" TargetMode="External" /><Relationship Id="rId86" Type="http://schemas.openxmlformats.org/officeDocument/2006/relationships/hyperlink" Target="https://twitter.com/#!/tablecrowd/status/1138430909995261953" TargetMode="External" /><Relationship Id="rId87" Type="http://schemas.openxmlformats.org/officeDocument/2006/relationships/hyperlink" Target="https://twitter.com/#!/tablecrowd/status/1139110922352545793" TargetMode="External" /><Relationship Id="rId88" Type="http://schemas.openxmlformats.org/officeDocument/2006/relationships/hyperlink" Target="https://twitter.com/#!/tablecrowd/status/1139110922352545793" TargetMode="External" /><Relationship Id="rId89" Type="http://schemas.openxmlformats.org/officeDocument/2006/relationships/hyperlink" Target="https://twitter.com/#!/tablecrowd/status/1136588626471608320" TargetMode="External" /><Relationship Id="rId90" Type="http://schemas.openxmlformats.org/officeDocument/2006/relationships/hyperlink" Target="https://twitter.com/#!/tablecrowd/status/1137388896768208896" TargetMode="External" /><Relationship Id="rId91" Type="http://schemas.openxmlformats.org/officeDocument/2006/relationships/hyperlink" Target="https://twitter.com/#!/tablecrowd/status/1138034077305626625" TargetMode="External" /><Relationship Id="rId92" Type="http://schemas.openxmlformats.org/officeDocument/2006/relationships/hyperlink" Target="https://twitter.com/#!/nutritionnetwor/status/1136556772624388097" TargetMode="External" /><Relationship Id="rId93" Type="http://schemas.openxmlformats.org/officeDocument/2006/relationships/hyperlink" Target="https://twitter.com/#!/nutritionnetwor/status/1136556772624388097" TargetMode="External" /><Relationship Id="rId94" Type="http://schemas.openxmlformats.org/officeDocument/2006/relationships/hyperlink" Target="https://twitter.com/#!/nutritionnetwor/status/1136556804601798658" TargetMode="External" /><Relationship Id="rId95" Type="http://schemas.openxmlformats.org/officeDocument/2006/relationships/hyperlink" Target="https://twitter.com/#!/nutritionnetwor/status/1139109102586650627" TargetMode="External" /><Relationship Id="rId96" Type="http://schemas.openxmlformats.org/officeDocument/2006/relationships/hyperlink" Target="https://twitter.com/#!/nutritionnetwor/status/1139109203388354560" TargetMode="External" /><Relationship Id="rId97" Type="http://schemas.openxmlformats.org/officeDocument/2006/relationships/hyperlink" Target="https://twitter.com/#!/nutritionnetwor/status/1139453927034892288" TargetMode="External" /><Relationship Id="rId98" Type="http://schemas.openxmlformats.org/officeDocument/2006/relationships/hyperlink" Target="https://twitter.com/#!/dnafithq/status/1136292793796694021" TargetMode="External" /><Relationship Id="rId99" Type="http://schemas.openxmlformats.org/officeDocument/2006/relationships/hyperlink" Target="https://twitter.com/#!/dnafithq/status/1136295428813709312" TargetMode="External" /><Relationship Id="rId100" Type="http://schemas.openxmlformats.org/officeDocument/2006/relationships/hyperlink" Target="https://twitter.com/#!/dnafithq/status/1139461001341018112" TargetMode="External" /><Relationship Id="rId101" Type="http://schemas.openxmlformats.org/officeDocument/2006/relationships/hyperlink" Target="https://twitter.com/#!/vitamojo/status/1139502749572161536" TargetMode="External" /><Relationship Id="rId102" Type="http://schemas.openxmlformats.org/officeDocument/2006/relationships/hyperlink" Target="https://twitter.com/#!/patrick_j_short/status/1134490073507028993" TargetMode="External" /><Relationship Id="rId103" Type="http://schemas.openxmlformats.org/officeDocument/2006/relationships/hyperlink" Target="https://twitter.com/#!/junkycosmonaut/status/1139687259492368384" TargetMode="External" /><Relationship Id="rId104" Type="http://schemas.openxmlformats.org/officeDocument/2006/relationships/hyperlink" Target="https://twitter.com/#!/junkycosmonaut/status/1139687259492368384" TargetMode="External" /><Relationship Id="rId105" Type="http://schemas.openxmlformats.org/officeDocument/2006/relationships/hyperlink" Target="https://twitter.com/#!/morenamagnanini/status/1139939710846033921" TargetMode="External" /><Relationship Id="rId106" Type="http://schemas.openxmlformats.org/officeDocument/2006/relationships/hyperlink" Target="https://twitter.com/#!/morenamagnanini/status/1139939710846033921" TargetMode="External" /><Relationship Id="rId107" Type="http://schemas.openxmlformats.org/officeDocument/2006/relationships/hyperlink" Target="https://twitter.com/#!/morenamagnanini/status/1139939710846033921" TargetMode="External" /><Relationship Id="rId108" Type="http://schemas.openxmlformats.org/officeDocument/2006/relationships/hyperlink" Target="https://twitter.com/#!/morenamagnanini/status/1139939710846033921" TargetMode="External" /><Relationship Id="rId109" Type="http://schemas.openxmlformats.org/officeDocument/2006/relationships/hyperlink" Target="https://twitter.com/#!/dnafithq/status/1137252920007757829" TargetMode="External" /><Relationship Id="rId110" Type="http://schemas.openxmlformats.org/officeDocument/2006/relationships/hyperlink" Target="https://twitter.com/#!/dnafithq/status/1138819495701745665" TargetMode="External" /><Relationship Id="rId111" Type="http://schemas.openxmlformats.org/officeDocument/2006/relationships/hyperlink" Target="https://twitter.com/#!/dnafithq/status/1138842145144692737" TargetMode="External" /><Relationship Id="rId112" Type="http://schemas.openxmlformats.org/officeDocument/2006/relationships/hyperlink" Target="https://twitter.com/#!/dnafithq/status/1139121548437217280" TargetMode="External" /><Relationship Id="rId113" Type="http://schemas.openxmlformats.org/officeDocument/2006/relationships/hyperlink" Target="https://twitter.com/#!/morenamagnanini/status/1139936396024713216" TargetMode="External" /><Relationship Id="rId114" Type="http://schemas.openxmlformats.org/officeDocument/2006/relationships/hyperlink" Target="https://twitter.com/#!/morenamagnanini/status/1139939710846033921" TargetMode="External" /><Relationship Id="rId115" Type="http://schemas.openxmlformats.org/officeDocument/2006/relationships/comments" Target="../comments1.xml" /><Relationship Id="rId116" Type="http://schemas.openxmlformats.org/officeDocument/2006/relationships/vmlDrawing" Target="../drawings/vmlDrawing1.vml" /><Relationship Id="rId117" Type="http://schemas.openxmlformats.org/officeDocument/2006/relationships/table" Target="../tables/table1.xml" /><Relationship Id="rId118"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22.xml" /></Relationships>
</file>

<file path=xl/worksheets/_rels/sheet2.xml.rels><?xml version="1.0" encoding="utf-8" standalone="yes"?><Relationships xmlns="http://schemas.openxmlformats.org/package/2006/relationships"><Relationship Id="rId1" Type="http://schemas.openxmlformats.org/officeDocument/2006/relationships/hyperlink" Target="https://t.co/SDf8Rlys3N" TargetMode="External" /><Relationship Id="rId2" Type="http://schemas.openxmlformats.org/officeDocument/2006/relationships/hyperlink" Target="https://t.co/0iCalVRgb0" TargetMode="External" /><Relationship Id="rId3" Type="http://schemas.openxmlformats.org/officeDocument/2006/relationships/hyperlink" Target="https://t.co/JoUI4QFmBV" TargetMode="External" /><Relationship Id="rId4" Type="http://schemas.openxmlformats.org/officeDocument/2006/relationships/hyperlink" Target="http://t.co/QW188WqcTL" TargetMode="External" /><Relationship Id="rId5" Type="http://schemas.openxmlformats.org/officeDocument/2006/relationships/hyperlink" Target="http://t.co/BBCJEiUEnq" TargetMode="External" /><Relationship Id="rId6" Type="http://schemas.openxmlformats.org/officeDocument/2006/relationships/hyperlink" Target="http://t.co/9YHK2OufSH" TargetMode="External" /><Relationship Id="rId7" Type="http://schemas.openxmlformats.org/officeDocument/2006/relationships/hyperlink" Target="https://t.co/R8WPlOPfwi" TargetMode="External" /><Relationship Id="rId8" Type="http://schemas.openxmlformats.org/officeDocument/2006/relationships/hyperlink" Target="http://t.co/ItTIIdSrQ0" TargetMode="External" /><Relationship Id="rId9" Type="http://schemas.openxmlformats.org/officeDocument/2006/relationships/hyperlink" Target="http://t.co/IKYK6FSOrS" TargetMode="External" /><Relationship Id="rId10" Type="http://schemas.openxmlformats.org/officeDocument/2006/relationships/hyperlink" Target="https://t.co/fRSaNcK4UQ" TargetMode="External" /><Relationship Id="rId11" Type="http://schemas.openxmlformats.org/officeDocument/2006/relationships/hyperlink" Target="https://t.co/7BTtTOlRyQ" TargetMode="External" /><Relationship Id="rId12" Type="http://schemas.openxmlformats.org/officeDocument/2006/relationships/hyperlink" Target="https://t.co/PzUPx7HnWZ" TargetMode="External" /><Relationship Id="rId13" Type="http://schemas.openxmlformats.org/officeDocument/2006/relationships/hyperlink" Target="https://t.co/NLjJSAIqg3" TargetMode="External" /><Relationship Id="rId14" Type="http://schemas.openxmlformats.org/officeDocument/2006/relationships/hyperlink" Target="https://t.co/DWaKjIKJjz" TargetMode="External" /><Relationship Id="rId15" Type="http://schemas.openxmlformats.org/officeDocument/2006/relationships/hyperlink" Target="https://t.co/ENon5VCZ03" TargetMode="External" /><Relationship Id="rId16" Type="http://schemas.openxmlformats.org/officeDocument/2006/relationships/hyperlink" Target="https://t.co/Pk3o4s1tR0" TargetMode="External" /><Relationship Id="rId17" Type="http://schemas.openxmlformats.org/officeDocument/2006/relationships/hyperlink" Target="https://t.co/lNtRHLxn98" TargetMode="External" /><Relationship Id="rId18" Type="http://schemas.openxmlformats.org/officeDocument/2006/relationships/hyperlink" Target="https://t.co/iYxuR1jtNz" TargetMode="External" /><Relationship Id="rId19" Type="http://schemas.openxmlformats.org/officeDocument/2006/relationships/hyperlink" Target="https://t.co/rvnfeVzMdV" TargetMode="External" /><Relationship Id="rId20" Type="http://schemas.openxmlformats.org/officeDocument/2006/relationships/hyperlink" Target="https://t.co/k4aChsW5Jg" TargetMode="External" /><Relationship Id="rId21" Type="http://schemas.openxmlformats.org/officeDocument/2006/relationships/hyperlink" Target="https://t.co/56zQmhkBJ8" TargetMode="External" /><Relationship Id="rId22" Type="http://schemas.openxmlformats.org/officeDocument/2006/relationships/hyperlink" Target="http://t.co/ZTK3CVrcC1" TargetMode="External" /><Relationship Id="rId23" Type="http://schemas.openxmlformats.org/officeDocument/2006/relationships/hyperlink" Target="https://pbs.twimg.com/profile_banners/88254482/1479499298" TargetMode="External" /><Relationship Id="rId24" Type="http://schemas.openxmlformats.org/officeDocument/2006/relationships/hyperlink" Target="https://pbs.twimg.com/profile_banners/40510337/1524420379" TargetMode="External" /><Relationship Id="rId25" Type="http://schemas.openxmlformats.org/officeDocument/2006/relationships/hyperlink" Target="https://pbs.twimg.com/profile_banners/214479231/1557845014" TargetMode="External" /><Relationship Id="rId26" Type="http://schemas.openxmlformats.org/officeDocument/2006/relationships/hyperlink" Target="https://pbs.twimg.com/profile_banners/1346402696/1560422594" TargetMode="External" /><Relationship Id="rId27" Type="http://schemas.openxmlformats.org/officeDocument/2006/relationships/hyperlink" Target="https://pbs.twimg.com/profile_banners/39403709/1449602673" TargetMode="External" /><Relationship Id="rId28" Type="http://schemas.openxmlformats.org/officeDocument/2006/relationships/hyperlink" Target="https://pbs.twimg.com/profile_banners/749050727041998848/1467514270" TargetMode="External" /><Relationship Id="rId29" Type="http://schemas.openxmlformats.org/officeDocument/2006/relationships/hyperlink" Target="https://pbs.twimg.com/profile_banners/349038571/1466506400" TargetMode="External" /><Relationship Id="rId30" Type="http://schemas.openxmlformats.org/officeDocument/2006/relationships/hyperlink" Target="https://pbs.twimg.com/profile_banners/804994687/1434395326" TargetMode="External" /><Relationship Id="rId31" Type="http://schemas.openxmlformats.org/officeDocument/2006/relationships/hyperlink" Target="https://pbs.twimg.com/profile_banners/407395156/1537547553" TargetMode="External" /><Relationship Id="rId32" Type="http://schemas.openxmlformats.org/officeDocument/2006/relationships/hyperlink" Target="https://pbs.twimg.com/profile_banners/212286408/1502981839" TargetMode="External" /><Relationship Id="rId33" Type="http://schemas.openxmlformats.org/officeDocument/2006/relationships/hyperlink" Target="https://pbs.twimg.com/profile_banners/46637283/1552910564" TargetMode="External" /><Relationship Id="rId34" Type="http://schemas.openxmlformats.org/officeDocument/2006/relationships/hyperlink" Target="https://pbs.twimg.com/profile_banners/889802309408051200/1558442273" TargetMode="External" /><Relationship Id="rId35" Type="http://schemas.openxmlformats.org/officeDocument/2006/relationships/hyperlink" Target="https://pbs.twimg.com/profile_banners/147435311/1552575767" TargetMode="External" /><Relationship Id="rId36" Type="http://schemas.openxmlformats.org/officeDocument/2006/relationships/hyperlink" Target="https://pbs.twimg.com/profile_banners/748087807827021824/1542721085" TargetMode="External" /><Relationship Id="rId37" Type="http://schemas.openxmlformats.org/officeDocument/2006/relationships/hyperlink" Target="https://pbs.twimg.com/profile_banners/791773039/1445608678" TargetMode="External" /><Relationship Id="rId38" Type="http://schemas.openxmlformats.org/officeDocument/2006/relationships/hyperlink" Target="https://pbs.twimg.com/profile_banners/4740565659/1545603520" TargetMode="External" /><Relationship Id="rId39" Type="http://schemas.openxmlformats.org/officeDocument/2006/relationships/hyperlink" Target="https://pbs.twimg.com/profile_banners/16973333/1549384292" TargetMode="External" /><Relationship Id="rId40" Type="http://schemas.openxmlformats.org/officeDocument/2006/relationships/hyperlink" Target="https://pbs.twimg.com/profile_banners/3407182133/1557829544" TargetMode="External" /><Relationship Id="rId41" Type="http://schemas.openxmlformats.org/officeDocument/2006/relationships/hyperlink" Target="https://pbs.twimg.com/profile_banners/445885673/1496069189" TargetMode="External" /><Relationship Id="rId42" Type="http://schemas.openxmlformats.org/officeDocument/2006/relationships/hyperlink" Target="https://pbs.twimg.com/profile_banners/278441639/1514134220" TargetMode="External" /><Relationship Id="rId43" Type="http://schemas.openxmlformats.org/officeDocument/2006/relationships/hyperlink" Target="https://pbs.twimg.com/profile_banners/145746556/1559943601" TargetMode="External" /><Relationship Id="rId44" Type="http://schemas.openxmlformats.org/officeDocument/2006/relationships/hyperlink" Target="https://pbs.twimg.com/profile_banners/37957781/1530886648" TargetMode="External" /><Relationship Id="rId45" Type="http://schemas.openxmlformats.org/officeDocument/2006/relationships/hyperlink" Target="https://pbs.twimg.com/profile_banners/17209595/1551719035" TargetMode="External" /><Relationship Id="rId46" Type="http://schemas.openxmlformats.org/officeDocument/2006/relationships/hyperlink" Target="https://pbs.twimg.com/profile_banners/15667205/1412516045" TargetMode="External" /><Relationship Id="rId47" Type="http://schemas.openxmlformats.org/officeDocument/2006/relationships/hyperlink" Target="http://abs.twimg.com/images/themes/theme10/bg.gif" TargetMode="External" /><Relationship Id="rId48" Type="http://schemas.openxmlformats.org/officeDocument/2006/relationships/hyperlink" Target="http://abs.twimg.com/images/themes/theme14/bg.gif" TargetMode="External" /><Relationship Id="rId49" Type="http://schemas.openxmlformats.org/officeDocument/2006/relationships/hyperlink" Target="http://abs.twimg.com/images/themes/theme18/bg.gif" TargetMode="External" /><Relationship Id="rId50" Type="http://schemas.openxmlformats.org/officeDocument/2006/relationships/hyperlink" Target="http://abs.twimg.com/images/themes/theme1/bg.png" TargetMode="External" /><Relationship Id="rId51" Type="http://schemas.openxmlformats.org/officeDocument/2006/relationships/hyperlink" Target="http://abs.twimg.com/images/themes/theme7/bg.gif" TargetMode="External" /><Relationship Id="rId52" Type="http://schemas.openxmlformats.org/officeDocument/2006/relationships/hyperlink" Target="http://abs.twimg.com/images/themes/theme1/bg.png" TargetMode="External" /><Relationship Id="rId53" Type="http://schemas.openxmlformats.org/officeDocument/2006/relationships/hyperlink" Target="http://abs.twimg.com/images/themes/theme13/bg.gif" TargetMode="External" /><Relationship Id="rId54" Type="http://schemas.openxmlformats.org/officeDocument/2006/relationships/hyperlink" Target="http://abs.twimg.com/images/themes/theme1/bg.png" TargetMode="External" /><Relationship Id="rId55" Type="http://schemas.openxmlformats.org/officeDocument/2006/relationships/hyperlink" Target="http://abs.twimg.com/images/themes/theme1/bg.png" TargetMode="External" /><Relationship Id="rId56" Type="http://schemas.openxmlformats.org/officeDocument/2006/relationships/hyperlink" Target="http://abs.twimg.com/images/themes/theme1/bg.png" TargetMode="External" /><Relationship Id="rId57" Type="http://schemas.openxmlformats.org/officeDocument/2006/relationships/hyperlink" Target="http://abs.twimg.com/images/themes/theme1/bg.png" TargetMode="External" /><Relationship Id="rId58" Type="http://schemas.openxmlformats.org/officeDocument/2006/relationships/hyperlink" Target="http://abs.twimg.com/images/themes/theme16/bg.gif" TargetMode="External" /><Relationship Id="rId59" Type="http://schemas.openxmlformats.org/officeDocument/2006/relationships/hyperlink" Target="http://abs.twimg.com/images/themes/theme1/bg.png" TargetMode="External" /><Relationship Id="rId60" Type="http://schemas.openxmlformats.org/officeDocument/2006/relationships/hyperlink" Target="http://abs.twimg.com/images/themes/theme1/bg.png" TargetMode="External" /><Relationship Id="rId61" Type="http://schemas.openxmlformats.org/officeDocument/2006/relationships/hyperlink" Target="http://abs.twimg.com/images/themes/theme1/bg.png" TargetMode="External" /><Relationship Id="rId62" Type="http://schemas.openxmlformats.org/officeDocument/2006/relationships/hyperlink" Target="http://abs.twimg.com/images/themes/theme1/bg.png" TargetMode="External" /><Relationship Id="rId63" Type="http://schemas.openxmlformats.org/officeDocument/2006/relationships/hyperlink" Target="http://abs.twimg.com/images/themes/theme1/bg.png" TargetMode="External" /><Relationship Id="rId64" Type="http://schemas.openxmlformats.org/officeDocument/2006/relationships/hyperlink" Target="http://abs.twimg.com/images/themes/theme1/bg.png" TargetMode="External" /><Relationship Id="rId65" Type="http://schemas.openxmlformats.org/officeDocument/2006/relationships/hyperlink" Target="http://abs.twimg.com/images/themes/theme1/bg.png" TargetMode="External" /><Relationship Id="rId66" Type="http://schemas.openxmlformats.org/officeDocument/2006/relationships/hyperlink" Target="http://abs.twimg.com/images/themes/theme18/bg.gif" TargetMode="External" /><Relationship Id="rId67" Type="http://schemas.openxmlformats.org/officeDocument/2006/relationships/hyperlink" Target="http://abs.twimg.com/images/themes/theme1/bg.png" TargetMode="External" /><Relationship Id="rId68" Type="http://schemas.openxmlformats.org/officeDocument/2006/relationships/hyperlink" Target="http://abs.twimg.com/images/themes/theme1/bg.png" TargetMode="External" /><Relationship Id="rId69" Type="http://schemas.openxmlformats.org/officeDocument/2006/relationships/hyperlink" Target="http://abs.twimg.com/images/themes/theme1/bg.png" TargetMode="External" /><Relationship Id="rId70" Type="http://schemas.openxmlformats.org/officeDocument/2006/relationships/hyperlink" Target="http://abs.twimg.com/images/themes/theme1/bg.png" TargetMode="External" /><Relationship Id="rId71" Type="http://schemas.openxmlformats.org/officeDocument/2006/relationships/hyperlink" Target="http://abs.twimg.com/images/themes/theme3/bg.gif" TargetMode="External" /><Relationship Id="rId72" Type="http://schemas.openxmlformats.org/officeDocument/2006/relationships/hyperlink" Target="http://pbs.twimg.com/profile_images/1123831009550721024/5Tx8uBch_normal.jpg" TargetMode="External" /><Relationship Id="rId73" Type="http://schemas.openxmlformats.org/officeDocument/2006/relationships/hyperlink" Target="http://pbs.twimg.com/profile_images/988116405160734721/zUAAxEDT_normal.jpg" TargetMode="External" /><Relationship Id="rId74" Type="http://schemas.openxmlformats.org/officeDocument/2006/relationships/hyperlink" Target="http://pbs.twimg.com/profile_images/1128294276423716869/zZlAOc35_normal.jpg" TargetMode="External" /><Relationship Id="rId75" Type="http://schemas.openxmlformats.org/officeDocument/2006/relationships/hyperlink" Target="http://pbs.twimg.com/profile_images/1118531714119290885/NAxwo5wU_normal.png" TargetMode="External" /><Relationship Id="rId76" Type="http://schemas.openxmlformats.org/officeDocument/2006/relationships/hyperlink" Target="http://pbs.twimg.com/profile_images/788091000568676352/wb3xsmTC_normal.jpg" TargetMode="External" /><Relationship Id="rId77" Type="http://schemas.openxmlformats.org/officeDocument/2006/relationships/hyperlink" Target="http://pbs.twimg.com/profile_images/1137467440164679680/Z_7SilFa_normal.jpg" TargetMode="External" /><Relationship Id="rId78" Type="http://schemas.openxmlformats.org/officeDocument/2006/relationships/hyperlink" Target="http://pbs.twimg.com/profile_images/1484245463/Leisure-FB-logo_normal.jpg" TargetMode="External" /><Relationship Id="rId79" Type="http://schemas.openxmlformats.org/officeDocument/2006/relationships/hyperlink" Target="http://pbs.twimg.com/profile_images/610524095583617024/8f0OvuMU_normal.jpg" TargetMode="External" /><Relationship Id="rId80" Type="http://schemas.openxmlformats.org/officeDocument/2006/relationships/hyperlink" Target="http://pbs.twimg.com/profile_images/1043176270287306752/wBQ_ap5u_normal.jpg" TargetMode="External" /><Relationship Id="rId81" Type="http://schemas.openxmlformats.org/officeDocument/2006/relationships/hyperlink" Target="http://pbs.twimg.com/profile_images/941069671431782401/7Aebaqlb_normal.jpg" TargetMode="External" /><Relationship Id="rId82" Type="http://schemas.openxmlformats.org/officeDocument/2006/relationships/hyperlink" Target="http://pbs.twimg.com/profile_images/873629574474735617/diwgoA55_normal.jpg" TargetMode="External" /><Relationship Id="rId83" Type="http://schemas.openxmlformats.org/officeDocument/2006/relationships/hyperlink" Target="http://pbs.twimg.com/profile_images/876739039537311745/lJnVJSVG_normal.jpg" TargetMode="External" /><Relationship Id="rId84" Type="http://schemas.openxmlformats.org/officeDocument/2006/relationships/hyperlink" Target="http://pbs.twimg.com/profile_images/915860640241213440/baBORuOj_normal.jpg" TargetMode="External" /><Relationship Id="rId85" Type="http://schemas.openxmlformats.org/officeDocument/2006/relationships/hyperlink" Target="http://pbs.twimg.com/profile_images/486951707864088576/_BQQxKuq_normal.png" TargetMode="External" /><Relationship Id="rId86" Type="http://schemas.openxmlformats.org/officeDocument/2006/relationships/hyperlink" Target="http://pbs.twimg.com/profile_images/750349884843188224/-hpO0DQS_normal.jpg" TargetMode="External" /><Relationship Id="rId87" Type="http://schemas.openxmlformats.org/officeDocument/2006/relationships/hyperlink" Target="http://pbs.twimg.com/profile_images/657557620312702977/qXNN8OFK_normal.jpg" TargetMode="External" /><Relationship Id="rId88" Type="http://schemas.openxmlformats.org/officeDocument/2006/relationships/hyperlink" Target="http://pbs.twimg.com/profile_images/1074548890345578496/FLped6an_normal.jpg" TargetMode="External" /><Relationship Id="rId89" Type="http://schemas.openxmlformats.org/officeDocument/2006/relationships/hyperlink" Target="http://pbs.twimg.com/profile_images/1015965267116089347/_Aaz8Ff7_normal.jpg" TargetMode="External" /><Relationship Id="rId90" Type="http://schemas.openxmlformats.org/officeDocument/2006/relationships/hyperlink" Target="http://pbs.twimg.com/profile_images/1121758564492677120/UoYt00D8_normal.png" TargetMode="External" /><Relationship Id="rId91" Type="http://schemas.openxmlformats.org/officeDocument/2006/relationships/hyperlink" Target="http://abs.twimg.com/sticky/default_profile_images/default_profile_normal.png" TargetMode="External" /><Relationship Id="rId92" Type="http://schemas.openxmlformats.org/officeDocument/2006/relationships/hyperlink" Target="http://pbs.twimg.com/profile_images/704058915449925633/69Ub2GI0_normal.jpg" TargetMode="External" /><Relationship Id="rId93" Type="http://schemas.openxmlformats.org/officeDocument/2006/relationships/hyperlink" Target="http://pbs.twimg.com/profile_images/944918063606091777/PWweoeBj_normal.jpg" TargetMode="External" /><Relationship Id="rId94" Type="http://schemas.openxmlformats.org/officeDocument/2006/relationships/hyperlink" Target="http://pbs.twimg.com/profile_images/1049405170340257798/HJuPj6zz_normal.jpg" TargetMode="External" /><Relationship Id="rId95" Type="http://schemas.openxmlformats.org/officeDocument/2006/relationships/hyperlink" Target="http://pbs.twimg.com/profile_images/980820968514912257/n8Sz9fS6_normal.jpg" TargetMode="External" /><Relationship Id="rId96" Type="http://schemas.openxmlformats.org/officeDocument/2006/relationships/hyperlink" Target="http://pbs.twimg.com/profile_images/666191835736358912/kuT2rAaK_normal.jpg" TargetMode="External" /><Relationship Id="rId97" Type="http://schemas.openxmlformats.org/officeDocument/2006/relationships/hyperlink" Target="http://abs.twimg.com/sticky/default_profile_images/default_profile_normal.png" TargetMode="External" /><Relationship Id="rId98" Type="http://schemas.openxmlformats.org/officeDocument/2006/relationships/hyperlink" Target="http://pbs.twimg.com/profile_images/913030877692665856/XghDM9Ke_normal.jpg" TargetMode="External" /><Relationship Id="rId99" Type="http://schemas.openxmlformats.org/officeDocument/2006/relationships/hyperlink" Target="http://pbs.twimg.com/profile_images/514242318941966336/OTs2fpZS_normal.jpeg" TargetMode="External" /><Relationship Id="rId100" Type="http://schemas.openxmlformats.org/officeDocument/2006/relationships/hyperlink" Target="https://twitter.com/miss_goofette" TargetMode="External" /><Relationship Id="rId101" Type="http://schemas.openxmlformats.org/officeDocument/2006/relationships/hyperlink" Target="https://twitter.com/lasarowa" TargetMode="External" /><Relationship Id="rId102" Type="http://schemas.openxmlformats.org/officeDocument/2006/relationships/hyperlink" Target="https://twitter.com/therealkirstyg" TargetMode="External" /><Relationship Id="rId103" Type="http://schemas.openxmlformats.org/officeDocument/2006/relationships/hyperlink" Target="https://twitter.com/dnafithq" TargetMode="External" /><Relationship Id="rId104" Type="http://schemas.openxmlformats.org/officeDocument/2006/relationships/hyperlink" Target="https://twitter.com/snehaabraham" TargetMode="External" /><Relationship Id="rId105" Type="http://schemas.openxmlformats.org/officeDocument/2006/relationships/hyperlink" Target="https://twitter.com/kirstypresenter" TargetMode="External" /><Relationship Id="rId106" Type="http://schemas.openxmlformats.org/officeDocument/2006/relationships/hyperlink" Target="https://twitter.com/tdc_leisure" TargetMode="External" /><Relationship Id="rId107" Type="http://schemas.openxmlformats.org/officeDocument/2006/relationships/hyperlink" Target="https://twitter.com/obrien_iph" TargetMode="External" /><Relationship Id="rId108" Type="http://schemas.openxmlformats.org/officeDocument/2006/relationships/hyperlink" Target="https://twitter.com/caulfieldtim" TargetMode="External" /><Relationship Id="rId109" Type="http://schemas.openxmlformats.org/officeDocument/2006/relationships/hyperlink" Target="https://twitter.com/ualbertasph" TargetMode="External" /><Relationship Id="rId110" Type="http://schemas.openxmlformats.org/officeDocument/2006/relationships/hyperlink" Target="https://twitter.com/tablecrowd" TargetMode="External" /><Relationship Id="rId111" Type="http://schemas.openxmlformats.org/officeDocument/2006/relationships/hyperlink" Target="https://twitter.com/londonsport" TargetMode="External" /><Relationship Id="rId112" Type="http://schemas.openxmlformats.org/officeDocument/2006/relationships/hyperlink" Target="https://twitter.com/sporttechhub" TargetMode="External" /><Relationship Id="rId113" Type="http://schemas.openxmlformats.org/officeDocument/2006/relationships/hyperlink" Target="https://twitter.com/startlead" TargetMode="External" /><Relationship Id="rId114" Type="http://schemas.openxmlformats.org/officeDocument/2006/relationships/hyperlink" Target="https://twitter.com/startupleaguehq" TargetMode="External" /><Relationship Id="rId115" Type="http://schemas.openxmlformats.org/officeDocument/2006/relationships/hyperlink" Target="https://twitter.com/nutritionnetwor" TargetMode="External" /><Relationship Id="rId116" Type="http://schemas.openxmlformats.org/officeDocument/2006/relationships/hyperlink" Target="https://twitter.com/newcyblue" TargetMode="External" /><Relationship Id="rId117" Type="http://schemas.openxmlformats.org/officeDocument/2006/relationships/hyperlink" Target="https://twitter.com/independent" TargetMode="External" /><Relationship Id="rId118" Type="http://schemas.openxmlformats.org/officeDocument/2006/relationships/hyperlink" Target="https://twitter.com/vitamojo" TargetMode="External" /><Relationship Id="rId119" Type="http://schemas.openxmlformats.org/officeDocument/2006/relationships/hyperlink" Target="https://twitter.com/dnafit" TargetMode="External" /><Relationship Id="rId120" Type="http://schemas.openxmlformats.org/officeDocument/2006/relationships/hyperlink" Target="https://twitter.com/patrick_j_short" TargetMode="External" /><Relationship Id="rId121" Type="http://schemas.openxmlformats.org/officeDocument/2006/relationships/hyperlink" Target="https://twitter.com/amitkatwala" TargetMode="External" /><Relationship Id="rId122" Type="http://schemas.openxmlformats.org/officeDocument/2006/relationships/hyperlink" Target="https://twitter.com/junkycosmonaut" TargetMode="External" /><Relationship Id="rId123" Type="http://schemas.openxmlformats.org/officeDocument/2006/relationships/hyperlink" Target="https://twitter.com/morenamagnanini" TargetMode="External" /><Relationship Id="rId124" Type="http://schemas.openxmlformats.org/officeDocument/2006/relationships/hyperlink" Target="https://twitter.com/brittri" TargetMode="External" /><Relationship Id="rId125" Type="http://schemas.openxmlformats.org/officeDocument/2006/relationships/hyperlink" Target="https://twitter.com/gymireland" TargetMode="External" /><Relationship Id="rId126" Type="http://schemas.openxmlformats.org/officeDocument/2006/relationships/hyperlink" Target="https://twitter.com/health" TargetMode="External" /><Relationship Id="rId127" Type="http://schemas.openxmlformats.org/officeDocument/2006/relationships/hyperlink" Target="https://twitter.com/nutrition" TargetMode="External" /><Relationship Id="rId128" Type="http://schemas.openxmlformats.org/officeDocument/2006/relationships/comments" Target="../comments2.xml" /><Relationship Id="rId129" Type="http://schemas.openxmlformats.org/officeDocument/2006/relationships/vmlDrawing" Target="../drawings/vmlDrawing2.vml" /><Relationship Id="rId130" Type="http://schemas.openxmlformats.org/officeDocument/2006/relationships/table" Target="../tables/table2.xml" /><Relationship Id="rId131" Type="http://schemas.openxmlformats.org/officeDocument/2006/relationships/drawing" Target="../drawings/drawing1.xml" /><Relationship Id="rId13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2.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3.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hyperlink" Target="https://www.tablecrowd.com/venue-tbc/dine-with-olympic-athlete-and-head-of-product-at-dnafit-putting-data-into-action-for-performance-health-and-wellness-20190709" TargetMode="External" /><Relationship Id="rId2" Type="http://schemas.openxmlformats.org/officeDocument/2006/relationships/hyperlink" Target="https://www.wired.co.uk/article/dna-testing-kits-science" TargetMode="External" /><Relationship Id="rId3" Type="http://schemas.openxmlformats.org/officeDocument/2006/relationships/hyperlink" Target="https://www.popsugar.co.uk/fitness/DNA-Fit-Review-46080632" TargetMode="External" /><Relationship Id="rId4" Type="http://schemas.openxmlformats.org/officeDocument/2006/relationships/hyperlink" Target="https://twitter.com/Independent/status/1139323542724653063" TargetMode="External" /><Relationship Id="rId5" Type="http://schemas.openxmlformats.org/officeDocument/2006/relationships/hyperlink" Target="https://twitter.com/NewcyBlue/status/1136267516727169027" TargetMode="External" /><Relationship Id="rId6" Type="http://schemas.openxmlformats.org/officeDocument/2006/relationships/hyperlink" Target="https://blog.dnafit.com/7-ways-sleep-affects-your-training-and-nutrition?utm_source=hootsuite&amp;utm_medium=tdc&amp;utm_term=&amp;utm_content=&amp;utm_campaign=TDC" TargetMode="External" /><Relationship Id="rId7" Type="http://schemas.openxmlformats.org/officeDocument/2006/relationships/hyperlink" Target="https://blog.dnafit.com/are-protein-shakes-essential-for-training?utm_source=hootsuite&amp;utm_medium=tdc&amp;utm_term=&amp;utm_content=&amp;utm_campaign=TDC" TargetMode="External" /><Relationship Id="rId8" Type="http://schemas.openxmlformats.org/officeDocument/2006/relationships/hyperlink" Target="https://www.dnafit.com/store/" TargetMode="External" /><Relationship Id="rId9" Type="http://schemas.openxmlformats.org/officeDocument/2006/relationships/hyperlink" Target="https://bit.ly/2KKKver?utm_campaign=Healthy%20Eating%20Week&amp;utm_content=93966028&amp;utm_medium=social&amp;utm_source=twitter&amp;hss_channel=tw-1346402696" TargetMode="External" /><Relationship Id="rId10" Type="http://schemas.openxmlformats.org/officeDocument/2006/relationships/hyperlink" Target="https://bit.ly/2IFN4vL?utm_campaign=June&amp;utm_content=93960883&amp;utm_medium=social&amp;utm_source=twitter&amp;hss_channel=tw-1346402696" TargetMode="External" /><Relationship Id="rId11" Type="http://schemas.openxmlformats.org/officeDocument/2006/relationships/hyperlink" Target="https://twitter.com/Independent/status/1139323542724653063" TargetMode="External" /><Relationship Id="rId12" Type="http://schemas.openxmlformats.org/officeDocument/2006/relationships/hyperlink" Target="https://bit.ly/2QS1e0q?utm_campaign=Queen%27s%20Birthday&amp;utm_content=93606818&amp;utm_medium=social&amp;utm_source=twitter&amp;hss_channel=tw-1346402696" TargetMode="External" /><Relationship Id="rId13" Type="http://schemas.openxmlformats.org/officeDocument/2006/relationships/hyperlink" Target="https://bit.ly/2IFN4vL?utm_campaign=June&amp;utm_content=93960883&amp;utm_medium=social&amp;utm_source=twitter&amp;hss_channel=tw-1346402696" TargetMode="External" /><Relationship Id="rId14" Type="http://schemas.openxmlformats.org/officeDocument/2006/relationships/hyperlink" Target="https://bit.ly/2KKKver?utm_campaign=Healthy%20Eating%20Week&amp;utm_content=93966028&amp;utm_medium=social&amp;utm_source=twitter&amp;hss_channel=tw-1346402696" TargetMode="External" /><Relationship Id="rId15" Type="http://schemas.openxmlformats.org/officeDocument/2006/relationships/hyperlink" Target="https://www.dnafit.com/store/" TargetMode="External" /><Relationship Id="rId16" Type="http://schemas.openxmlformats.org/officeDocument/2006/relationships/hyperlink" Target="https://twitter.com/NewcyBlue/status/1136267516727169027" TargetMode="External" /><Relationship Id="rId17" Type="http://schemas.openxmlformats.org/officeDocument/2006/relationships/hyperlink" Target="https://www.tablecrowd.com/venue-tbc/dine-with-olympic-athlete-and-head-of-product-at-dnafit-putting-data-into-action-for-performance-health-and-wellness-20190709" TargetMode="External" /><Relationship Id="rId18" Type="http://schemas.openxmlformats.org/officeDocument/2006/relationships/hyperlink" Target="https://www.wired.co.uk/article/dna-testing-kits-science" TargetMode="External" /><Relationship Id="rId19" Type="http://schemas.openxmlformats.org/officeDocument/2006/relationships/hyperlink" Target="https://www.popsugar.co.uk/fitness/DNA-Fit-Review-46080632" TargetMode="External" /><Relationship Id="rId20" Type="http://schemas.openxmlformats.org/officeDocument/2006/relationships/hyperlink" Target="https://blog.dnafit.com/happy-birthday-to-the-queen-a-double-celebration-for-dnafit" TargetMode="External" /><Relationship Id="rId21" Type="http://schemas.openxmlformats.org/officeDocument/2006/relationships/hyperlink" Target="https://blog.dnafit.com/7-ways-sleep-affects-your-training-and-nutrition?utm_source=hootsuite&amp;utm_medium=tdc&amp;utm_term=&amp;utm_content=&amp;utm_campaign=TDC" TargetMode="External" /><Relationship Id="rId22" Type="http://schemas.openxmlformats.org/officeDocument/2006/relationships/hyperlink" Target="https://blog.dnafit.com/are-protein-shakes-essential-for-training?utm_source=hootsuite&amp;utm_medium=tdc&amp;utm_term=&amp;utm_content=&amp;utm_campaign=TDC" TargetMode="External" /><Relationship Id="rId23" Type="http://schemas.openxmlformats.org/officeDocument/2006/relationships/table" Target="../tables/table12.xml" /><Relationship Id="rId24" Type="http://schemas.openxmlformats.org/officeDocument/2006/relationships/table" Target="../tables/table13.xml" /><Relationship Id="rId25" Type="http://schemas.openxmlformats.org/officeDocument/2006/relationships/table" Target="../tables/table14.xml" /><Relationship Id="rId26" Type="http://schemas.openxmlformats.org/officeDocument/2006/relationships/table" Target="../tables/table15.xml" /><Relationship Id="rId27" Type="http://schemas.openxmlformats.org/officeDocument/2006/relationships/table" Target="../tables/table16.xml" /><Relationship Id="rId28" Type="http://schemas.openxmlformats.org/officeDocument/2006/relationships/table" Target="../tables/table17.xml" /><Relationship Id="rId29" Type="http://schemas.openxmlformats.org/officeDocument/2006/relationships/table" Target="../tables/table18.xml" /><Relationship Id="rId30"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44"/>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57421875" style="0" bestFit="1" customWidth="1"/>
    <col min="16" max="16" width="14.28125" style="0" bestFit="1" customWidth="1"/>
    <col min="17" max="17" width="8.7109375" style="0" bestFit="1" customWidth="1"/>
    <col min="18" max="18" width="9.421875" style="0" bestFit="1" customWidth="1"/>
    <col min="19" max="19" width="13.00390625" style="0" bestFit="1" customWidth="1"/>
    <col min="20" max="20" width="13.140625" style="0" bestFit="1" customWidth="1"/>
    <col min="21" max="21" width="10.8515625" style="0" bestFit="1" customWidth="1"/>
    <col min="22" max="22" width="12.28125" style="0" bestFit="1" customWidth="1"/>
    <col min="23" max="23" width="13.28125" style="0" bestFit="1" customWidth="1"/>
    <col min="24" max="24" width="14.28125" style="0" bestFit="1" customWidth="1"/>
    <col min="25" max="25" width="10.421875" style="0" bestFit="1" customWidth="1"/>
    <col min="26" max="26" width="12.00390625" style="0" bestFit="1" customWidth="1"/>
    <col min="27" max="27" width="11.421875" style="0" bestFit="1" customWidth="1"/>
    <col min="28" max="28" width="13.421875" style="0" bestFit="1" customWidth="1"/>
    <col min="29" max="29" width="11.57421875" style="0" bestFit="1" customWidth="1"/>
    <col min="30" max="30" width="10.421875" style="0" bestFit="1" customWidth="1"/>
    <col min="31" max="31" width="13.421875" style="0" bestFit="1" customWidth="1"/>
    <col min="32" max="32" width="10.57421875" style="0" bestFit="1" customWidth="1"/>
    <col min="33" max="33" width="11.421875" style="0" bestFit="1" customWidth="1"/>
    <col min="34" max="34" width="11.28125" style="0" bestFit="1" customWidth="1"/>
    <col min="35" max="35" width="10.8515625" style="0" bestFit="1" customWidth="1"/>
    <col min="36" max="36" width="11.8515625" style="0" bestFit="1" customWidth="1"/>
    <col min="37" max="38" width="10.7109375" style="0" bestFit="1" customWidth="1"/>
    <col min="40" max="40" width="12.00390625" style="0" bestFit="1" customWidth="1"/>
    <col min="41" max="41" width="11.8515625" style="0" bestFit="1" customWidth="1"/>
    <col min="42" max="42" width="13.421875" style="0" bestFit="1" customWidth="1"/>
    <col min="43" max="43" width="20.7109375" style="0" bestFit="1" customWidth="1"/>
    <col min="44" max="44" width="19.57421875" style="0" bestFit="1" customWidth="1"/>
    <col min="45" max="45" width="16.8515625" style="0" bestFit="1" customWidth="1"/>
    <col min="46" max="46" width="10.140625" style="0" bestFit="1" customWidth="1"/>
    <col min="47" max="47" width="15.421875" style="0" bestFit="1" customWidth="1"/>
    <col min="48" max="48" width="11.57421875" style="0" bestFit="1" customWidth="1"/>
    <col min="49" max="49" width="10.140625" style="0" bestFit="1" customWidth="1"/>
    <col min="50" max="50" width="8.421875" style="0" bestFit="1" customWidth="1"/>
    <col min="51" max="52" width="7.8515625" style="0" bestFit="1" customWidth="1"/>
    <col min="53" max="53" width="14.421875" style="0" customWidth="1"/>
    <col min="54" max="55" width="10.57421875" style="0" bestFit="1" customWidth="1"/>
    <col min="56" max="56" width="21.57421875" style="0" bestFit="1" customWidth="1"/>
    <col min="57" max="57" width="26.8515625" style="0" bestFit="1" customWidth="1"/>
    <col min="58" max="58" width="22.421875" style="0" bestFit="1" customWidth="1"/>
    <col min="59" max="59" width="27.8515625" style="0" bestFit="1" customWidth="1"/>
    <col min="60" max="60" width="27.140625" style="0" bestFit="1" customWidth="1"/>
    <col min="61" max="61" width="32.57421875" style="0" bestFit="1" customWidth="1"/>
    <col min="62" max="62" width="18.00390625" style="0" bestFit="1" customWidth="1"/>
    <col min="63" max="63" width="22.140625" style="0" bestFit="1" customWidth="1"/>
    <col min="64" max="64" width="15.00390625" style="0" bestFit="1" customWidth="1"/>
  </cols>
  <sheetData>
    <row r="1" spans="3:14" ht="15">
      <c r="C1" s="18" t="s">
        <v>39</v>
      </c>
      <c r="D1" s="19"/>
      <c r="E1" s="19"/>
      <c r="F1" s="19"/>
      <c r="G1" s="18"/>
      <c r="H1" s="16" t="s">
        <v>43</v>
      </c>
      <c r="I1" s="64"/>
      <c r="J1" s="64"/>
      <c r="K1" s="35" t="s">
        <v>42</v>
      </c>
      <c r="L1" s="20" t="s">
        <v>40</v>
      </c>
      <c r="M1" s="20"/>
      <c r="N1" s="17"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650</v>
      </c>
      <c r="BB2" s="13" t="s">
        <v>666</v>
      </c>
      <c r="BC2" s="13" t="s">
        <v>667</v>
      </c>
      <c r="BD2" s="67" t="s">
        <v>1035</v>
      </c>
      <c r="BE2" s="67" t="s">
        <v>1036</v>
      </c>
      <c r="BF2" s="67" t="s">
        <v>1037</v>
      </c>
      <c r="BG2" s="67" t="s">
        <v>1038</v>
      </c>
      <c r="BH2" s="67" t="s">
        <v>1039</v>
      </c>
      <c r="BI2" s="67" t="s">
        <v>1040</v>
      </c>
      <c r="BJ2" s="67" t="s">
        <v>1041</v>
      </c>
      <c r="BK2" s="67" t="s">
        <v>1042</v>
      </c>
      <c r="BL2" s="67" t="s">
        <v>1043</v>
      </c>
    </row>
    <row r="3" spans="1:64" ht="15" customHeight="1">
      <c r="A3" s="84" t="s">
        <v>212</v>
      </c>
      <c r="B3" s="84" t="s">
        <v>212</v>
      </c>
      <c r="C3" s="53" t="s">
        <v>1048</v>
      </c>
      <c r="D3" s="54">
        <v>3</v>
      </c>
      <c r="E3" s="65" t="s">
        <v>132</v>
      </c>
      <c r="F3" s="55">
        <v>32</v>
      </c>
      <c r="G3" s="53"/>
      <c r="H3" s="57"/>
      <c r="I3" s="56"/>
      <c r="J3" s="56"/>
      <c r="K3" s="36" t="s">
        <v>65</v>
      </c>
      <c r="L3" s="62">
        <v>3</v>
      </c>
      <c r="M3" s="62"/>
      <c r="N3" s="63"/>
      <c r="O3" s="85" t="s">
        <v>176</v>
      </c>
      <c r="P3" s="87">
        <v>43623.27164351852</v>
      </c>
      <c r="Q3" s="85" t="s">
        <v>242</v>
      </c>
      <c r="R3" s="89" t="s">
        <v>272</v>
      </c>
      <c r="S3" s="85" t="s">
        <v>284</v>
      </c>
      <c r="T3" s="85" t="s">
        <v>234</v>
      </c>
      <c r="U3" s="85"/>
      <c r="V3" s="89" t="s">
        <v>305</v>
      </c>
      <c r="W3" s="87">
        <v>43623.27164351852</v>
      </c>
      <c r="X3" s="89" t="s">
        <v>319</v>
      </c>
      <c r="Y3" s="85"/>
      <c r="Z3" s="85"/>
      <c r="AA3" s="91" t="s">
        <v>351</v>
      </c>
      <c r="AB3" s="85"/>
      <c r="AC3" s="85" t="b">
        <v>0</v>
      </c>
      <c r="AD3" s="85">
        <v>1</v>
      </c>
      <c r="AE3" s="91" t="s">
        <v>383</v>
      </c>
      <c r="AF3" s="85" t="b">
        <v>0</v>
      </c>
      <c r="AG3" s="85" t="s">
        <v>385</v>
      </c>
      <c r="AH3" s="85"/>
      <c r="AI3" s="91" t="s">
        <v>383</v>
      </c>
      <c r="AJ3" s="85" t="b">
        <v>0</v>
      </c>
      <c r="AK3" s="85">
        <v>0</v>
      </c>
      <c r="AL3" s="91" t="s">
        <v>383</v>
      </c>
      <c r="AM3" s="85" t="s">
        <v>388</v>
      </c>
      <c r="AN3" s="85" t="b">
        <v>0</v>
      </c>
      <c r="AO3" s="91" t="s">
        <v>351</v>
      </c>
      <c r="AP3" s="85" t="s">
        <v>176</v>
      </c>
      <c r="AQ3" s="85">
        <v>0</v>
      </c>
      <c r="AR3" s="85">
        <v>0</v>
      </c>
      <c r="AS3" s="85"/>
      <c r="AT3" s="85"/>
      <c r="AU3" s="85"/>
      <c r="AV3" s="85"/>
      <c r="AW3" s="85"/>
      <c r="AX3" s="85"/>
      <c r="AY3" s="85"/>
      <c r="AZ3" s="85"/>
      <c r="BA3">
        <v>1</v>
      </c>
      <c r="BB3" s="85" t="str">
        <f>REPLACE(INDEX(GroupVertices[Group],MATCH(Edges[[#This Row],[Vertex 1]],GroupVertices[Vertex],0)),1,1,"")</f>
        <v>7</v>
      </c>
      <c r="BC3" s="85" t="str">
        <f>REPLACE(INDEX(GroupVertices[Group],MATCH(Edges[[#This Row],[Vertex 2]],GroupVertices[Vertex],0)),1,1,"")</f>
        <v>7</v>
      </c>
      <c r="BD3" s="51">
        <v>2</v>
      </c>
      <c r="BE3" s="52">
        <v>20</v>
      </c>
      <c r="BF3" s="51">
        <v>0</v>
      </c>
      <c r="BG3" s="52">
        <v>0</v>
      </c>
      <c r="BH3" s="51">
        <v>0</v>
      </c>
      <c r="BI3" s="52">
        <v>0</v>
      </c>
      <c r="BJ3" s="51">
        <v>8</v>
      </c>
      <c r="BK3" s="52">
        <v>80</v>
      </c>
      <c r="BL3" s="51">
        <v>10</v>
      </c>
    </row>
    <row r="4" spans="1:64" ht="15" customHeight="1">
      <c r="A4" s="84" t="s">
        <v>213</v>
      </c>
      <c r="B4" s="84" t="s">
        <v>227</v>
      </c>
      <c r="C4" s="53" t="s">
        <v>1048</v>
      </c>
      <c r="D4" s="54">
        <v>3</v>
      </c>
      <c r="E4" s="65" t="s">
        <v>132</v>
      </c>
      <c r="F4" s="55">
        <v>32</v>
      </c>
      <c r="G4" s="53"/>
      <c r="H4" s="57"/>
      <c r="I4" s="56"/>
      <c r="J4" s="56"/>
      <c r="K4" s="36" t="s">
        <v>65</v>
      </c>
      <c r="L4" s="83">
        <v>4</v>
      </c>
      <c r="M4" s="83"/>
      <c r="N4" s="63"/>
      <c r="O4" s="86" t="s">
        <v>240</v>
      </c>
      <c r="P4" s="88">
        <v>43622.22625</v>
      </c>
      <c r="Q4" s="86" t="s">
        <v>243</v>
      </c>
      <c r="R4" s="86"/>
      <c r="S4" s="86"/>
      <c r="T4" s="86"/>
      <c r="U4" s="86"/>
      <c r="V4" s="90" t="s">
        <v>306</v>
      </c>
      <c r="W4" s="88">
        <v>43622.22625</v>
      </c>
      <c r="X4" s="90" t="s">
        <v>320</v>
      </c>
      <c r="Y4" s="86"/>
      <c r="Z4" s="86"/>
      <c r="AA4" s="92" t="s">
        <v>352</v>
      </c>
      <c r="AB4" s="86"/>
      <c r="AC4" s="86" t="b">
        <v>0</v>
      </c>
      <c r="AD4" s="86">
        <v>0</v>
      </c>
      <c r="AE4" s="92" t="s">
        <v>383</v>
      </c>
      <c r="AF4" s="86" t="b">
        <v>0</v>
      </c>
      <c r="AG4" s="86" t="s">
        <v>385</v>
      </c>
      <c r="AH4" s="86"/>
      <c r="AI4" s="92" t="s">
        <v>383</v>
      </c>
      <c r="AJ4" s="86" t="b">
        <v>0</v>
      </c>
      <c r="AK4" s="86">
        <v>4</v>
      </c>
      <c r="AL4" s="92" t="s">
        <v>372</v>
      </c>
      <c r="AM4" s="86" t="s">
        <v>389</v>
      </c>
      <c r="AN4" s="86" t="b">
        <v>0</v>
      </c>
      <c r="AO4" s="92" t="s">
        <v>372</v>
      </c>
      <c r="AP4" s="86" t="s">
        <v>176</v>
      </c>
      <c r="AQ4" s="86">
        <v>0</v>
      </c>
      <c r="AR4" s="86">
        <v>0</v>
      </c>
      <c r="AS4" s="86"/>
      <c r="AT4" s="86"/>
      <c r="AU4" s="86"/>
      <c r="AV4" s="86"/>
      <c r="AW4" s="86"/>
      <c r="AX4" s="86"/>
      <c r="AY4" s="86"/>
      <c r="AZ4" s="86"/>
      <c r="BA4">
        <v>1</v>
      </c>
      <c r="BB4" s="85" t="str">
        <f>REPLACE(INDEX(GroupVertices[Group],MATCH(Edges[[#This Row],[Vertex 1]],GroupVertices[Vertex],0)),1,1,"")</f>
        <v>1</v>
      </c>
      <c r="BC4" s="85" t="str">
        <f>REPLACE(INDEX(GroupVertices[Group],MATCH(Edges[[#This Row],[Vertex 2]],GroupVertices[Vertex],0)),1,1,"")</f>
        <v>1</v>
      </c>
      <c r="BD4" s="51"/>
      <c r="BE4" s="52"/>
      <c r="BF4" s="51"/>
      <c r="BG4" s="52"/>
      <c r="BH4" s="51"/>
      <c r="BI4" s="52"/>
      <c r="BJ4" s="51"/>
      <c r="BK4" s="52"/>
      <c r="BL4" s="51"/>
    </row>
    <row r="5" spans="1:64" ht="30">
      <c r="A5" s="84" t="s">
        <v>213</v>
      </c>
      <c r="B5" s="84" t="s">
        <v>222</v>
      </c>
      <c r="C5" s="53" t="s">
        <v>1049</v>
      </c>
      <c r="D5" s="54">
        <v>6.5</v>
      </c>
      <c r="E5" s="65" t="s">
        <v>136</v>
      </c>
      <c r="F5" s="55">
        <v>25.5</v>
      </c>
      <c r="G5" s="53"/>
      <c r="H5" s="57"/>
      <c r="I5" s="56"/>
      <c r="J5" s="56"/>
      <c r="K5" s="36" t="s">
        <v>65</v>
      </c>
      <c r="L5" s="83">
        <v>5</v>
      </c>
      <c r="M5" s="83"/>
      <c r="N5" s="63"/>
      <c r="O5" s="86" t="s">
        <v>240</v>
      </c>
      <c r="P5" s="88">
        <v>43622.22625</v>
      </c>
      <c r="Q5" s="86" t="s">
        <v>243</v>
      </c>
      <c r="R5" s="86"/>
      <c r="S5" s="86"/>
      <c r="T5" s="86"/>
      <c r="U5" s="86"/>
      <c r="V5" s="90" t="s">
        <v>306</v>
      </c>
      <c r="W5" s="88">
        <v>43622.22625</v>
      </c>
      <c r="X5" s="90" t="s">
        <v>320</v>
      </c>
      <c r="Y5" s="86"/>
      <c r="Z5" s="86"/>
      <c r="AA5" s="92" t="s">
        <v>352</v>
      </c>
      <c r="AB5" s="86"/>
      <c r="AC5" s="86" t="b">
        <v>0</v>
      </c>
      <c r="AD5" s="86">
        <v>0</v>
      </c>
      <c r="AE5" s="92" t="s">
        <v>383</v>
      </c>
      <c r="AF5" s="86" t="b">
        <v>0</v>
      </c>
      <c r="AG5" s="86" t="s">
        <v>385</v>
      </c>
      <c r="AH5" s="86"/>
      <c r="AI5" s="92" t="s">
        <v>383</v>
      </c>
      <c r="AJ5" s="86" t="b">
        <v>0</v>
      </c>
      <c r="AK5" s="86">
        <v>4</v>
      </c>
      <c r="AL5" s="92" t="s">
        <v>372</v>
      </c>
      <c r="AM5" s="86" t="s">
        <v>389</v>
      </c>
      <c r="AN5" s="86" t="b">
        <v>0</v>
      </c>
      <c r="AO5" s="92" t="s">
        <v>372</v>
      </c>
      <c r="AP5" s="86" t="s">
        <v>176</v>
      </c>
      <c r="AQ5" s="86">
        <v>0</v>
      </c>
      <c r="AR5" s="86">
        <v>0</v>
      </c>
      <c r="AS5" s="86"/>
      <c r="AT5" s="86"/>
      <c r="AU5" s="86"/>
      <c r="AV5" s="86"/>
      <c r="AW5" s="86"/>
      <c r="AX5" s="86"/>
      <c r="AY5" s="86"/>
      <c r="AZ5" s="86"/>
      <c r="BA5">
        <v>2</v>
      </c>
      <c r="BB5" s="85" t="str">
        <f>REPLACE(INDEX(GroupVertices[Group],MATCH(Edges[[#This Row],[Vertex 1]],GroupVertices[Vertex],0)),1,1,"")</f>
        <v>1</v>
      </c>
      <c r="BC5" s="85" t="str">
        <f>REPLACE(INDEX(GroupVertices[Group],MATCH(Edges[[#This Row],[Vertex 2]],GroupVertices[Vertex],0)),1,1,"")</f>
        <v>1</v>
      </c>
      <c r="BD5" s="51">
        <v>1</v>
      </c>
      <c r="BE5" s="52">
        <v>4.545454545454546</v>
      </c>
      <c r="BF5" s="51">
        <v>0</v>
      </c>
      <c r="BG5" s="52">
        <v>0</v>
      </c>
      <c r="BH5" s="51">
        <v>0</v>
      </c>
      <c r="BI5" s="52">
        <v>0</v>
      </c>
      <c r="BJ5" s="51">
        <v>21</v>
      </c>
      <c r="BK5" s="52">
        <v>95.45454545454545</v>
      </c>
      <c r="BL5" s="51">
        <v>22</v>
      </c>
    </row>
    <row r="6" spans="1:64" ht="30">
      <c r="A6" s="84" t="s">
        <v>213</v>
      </c>
      <c r="B6" s="84" t="s">
        <v>222</v>
      </c>
      <c r="C6" s="53" t="s">
        <v>1049</v>
      </c>
      <c r="D6" s="54">
        <v>6.5</v>
      </c>
      <c r="E6" s="65" t="s">
        <v>136</v>
      </c>
      <c r="F6" s="55">
        <v>25.5</v>
      </c>
      <c r="G6" s="53"/>
      <c r="H6" s="57"/>
      <c r="I6" s="56"/>
      <c r="J6" s="56"/>
      <c r="K6" s="36" t="s">
        <v>65</v>
      </c>
      <c r="L6" s="83">
        <v>6</v>
      </c>
      <c r="M6" s="83"/>
      <c r="N6" s="63"/>
      <c r="O6" s="86" t="s">
        <v>240</v>
      </c>
      <c r="P6" s="88">
        <v>43624.37195601852</v>
      </c>
      <c r="Q6" s="86" t="s">
        <v>244</v>
      </c>
      <c r="R6" s="86"/>
      <c r="S6" s="86"/>
      <c r="T6" s="86"/>
      <c r="U6" s="86"/>
      <c r="V6" s="90" t="s">
        <v>306</v>
      </c>
      <c r="W6" s="88">
        <v>43624.37195601852</v>
      </c>
      <c r="X6" s="90" t="s">
        <v>321</v>
      </c>
      <c r="Y6" s="86"/>
      <c r="Z6" s="86"/>
      <c r="AA6" s="92" t="s">
        <v>353</v>
      </c>
      <c r="AB6" s="86"/>
      <c r="AC6" s="86" t="b">
        <v>0</v>
      </c>
      <c r="AD6" s="86">
        <v>0</v>
      </c>
      <c r="AE6" s="92" t="s">
        <v>383</v>
      </c>
      <c r="AF6" s="86" t="b">
        <v>0</v>
      </c>
      <c r="AG6" s="86" t="s">
        <v>385</v>
      </c>
      <c r="AH6" s="86"/>
      <c r="AI6" s="92" t="s">
        <v>383</v>
      </c>
      <c r="AJ6" s="86" t="b">
        <v>0</v>
      </c>
      <c r="AK6" s="86">
        <v>1</v>
      </c>
      <c r="AL6" s="92" t="s">
        <v>378</v>
      </c>
      <c r="AM6" s="86" t="s">
        <v>389</v>
      </c>
      <c r="AN6" s="86" t="b">
        <v>0</v>
      </c>
      <c r="AO6" s="92" t="s">
        <v>378</v>
      </c>
      <c r="AP6" s="86" t="s">
        <v>176</v>
      </c>
      <c r="AQ6" s="86">
        <v>0</v>
      </c>
      <c r="AR6" s="86">
        <v>0</v>
      </c>
      <c r="AS6" s="86"/>
      <c r="AT6" s="86"/>
      <c r="AU6" s="86"/>
      <c r="AV6" s="86"/>
      <c r="AW6" s="86"/>
      <c r="AX6" s="86"/>
      <c r="AY6" s="86"/>
      <c r="AZ6" s="86"/>
      <c r="BA6">
        <v>2</v>
      </c>
      <c r="BB6" s="85" t="str">
        <f>REPLACE(INDEX(GroupVertices[Group],MATCH(Edges[[#This Row],[Vertex 1]],GroupVertices[Vertex],0)),1,1,"")</f>
        <v>1</v>
      </c>
      <c r="BC6" s="85" t="str">
        <f>REPLACE(INDEX(GroupVertices[Group],MATCH(Edges[[#This Row],[Vertex 2]],GroupVertices[Vertex],0)),1,1,"")</f>
        <v>1</v>
      </c>
      <c r="BD6" s="51">
        <v>2</v>
      </c>
      <c r="BE6" s="52">
        <v>8.695652173913043</v>
      </c>
      <c r="BF6" s="51">
        <v>0</v>
      </c>
      <c r="BG6" s="52">
        <v>0</v>
      </c>
      <c r="BH6" s="51">
        <v>0</v>
      </c>
      <c r="BI6" s="52">
        <v>0</v>
      </c>
      <c r="BJ6" s="51">
        <v>21</v>
      </c>
      <c r="BK6" s="52">
        <v>91.30434782608695</v>
      </c>
      <c r="BL6" s="51">
        <v>23</v>
      </c>
    </row>
    <row r="7" spans="1:64" ht="15">
      <c r="A7" s="84" t="s">
        <v>214</v>
      </c>
      <c r="B7" s="84" t="s">
        <v>222</v>
      </c>
      <c r="C7" s="53" t="s">
        <v>1048</v>
      </c>
      <c r="D7" s="54">
        <v>3</v>
      </c>
      <c r="E7" s="65" t="s">
        <v>132</v>
      </c>
      <c r="F7" s="55">
        <v>32</v>
      </c>
      <c r="G7" s="53"/>
      <c r="H7" s="57"/>
      <c r="I7" s="56"/>
      <c r="J7" s="56"/>
      <c r="K7" s="36" t="s">
        <v>65</v>
      </c>
      <c r="L7" s="83">
        <v>7</v>
      </c>
      <c r="M7" s="83"/>
      <c r="N7" s="63"/>
      <c r="O7" s="86" t="s">
        <v>241</v>
      </c>
      <c r="P7" s="88">
        <v>43624.81659722222</v>
      </c>
      <c r="Q7" s="86" t="s">
        <v>245</v>
      </c>
      <c r="R7" s="86"/>
      <c r="S7" s="86"/>
      <c r="T7" s="86"/>
      <c r="U7" s="86"/>
      <c r="V7" s="90" t="s">
        <v>307</v>
      </c>
      <c r="W7" s="88">
        <v>43624.81659722222</v>
      </c>
      <c r="X7" s="90" t="s">
        <v>322</v>
      </c>
      <c r="Y7" s="86"/>
      <c r="Z7" s="86"/>
      <c r="AA7" s="92" t="s">
        <v>354</v>
      </c>
      <c r="AB7" s="92" t="s">
        <v>378</v>
      </c>
      <c r="AC7" s="86" t="b">
        <v>0</v>
      </c>
      <c r="AD7" s="86">
        <v>0</v>
      </c>
      <c r="AE7" s="92" t="s">
        <v>384</v>
      </c>
      <c r="AF7" s="86" t="b">
        <v>0</v>
      </c>
      <c r="AG7" s="86" t="s">
        <v>385</v>
      </c>
      <c r="AH7" s="86"/>
      <c r="AI7" s="92" t="s">
        <v>383</v>
      </c>
      <c r="AJ7" s="86" t="b">
        <v>0</v>
      </c>
      <c r="AK7" s="86">
        <v>0</v>
      </c>
      <c r="AL7" s="92" t="s">
        <v>383</v>
      </c>
      <c r="AM7" s="86" t="s">
        <v>388</v>
      </c>
      <c r="AN7" s="86" t="b">
        <v>0</v>
      </c>
      <c r="AO7" s="92" t="s">
        <v>378</v>
      </c>
      <c r="AP7" s="86" t="s">
        <v>176</v>
      </c>
      <c r="AQ7" s="86">
        <v>0</v>
      </c>
      <c r="AR7" s="86">
        <v>0</v>
      </c>
      <c r="AS7" s="86"/>
      <c r="AT7" s="86"/>
      <c r="AU7" s="86"/>
      <c r="AV7" s="86"/>
      <c r="AW7" s="86"/>
      <c r="AX7" s="86"/>
      <c r="AY7" s="86"/>
      <c r="AZ7" s="86"/>
      <c r="BA7">
        <v>1</v>
      </c>
      <c r="BB7" s="85" t="str">
        <f>REPLACE(INDEX(GroupVertices[Group],MATCH(Edges[[#This Row],[Vertex 1]],GroupVertices[Vertex],0)),1,1,"")</f>
        <v>1</v>
      </c>
      <c r="BC7" s="85" t="str">
        <f>REPLACE(INDEX(GroupVertices[Group],MATCH(Edges[[#This Row],[Vertex 2]],GroupVertices[Vertex],0)),1,1,"")</f>
        <v>1</v>
      </c>
      <c r="BD7" s="51">
        <v>1</v>
      </c>
      <c r="BE7" s="52">
        <v>2</v>
      </c>
      <c r="BF7" s="51">
        <v>0</v>
      </c>
      <c r="BG7" s="52">
        <v>0</v>
      </c>
      <c r="BH7" s="51">
        <v>0</v>
      </c>
      <c r="BI7" s="52">
        <v>0</v>
      </c>
      <c r="BJ7" s="51">
        <v>49</v>
      </c>
      <c r="BK7" s="52">
        <v>98</v>
      </c>
      <c r="BL7" s="51">
        <v>50</v>
      </c>
    </row>
    <row r="8" spans="1:64" ht="15">
      <c r="A8" s="84" t="s">
        <v>215</v>
      </c>
      <c r="B8" s="84" t="s">
        <v>227</v>
      </c>
      <c r="C8" s="53" t="s">
        <v>1048</v>
      </c>
      <c r="D8" s="54">
        <v>3</v>
      </c>
      <c r="E8" s="65" t="s">
        <v>132</v>
      </c>
      <c r="F8" s="55">
        <v>32</v>
      </c>
      <c r="G8" s="53"/>
      <c r="H8" s="57"/>
      <c r="I8" s="56"/>
      <c r="J8" s="56"/>
      <c r="K8" s="36" t="s">
        <v>65</v>
      </c>
      <c r="L8" s="83">
        <v>8</v>
      </c>
      <c r="M8" s="83"/>
      <c r="N8" s="63"/>
      <c r="O8" s="86" t="s">
        <v>240</v>
      </c>
      <c r="P8" s="88">
        <v>43624.882523148146</v>
      </c>
      <c r="Q8" s="86" t="s">
        <v>243</v>
      </c>
      <c r="R8" s="86"/>
      <c r="S8" s="86"/>
      <c r="T8" s="86"/>
      <c r="U8" s="86"/>
      <c r="V8" s="90" t="s">
        <v>308</v>
      </c>
      <c r="W8" s="88">
        <v>43624.882523148146</v>
      </c>
      <c r="X8" s="90" t="s">
        <v>323</v>
      </c>
      <c r="Y8" s="86"/>
      <c r="Z8" s="86"/>
      <c r="AA8" s="92" t="s">
        <v>355</v>
      </c>
      <c r="AB8" s="86"/>
      <c r="AC8" s="86" t="b">
        <v>0</v>
      </c>
      <c r="AD8" s="86">
        <v>0</v>
      </c>
      <c r="AE8" s="92" t="s">
        <v>383</v>
      </c>
      <c r="AF8" s="86" t="b">
        <v>0</v>
      </c>
      <c r="AG8" s="86" t="s">
        <v>385</v>
      </c>
      <c r="AH8" s="86"/>
      <c r="AI8" s="92" t="s">
        <v>383</v>
      </c>
      <c r="AJ8" s="86" t="b">
        <v>0</v>
      </c>
      <c r="AK8" s="86">
        <v>4</v>
      </c>
      <c r="AL8" s="92" t="s">
        <v>372</v>
      </c>
      <c r="AM8" s="86" t="s">
        <v>389</v>
      </c>
      <c r="AN8" s="86" t="b">
        <v>0</v>
      </c>
      <c r="AO8" s="92" t="s">
        <v>372</v>
      </c>
      <c r="AP8" s="86" t="s">
        <v>176</v>
      </c>
      <c r="AQ8" s="86">
        <v>0</v>
      </c>
      <c r="AR8" s="86">
        <v>0</v>
      </c>
      <c r="AS8" s="86"/>
      <c r="AT8" s="86"/>
      <c r="AU8" s="86"/>
      <c r="AV8" s="86"/>
      <c r="AW8" s="86"/>
      <c r="AX8" s="86"/>
      <c r="AY8" s="86"/>
      <c r="AZ8" s="86"/>
      <c r="BA8">
        <v>1</v>
      </c>
      <c r="BB8" s="85" t="str">
        <f>REPLACE(INDEX(GroupVertices[Group],MATCH(Edges[[#This Row],[Vertex 1]],GroupVertices[Vertex],0)),1,1,"")</f>
        <v>1</v>
      </c>
      <c r="BC8" s="85" t="str">
        <f>REPLACE(INDEX(GroupVertices[Group],MATCH(Edges[[#This Row],[Vertex 2]],GroupVertices[Vertex],0)),1,1,"")</f>
        <v>1</v>
      </c>
      <c r="BD8" s="51"/>
      <c r="BE8" s="52"/>
      <c r="BF8" s="51"/>
      <c r="BG8" s="52"/>
      <c r="BH8" s="51"/>
      <c r="BI8" s="52"/>
      <c r="BJ8" s="51"/>
      <c r="BK8" s="52"/>
      <c r="BL8" s="51"/>
    </row>
    <row r="9" spans="1:64" ht="15">
      <c r="A9" s="84" t="s">
        <v>215</v>
      </c>
      <c r="B9" s="84" t="s">
        <v>222</v>
      </c>
      <c r="C9" s="53" t="s">
        <v>1048</v>
      </c>
      <c r="D9" s="54">
        <v>3</v>
      </c>
      <c r="E9" s="65" t="s">
        <v>132</v>
      </c>
      <c r="F9" s="55">
        <v>32</v>
      </c>
      <c r="G9" s="53"/>
      <c r="H9" s="57"/>
      <c r="I9" s="56"/>
      <c r="J9" s="56"/>
      <c r="K9" s="36" t="s">
        <v>65</v>
      </c>
      <c r="L9" s="83">
        <v>9</v>
      </c>
      <c r="M9" s="83"/>
      <c r="N9" s="63"/>
      <c r="O9" s="86" t="s">
        <v>240</v>
      </c>
      <c r="P9" s="88">
        <v>43624.882523148146</v>
      </c>
      <c r="Q9" s="86" t="s">
        <v>243</v>
      </c>
      <c r="R9" s="86"/>
      <c r="S9" s="86"/>
      <c r="T9" s="86"/>
      <c r="U9" s="86"/>
      <c r="V9" s="90" t="s">
        <v>308</v>
      </c>
      <c r="W9" s="88">
        <v>43624.882523148146</v>
      </c>
      <c r="X9" s="90" t="s">
        <v>323</v>
      </c>
      <c r="Y9" s="86"/>
      <c r="Z9" s="86"/>
      <c r="AA9" s="92" t="s">
        <v>355</v>
      </c>
      <c r="AB9" s="86"/>
      <c r="AC9" s="86" t="b">
        <v>0</v>
      </c>
      <c r="AD9" s="86">
        <v>0</v>
      </c>
      <c r="AE9" s="92" t="s">
        <v>383</v>
      </c>
      <c r="AF9" s="86" t="b">
        <v>0</v>
      </c>
      <c r="AG9" s="86" t="s">
        <v>385</v>
      </c>
      <c r="AH9" s="86"/>
      <c r="AI9" s="92" t="s">
        <v>383</v>
      </c>
      <c r="AJ9" s="86" t="b">
        <v>0</v>
      </c>
      <c r="AK9" s="86">
        <v>4</v>
      </c>
      <c r="AL9" s="92" t="s">
        <v>372</v>
      </c>
      <c r="AM9" s="86" t="s">
        <v>389</v>
      </c>
      <c r="AN9" s="86" t="b">
        <v>0</v>
      </c>
      <c r="AO9" s="92" t="s">
        <v>372</v>
      </c>
      <c r="AP9" s="86" t="s">
        <v>176</v>
      </c>
      <c r="AQ9" s="86">
        <v>0</v>
      </c>
      <c r="AR9" s="86">
        <v>0</v>
      </c>
      <c r="AS9" s="86"/>
      <c r="AT9" s="86"/>
      <c r="AU9" s="86"/>
      <c r="AV9" s="86"/>
      <c r="AW9" s="86"/>
      <c r="AX9" s="86"/>
      <c r="AY9" s="86"/>
      <c r="AZ9" s="86"/>
      <c r="BA9">
        <v>1</v>
      </c>
      <c r="BB9" s="85" t="str">
        <f>REPLACE(INDEX(GroupVertices[Group],MATCH(Edges[[#This Row],[Vertex 1]],GroupVertices[Vertex],0)),1,1,"")</f>
        <v>1</v>
      </c>
      <c r="BC9" s="85" t="str">
        <f>REPLACE(INDEX(GroupVertices[Group],MATCH(Edges[[#This Row],[Vertex 2]],GroupVertices[Vertex],0)),1,1,"")</f>
        <v>1</v>
      </c>
      <c r="BD9" s="51">
        <v>1</v>
      </c>
      <c r="BE9" s="52">
        <v>4.545454545454546</v>
      </c>
      <c r="BF9" s="51">
        <v>0</v>
      </c>
      <c r="BG9" s="52">
        <v>0</v>
      </c>
      <c r="BH9" s="51">
        <v>0</v>
      </c>
      <c r="BI9" s="52">
        <v>0</v>
      </c>
      <c r="BJ9" s="51">
        <v>21</v>
      </c>
      <c r="BK9" s="52">
        <v>95.45454545454545</v>
      </c>
      <c r="BL9" s="51">
        <v>22</v>
      </c>
    </row>
    <row r="10" spans="1:64" ht="30">
      <c r="A10" s="84" t="s">
        <v>216</v>
      </c>
      <c r="B10" s="84" t="s">
        <v>216</v>
      </c>
      <c r="C10" s="53" t="s">
        <v>1049</v>
      </c>
      <c r="D10" s="54">
        <v>6.5</v>
      </c>
      <c r="E10" s="65" t="s">
        <v>136</v>
      </c>
      <c r="F10" s="55">
        <v>25.5</v>
      </c>
      <c r="G10" s="53"/>
      <c r="H10" s="57"/>
      <c r="I10" s="56"/>
      <c r="J10" s="56"/>
      <c r="K10" s="36" t="s">
        <v>65</v>
      </c>
      <c r="L10" s="83">
        <v>10</v>
      </c>
      <c r="M10" s="83"/>
      <c r="N10" s="63"/>
      <c r="O10" s="86" t="s">
        <v>176</v>
      </c>
      <c r="P10" s="88">
        <v>43625.45873842593</v>
      </c>
      <c r="Q10" s="86" t="s">
        <v>246</v>
      </c>
      <c r="R10" s="90" t="s">
        <v>273</v>
      </c>
      <c r="S10" s="86" t="s">
        <v>284</v>
      </c>
      <c r="T10" s="86"/>
      <c r="U10" s="86"/>
      <c r="V10" s="90" t="s">
        <v>309</v>
      </c>
      <c r="W10" s="88">
        <v>43625.45873842593</v>
      </c>
      <c r="X10" s="90" t="s">
        <v>324</v>
      </c>
      <c r="Y10" s="86"/>
      <c r="Z10" s="86"/>
      <c r="AA10" s="92" t="s">
        <v>356</v>
      </c>
      <c r="AB10" s="86"/>
      <c r="AC10" s="86" t="b">
        <v>0</v>
      </c>
      <c r="AD10" s="86">
        <v>0</v>
      </c>
      <c r="AE10" s="92" t="s">
        <v>383</v>
      </c>
      <c r="AF10" s="86" t="b">
        <v>0</v>
      </c>
      <c r="AG10" s="86" t="s">
        <v>385</v>
      </c>
      <c r="AH10" s="86"/>
      <c r="AI10" s="92" t="s">
        <v>383</v>
      </c>
      <c r="AJ10" s="86" t="b">
        <v>0</v>
      </c>
      <c r="AK10" s="86">
        <v>0</v>
      </c>
      <c r="AL10" s="92" t="s">
        <v>383</v>
      </c>
      <c r="AM10" s="86" t="s">
        <v>390</v>
      </c>
      <c r="AN10" s="86" t="b">
        <v>0</v>
      </c>
      <c r="AO10" s="92" t="s">
        <v>356</v>
      </c>
      <c r="AP10" s="86" t="s">
        <v>176</v>
      </c>
      <c r="AQ10" s="86">
        <v>0</v>
      </c>
      <c r="AR10" s="86">
        <v>0</v>
      </c>
      <c r="AS10" s="86"/>
      <c r="AT10" s="86"/>
      <c r="AU10" s="86"/>
      <c r="AV10" s="86"/>
      <c r="AW10" s="86"/>
      <c r="AX10" s="86"/>
      <c r="AY10" s="86"/>
      <c r="AZ10" s="86"/>
      <c r="BA10">
        <v>2</v>
      </c>
      <c r="BB10" s="85" t="str">
        <f>REPLACE(INDEX(GroupVertices[Group],MATCH(Edges[[#This Row],[Vertex 1]],GroupVertices[Vertex],0)),1,1,"")</f>
        <v>7</v>
      </c>
      <c r="BC10" s="85" t="str">
        <f>REPLACE(INDEX(GroupVertices[Group],MATCH(Edges[[#This Row],[Vertex 2]],GroupVertices[Vertex],0)),1,1,"")</f>
        <v>7</v>
      </c>
      <c r="BD10" s="51">
        <v>2</v>
      </c>
      <c r="BE10" s="52">
        <v>6.451612903225806</v>
      </c>
      <c r="BF10" s="51">
        <v>0</v>
      </c>
      <c r="BG10" s="52">
        <v>0</v>
      </c>
      <c r="BH10" s="51">
        <v>0</v>
      </c>
      <c r="BI10" s="52">
        <v>0</v>
      </c>
      <c r="BJ10" s="51">
        <v>29</v>
      </c>
      <c r="BK10" s="52">
        <v>93.54838709677419</v>
      </c>
      <c r="BL10" s="51">
        <v>31</v>
      </c>
    </row>
    <row r="11" spans="1:64" ht="30">
      <c r="A11" s="84" t="s">
        <v>216</v>
      </c>
      <c r="B11" s="84" t="s">
        <v>216</v>
      </c>
      <c r="C11" s="53" t="s">
        <v>1049</v>
      </c>
      <c r="D11" s="54">
        <v>6.5</v>
      </c>
      <c r="E11" s="65" t="s">
        <v>136</v>
      </c>
      <c r="F11" s="55">
        <v>25.5</v>
      </c>
      <c r="G11" s="53"/>
      <c r="H11" s="57"/>
      <c r="I11" s="56"/>
      <c r="J11" s="56"/>
      <c r="K11" s="36" t="s">
        <v>65</v>
      </c>
      <c r="L11" s="83">
        <v>11</v>
      </c>
      <c r="M11" s="83"/>
      <c r="N11" s="63"/>
      <c r="O11" s="86" t="s">
        <v>176</v>
      </c>
      <c r="P11" s="88">
        <v>43626.459178240744</v>
      </c>
      <c r="Q11" s="86" t="s">
        <v>247</v>
      </c>
      <c r="R11" s="90" t="s">
        <v>274</v>
      </c>
      <c r="S11" s="86" t="s">
        <v>284</v>
      </c>
      <c r="T11" s="86"/>
      <c r="U11" s="86"/>
      <c r="V11" s="90" t="s">
        <v>309</v>
      </c>
      <c r="W11" s="88">
        <v>43626.459178240744</v>
      </c>
      <c r="X11" s="90" t="s">
        <v>325</v>
      </c>
      <c r="Y11" s="86"/>
      <c r="Z11" s="86"/>
      <c r="AA11" s="92" t="s">
        <v>357</v>
      </c>
      <c r="AB11" s="86"/>
      <c r="AC11" s="86" t="b">
        <v>0</v>
      </c>
      <c r="AD11" s="86">
        <v>0</v>
      </c>
      <c r="AE11" s="92" t="s">
        <v>383</v>
      </c>
      <c r="AF11" s="86" t="b">
        <v>0</v>
      </c>
      <c r="AG11" s="86" t="s">
        <v>385</v>
      </c>
      <c r="AH11" s="86"/>
      <c r="AI11" s="92" t="s">
        <v>383</v>
      </c>
      <c r="AJ11" s="86" t="b">
        <v>0</v>
      </c>
      <c r="AK11" s="86">
        <v>0</v>
      </c>
      <c r="AL11" s="92" t="s">
        <v>383</v>
      </c>
      <c r="AM11" s="86" t="s">
        <v>390</v>
      </c>
      <c r="AN11" s="86" t="b">
        <v>0</v>
      </c>
      <c r="AO11" s="92" t="s">
        <v>357</v>
      </c>
      <c r="AP11" s="86" t="s">
        <v>176</v>
      </c>
      <c r="AQ11" s="86">
        <v>0</v>
      </c>
      <c r="AR11" s="86">
        <v>0</v>
      </c>
      <c r="AS11" s="86"/>
      <c r="AT11" s="86"/>
      <c r="AU11" s="86"/>
      <c r="AV11" s="86"/>
      <c r="AW11" s="86"/>
      <c r="AX11" s="86"/>
      <c r="AY11" s="86"/>
      <c r="AZ11" s="86"/>
      <c r="BA11">
        <v>2</v>
      </c>
      <c r="BB11" s="85" t="str">
        <f>REPLACE(INDEX(GroupVertices[Group],MATCH(Edges[[#This Row],[Vertex 1]],GroupVertices[Vertex],0)),1,1,"")</f>
        <v>7</v>
      </c>
      <c r="BC11" s="85" t="str">
        <f>REPLACE(INDEX(GroupVertices[Group],MATCH(Edges[[#This Row],[Vertex 2]],GroupVertices[Vertex],0)),1,1,"")</f>
        <v>7</v>
      </c>
      <c r="BD11" s="51">
        <v>2</v>
      </c>
      <c r="BE11" s="52">
        <v>4.878048780487805</v>
      </c>
      <c r="BF11" s="51">
        <v>0</v>
      </c>
      <c r="BG11" s="52">
        <v>0</v>
      </c>
      <c r="BH11" s="51">
        <v>0</v>
      </c>
      <c r="BI11" s="52">
        <v>0</v>
      </c>
      <c r="BJ11" s="51">
        <v>39</v>
      </c>
      <c r="BK11" s="52">
        <v>95.1219512195122</v>
      </c>
      <c r="BL11" s="51">
        <v>41</v>
      </c>
    </row>
    <row r="12" spans="1:64" ht="15">
      <c r="A12" s="84" t="s">
        <v>217</v>
      </c>
      <c r="B12" s="84" t="s">
        <v>228</v>
      </c>
      <c r="C12" s="53" t="s">
        <v>1048</v>
      </c>
      <c r="D12" s="54">
        <v>3</v>
      </c>
      <c r="E12" s="65" t="s">
        <v>132</v>
      </c>
      <c r="F12" s="55">
        <v>32</v>
      </c>
      <c r="G12" s="53"/>
      <c r="H12" s="57"/>
      <c r="I12" s="56"/>
      <c r="J12" s="56"/>
      <c r="K12" s="36" t="s">
        <v>65</v>
      </c>
      <c r="L12" s="83">
        <v>12</v>
      </c>
      <c r="M12" s="83"/>
      <c r="N12" s="63"/>
      <c r="O12" s="86" t="s">
        <v>240</v>
      </c>
      <c r="P12" s="88">
        <v>43626.68934027778</v>
      </c>
      <c r="Q12" s="86" t="s">
        <v>248</v>
      </c>
      <c r="R12" s="86"/>
      <c r="S12" s="86"/>
      <c r="T12" s="86" t="s">
        <v>289</v>
      </c>
      <c r="U12" s="86"/>
      <c r="V12" s="90" t="s">
        <v>310</v>
      </c>
      <c r="W12" s="88">
        <v>43626.68934027778</v>
      </c>
      <c r="X12" s="90" t="s">
        <v>326</v>
      </c>
      <c r="Y12" s="86"/>
      <c r="Z12" s="86"/>
      <c r="AA12" s="92" t="s">
        <v>358</v>
      </c>
      <c r="AB12" s="86"/>
      <c r="AC12" s="86" t="b">
        <v>0</v>
      </c>
      <c r="AD12" s="86">
        <v>0</v>
      </c>
      <c r="AE12" s="92" t="s">
        <v>383</v>
      </c>
      <c r="AF12" s="86" t="b">
        <v>0</v>
      </c>
      <c r="AG12" s="86" t="s">
        <v>385</v>
      </c>
      <c r="AH12" s="86"/>
      <c r="AI12" s="92" t="s">
        <v>383</v>
      </c>
      <c r="AJ12" s="86" t="b">
        <v>0</v>
      </c>
      <c r="AK12" s="86">
        <v>1</v>
      </c>
      <c r="AL12" s="92" t="s">
        <v>383</v>
      </c>
      <c r="AM12" s="86" t="s">
        <v>391</v>
      </c>
      <c r="AN12" s="86" t="b">
        <v>0</v>
      </c>
      <c r="AO12" s="92" t="s">
        <v>358</v>
      </c>
      <c r="AP12" s="86" t="s">
        <v>176</v>
      </c>
      <c r="AQ12" s="86">
        <v>0</v>
      </c>
      <c r="AR12" s="86">
        <v>0</v>
      </c>
      <c r="AS12" s="86"/>
      <c r="AT12" s="86"/>
      <c r="AU12" s="86"/>
      <c r="AV12" s="86"/>
      <c r="AW12" s="86"/>
      <c r="AX12" s="86"/>
      <c r="AY12" s="86"/>
      <c r="AZ12" s="86"/>
      <c r="BA12">
        <v>1</v>
      </c>
      <c r="BB12" s="85" t="str">
        <f>REPLACE(INDEX(GroupVertices[Group],MATCH(Edges[[#This Row],[Vertex 1]],GroupVertices[Vertex],0)),1,1,"")</f>
        <v>5</v>
      </c>
      <c r="BC12" s="85" t="str">
        <f>REPLACE(INDEX(GroupVertices[Group],MATCH(Edges[[#This Row],[Vertex 2]],GroupVertices[Vertex],0)),1,1,"")</f>
        <v>5</v>
      </c>
      <c r="BD12" s="51">
        <v>6</v>
      </c>
      <c r="BE12" s="52">
        <v>14.285714285714286</v>
      </c>
      <c r="BF12" s="51">
        <v>0</v>
      </c>
      <c r="BG12" s="52">
        <v>0</v>
      </c>
      <c r="BH12" s="51">
        <v>0</v>
      </c>
      <c r="BI12" s="52">
        <v>0</v>
      </c>
      <c r="BJ12" s="51">
        <v>36</v>
      </c>
      <c r="BK12" s="52">
        <v>85.71428571428571</v>
      </c>
      <c r="BL12" s="51">
        <v>42</v>
      </c>
    </row>
    <row r="13" spans="1:64" ht="15">
      <c r="A13" s="84" t="s">
        <v>218</v>
      </c>
      <c r="B13" s="84" t="s">
        <v>217</v>
      </c>
      <c r="C13" s="53" t="s">
        <v>1048</v>
      </c>
      <c r="D13" s="54">
        <v>3</v>
      </c>
      <c r="E13" s="65" t="s">
        <v>132</v>
      </c>
      <c r="F13" s="55">
        <v>32</v>
      </c>
      <c r="G13" s="53"/>
      <c r="H13" s="57"/>
      <c r="I13" s="56"/>
      <c r="J13" s="56"/>
      <c r="K13" s="36" t="s">
        <v>65</v>
      </c>
      <c r="L13" s="83">
        <v>13</v>
      </c>
      <c r="M13" s="83"/>
      <c r="N13" s="63"/>
      <c r="O13" s="86" t="s">
        <v>240</v>
      </c>
      <c r="P13" s="88">
        <v>43626.719293981485</v>
      </c>
      <c r="Q13" s="86" t="s">
        <v>249</v>
      </c>
      <c r="R13" s="86"/>
      <c r="S13" s="86"/>
      <c r="T13" s="86"/>
      <c r="U13" s="86"/>
      <c r="V13" s="90" t="s">
        <v>311</v>
      </c>
      <c r="W13" s="88">
        <v>43626.719293981485</v>
      </c>
      <c r="X13" s="90" t="s">
        <v>327</v>
      </c>
      <c r="Y13" s="86"/>
      <c r="Z13" s="86"/>
      <c r="AA13" s="92" t="s">
        <v>359</v>
      </c>
      <c r="AB13" s="86"/>
      <c r="AC13" s="86" t="b">
        <v>0</v>
      </c>
      <c r="AD13" s="86">
        <v>0</v>
      </c>
      <c r="AE13" s="92" t="s">
        <v>383</v>
      </c>
      <c r="AF13" s="86" t="b">
        <v>0</v>
      </c>
      <c r="AG13" s="86" t="s">
        <v>385</v>
      </c>
      <c r="AH13" s="86"/>
      <c r="AI13" s="92" t="s">
        <v>383</v>
      </c>
      <c r="AJ13" s="86" t="b">
        <v>0</v>
      </c>
      <c r="AK13" s="86">
        <v>1</v>
      </c>
      <c r="AL13" s="92" t="s">
        <v>358</v>
      </c>
      <c r="AM13" s="86" t="s">
        <v>392</v>
      </c>
      <c r="AN13" s="86" t="b">
        <v>0</v>
      </c>
      <c r="AO13" s="92" t="s">
        <v>358</v>
      </c>
      <c r="AP13" s="86" t="s">
        <v>176</v>
      </c>
      <c r="AQ13" s="86">
        <v>0</v>
      </c>
      <c r="AR13" s="86">
        <v>0</v>
      </c>
      <c r="AS13" s="86"/>
      <c r="AT13" s="86"/>
      <c r="AU13" s="86"/>
      <c r="AV13" s="86"/>
      <c r="AW13" s="86"/>
      <c r="AX13" s="86"/>
      <c r="AY13" s="86"/>
      <c r="AZ13" s="86"/>
      <c r="BA13">
        <v>1</v>
      </c>
      <c r="BB13" s="85" t="str">
        <f>REPLACE(INDEX(GroupVertices[Group],MATCH(Edges[[#This Row],[Vertex 1]],GroupVertices[Vertex],0)),1,1,"")</f>
        <v>5</v>
      </c>
      <c r="BC13" s="85" t="str">
        <f>REPLACE(INDEX(GroupVertices[Group],MATCH(Edges[[#This Row],[Vertex 2]],GroupVertices[Vertex],0)),1,1,"")</f>
        <v>5</v>
      </c>
      <c r="BD13" s="51">
        <v>2</v>
      </c>
      <c r="BE13" s="52">
        <v>9.090909090909092</v>
      </c>
      <c r="BF13" s="51">
        <v>0</v>
      </c>
      <c r="BG13" s="52">
        <v>0</v>
      </c>
      <c r="BH13" s="51">
        <v>0</v>
      </c>
      <c r="BI13" s="52">
        <v>0</v>
      </c>
      <c r="BJ13" s="51">
        <v>20</v>
      </c>
      <c r="BK13" s="52">
        <v>90.9090909090909</v>
      </c>
      <c r="BL13" s="51">
        <v>22</v>
      </c>
    </row>
    <row r="14" spans="1:64" ht="15">
      <c r="A14" s="84" t="s">
        <v>219</v>
      </c>
      <c r="B14" s="84" t="s">
        <v>229</v>
      </c>
      <c r="C14" s="53" t="s">
        <v>1048</v>
      </c>
      <c r="D14" s="54">
        <v>3</v>
      </c>
      <c r="E14" s="65" t="s">
        <v>132</v>
      </c>
      <c r="F14" s="55">
        <v>32</v>
      </c>
      <c r="G14" s="53"/>
      <c r="H14" s="57"/>
      <c r="I14" s="56"/>
      <c r="J14" s="56"/>
      <c r="K14" s="36" t="s">
        <v>65</v>
      </c>
      <c r="L14" s="83">
        <v>14</v>
      </c>
      <c r="M14" s="83"/>
      <c r="N14" s="63"/>
      <c r="O14" s="86" t="s">
        <v>240</v>
      </c>
      <c r="P14" s="88">
        <v>43627.542291666665</v>
      </c>
      <c r="Q14" s="86" t="s">
        <v>250</v>
      </c>
      <c r="R14" s="90" t="s">
        <v>275</v>
      </c>
      <c r="S14" s="86" t="s">
        <v>285</v>
      </c>
      <c r="T14" s="86"/>
      <c r="U14" s="90" t="s">
        <v>295</v>
      </c>
      <c r="V14" s="90" t="s">
        <v>295</v>
      </c>
      <c r="W14" s="88">
        <v>43627.542291666665</v>
      </c>
      <c r="X14" s="90" t="s">
        <v>328</v>
      </c>
      <c r="Y14" s="86"/>
      <c r="Z14" s="86"/>
      <c r="AA14" s="92" t="s">
        <v>360</v>
      </c>
      <c r="AB14" s="86"/>
      <c r="AC14" s="86" t="b">
        <v>0</v>
      </c>
      <c r="AD14" s="86">
        <v>5</v>
      </c>
      <c r="AE14" s="92" t="s">
        <v>383</v>
      </c>
      <c r="AF14" s="86" t="b">
        <v>0</v>
      </c>
      <c r="AG14" s="86" t="s">
        <v>385</v>
      </c>
      <c r="AH14" s="86"/>
      <c r="AI14" s="92" t="s">
        <v>383</v>
      </c>
      <c r="AJ14" s="86" t="b">
        <v>0</v>
      </c>
      <c r="AK14" s="86">
        <v>1</v>
      </c>
      <c r="AL14" s="92" t="s">
        <v>383</v>
      </c>
      <c r="AM14" s="86" t="s">
        <v>393</v>
      </c>
      <c r="AN14" s="86" t="b">
        <v>0</v>
      </c>
      <c r="AO14" s="92" t="s">
        <v>360</v>
      </c>
      <c r="AP14" s="86" t="s">
        <v>176</v>
      </c>
      <c r="AQ14" s="86">
        <v>0</v>
      </c>
      <c r="AR14" s="86">
        <v>0</v>
      </c>
      <c r="AS14" s="86"/>
      <c r="AT14" s="86"/>
      <c r="AU14" s="86"/>
      <c r="AV14" s="86"/>
      <c r="AW14" s="86"/>
      <c r="AX14" s="86"/>
      <c r="AY14" s="86"/>
      <c r="AZ14" s="86"/>
      <c r="BA14">
        <v>1</v>
      </c>
      <c r="BB14" s="85" t="str">
        <f>REPLACE(INDEX(GroupVertices[Group],MATCH(Edges[[#This Row],[Vertex 1]],GroupVertices[Vertex],0)),1,1,"")</f>
        <v>3</v>
      </c>
      <c r="BC14" s="85" t="str">
        <f>REPLACE(INDEX(GroupVertices[Group],MATCH(Edges[[#This Row],[Vertex 2]],GroupVertices[Vertex],0)),1,1,"")</f>
        <v>3</v>
      </c>
      <c r="BD14" s="51"/>
      <c r="BE14" s="52"/>
      <c r="BF14" s="51"/>
      <c r="BG14" s="52"/>
      <c r="BH14" s="51"/>
      <c r="BI14" s="52"/>
      <c r="BJ14" s="51"/>
      <c r="BK14" s="52"/>
      <c r="BL14" s="51"/>
    </row>
    <row r="15" spans="1:64" ht="15">
      <c r="A15" s="84" t="s">
        <v>220</v>
      </c>
      <c r="B15" s="84" t="s">
        <v>219</v>
      </c>
      <c r="C15" s="53" t="s">
        <v>1048</v>
      </c>
      <c r="D15" s="54">
        <v>3</v>
      </c>
      <c r="E15" s="65" t="s">
        <v>132</v>
      </c>
      <c r="F15" s="55">
        <v>32</v>
      </c>
      <c r="G15" s="53"/>
      <c r="H15" s="57"/>
      <c r="I15" s="56"/>
      <c r="J15" s="56"/>
      <c r="K15" s="36" t="s">
        <v>66</v>
      </c>
      <c r="L15" s="83">
        <v>15</v>
      </c>
      <c r="M15" s="83"/>
      <c r="N15" s="63"/>
      <c r="O15" s="86" t="s">
        <v>240</v>
      </c>
      <c r="P15" s="88">
        <v>43627.58221064815</v>
      </c>
      <c r="Q15" s="86" t="s">
        <v>251</v>
      </c>
      <c r="R15" s="86"/>
      <c r="S15" s="86"/>
      <c r="T15" s="86"/>
      <c r="U15" s="86"/>
      <c r="V15" s="90" t="s">
        <v>312</v>
      </c>
      <c r="W15" s="88">
        <v>43627.58221064815</v>
      </c>
      <c r="X15" s="90" t="s">
        <v>329</v>
      </c>
      <c r="Y15" s="86"/>
      <c r="Z15" s="86"/>
      <c r="AA15" s="92" t="s">
        <v>361</v>
      </c>
      <c r="AB15" s="86"/>
      <c r="AC15" s="86" t="b">
        <v>0</v>
      </c>
      <c r="AD15" s="86">
        <v>0</v>
      </c>
      <c r="AE15" s="92" t="s">
        <v>383</v>
      </c>
      <c r="AF15" s="86" t="b">
        <v>0</v>
      </c>
      <c r="AG15" s="86" t="s">
        <v>385</v>
      </c>
      <c r="AH15" s="86"/>
      <c r="AI15" s="92" t="s">
        <v>383</v>
      </c>
      <c r="AJ15" s="86" t="b">
        <v>0</v>
      </c>
      <c r="AK15" s="86">
        <v>1</v>
      </c>
      <c r="AL15" s="92" t="s">
        <v>360</v>
      </c>
      <c r="AM15" s="86" t="s">
        <v>394</v>
      </c>
      <c r="AN15" s="86" t="b">
        <v>0</v>
      </c>
      <c r="AO15" s="92" t="s">
        <v>360</v>
      </c>
      <c r="AP15" s="86" t="s">
        <v>176</v>
      </c>
      <c r="AQ15" s="86">
        <v>0</v>
      </c>
      <c r="AR15" s="86">
        <v>0</v>
      </c>
      <c r="AS15" s="86"/>
      <c r="AT15" s="86"/>
      <c r="AU15" s="86"/>
      <c r="AV15" s="86"/>
      <c r="AW15" s="86"/>
      <c r="AX15" s="86"/>
      <c r="AY15" s="86"/>
      <c r="AZ15" s="86"/>
      <c r="BA15">
        <v>1</v>
      </c>
      <c r="BB15" s="85" t="str">
        <f>REPLACE(INDEX(GroupVertices[Group],MATCH(Edges[[#This Row],[Vertex 1]],GroupVertices[Vertex],0)),1,1,"")</f>
        <v>3</v>
      </c>
      <c r="BC15" s="85" t="str">
        <f>REPLACE(INDEX(GroupVertices[Group],MATCH(Edges[[#This Row],[Vertex 2]],GroupVertices[Vertex],0)),1,1,"")</f>
        <v>3</v>
      </c>
      <c r="BD15" s="51">
        <v>0</v>
      </c>
      <c r="BE15" s="52">
        <v>0</v>
      </c>
      <c r="BF15" s="51">
        <v>0</v>
      </c>
      <c r="BG15" s="52">
        <v>0</v>
      </c>
      <c r="BH15" s="51">
        <v>0</v>
      </c>
      <c r="BI15" s="52">
        <v>0</v>
      </c>
      <c r="BJ15" s="51">
        <v>20</v>
      </c>
      <c r="BK15" s="52">
        <v>100</v>
      </c>
      <c r="BL15" s="51">
        <v>20</v>
      </c>
    </row>
    <row r="16" spans="1:64" ht="15">
      <c r="A16" s="84" t="s">
        <v>219</v>
      </c>
      <c r="B16" s="84" t="s">
        <v>220</v>
      </c>
      <c r="C16" s="53" t="s">
        <v>1048</v>
      </c>
      <c r="D16" s="54">
        <v>3</v>
      </c>
      <c r="E16" s="65" t="s">
        <v>132</v>
      </c>
      <c r="F16" s="55">
        <v>32</v>
      </c>
      <c r="G16" s="53"/>
      <c r="H16" s="57"/>
      <c r="I16" s="56"/>
      <c r="J16" s="56"/>
      <c r="K16" s="36" t="s">
        <v>66</v>
      </c>
      <c r="L16" s="83">
        <v>16</v>
      </c>
      <c r="M16" s="83"/>
      <c r="N16" s="63"/>
      <c r="O16" s="86" t="s">
        <v>240</v>
      </c>
      <c r="P16" s="88">
        <v>43627.542291666665</v>
      </c>
      <c r="Q16" s="86" t="s">
        <v>250</v>
      </c>
      <c r="R16" s="90" t="s">
        <v>275</v>
      </c>
      <c r="S16" s="86" t="s">
        <v>285</v>
      </c>
      <c r="T16" s="86"/>
      <c r="U16" s="90" t="s">
        <v>295</v>
      </c>
      <c r="V16" s="90" t="s">
        <v>295</v>
      </c>
      <c r="W16" s="88">
        <v>43627.542291666665</v>
      </c>
      <c r="X16" s="90" t="s">
        <v>328</v>
      </c>
      <c r="Y16" s="86"/>
      <c r="Z16" s="86"/>
      <c r="AA16" s="92" t="s">
        <v>360</v>
      </c>
      <c r="AB16" s="86"/>
      <c r="AC16" s="86" t="b">
        <v>0</v>
      </c>
      <c r="AD16" s="86">
        <v>5</v>
      </c>
      <c r="AE16" s="92" t="s">
        <v>383</v>
      </c>
      <c r="AF16" s="86" t="b">
        <v>0</v>
      </c>
      <c r="AG16" s="86" t="s">
        <v>385</v>
      </c>
      <c r="AH16" s="86"/>
      <c r="AI16" s="92" t="s">
        <v>383</v>
      </c>
      <c r="AJ16" s="86" t="b">
        <v>0</v>
      </c>
      <c r="AK16" s="86">
        <v>1</v>
      </c>
      <c r="AL16" s="92" t="s">
        <v>383</v>
      </c>
      <c r="AM16" s="86" t="s">
        <v>393</v>
      </c>
      <c r="AN16" s="86" t="b">
        <v>0</v>
      </c>
      <c r="AO16" s="92" t="s">
        <v>360</v>
      </c>
      <c r="AP16" s="86" t="s">
        <v>176</v>
      </c>
      <c r="AQ16" s="86">
        <v>0</v>
      </c>
      <c r="AR16" s="86">
        <v>0</v>
      </c>
      <c r="AS16" s="86"/>
      <c r="AT16" s="86"/>
      <c r="AU16" s="86"/>
      <c r="AV16" s="86"/>
      <c r="AW16" s="86"/>
      <c r="AX16" s="86"/>
      <c r="AY16" s="86"/>
      <c r="AZ16" s="86"/>
      <c r="BA16">
        <v>1</v>
      </c>
      <c r="BB16" s="85" t="str">
        <f>REPLACE(INDEX(GroupVertices[Group],MATCH(Edges[[#This Row],[Vertex 1]],GroupVertices[Vertex],0)),1,1,"")</f>
        <v>3</v>
      </c>
      <c r="BC16" s="85" t="str">
        <f>REPLACE(INDEX(GroupVertices[Group],MATCH(Edges[[#This Row],[Vertex 2]],GroupVertices[Vertex],0)),1,1,"")</f>
        <v>3</v>
      </c>
      <c r="BD16" s="51">
        <v>0</v>
      </c>
      <c r="BE16" s="52">
        <v>0</v>
      </c>
      <c r="BF16" s="51">
        <v>0</v>
      </c>
      <c r="BG16" s="52">
        <v>0</v>
      </c>
      <c r="BH16" s="51">
        <v>0</v>
      </c>
      <c r="BI16" s="52">
        <v>0</v>
      </c>
      <c r="BJ16" s="51">
        <v>39</v>
      </c>
      <c r="BK16" s="52">
        <v>100</v>
      </c>
      <c r="BL16" s="51">
        <v>39</v>
      </c>
    </row>
    <row r="17" spans="1:64" ht="15">
      <c r="A17" s="84" t="s">
        <v>219</v>
      </c>
      <c r="B17" s="84" t="s">
        <v>230</v>
      </c>
      <c r="C17" s="53" t="s">
        <v>1048</v>
      </c>
      <c r="D17" s="54">
        <v>3</v>
      </c>
      <c r="E17" s="65" t="s">
        <v>132</v>
      </c>
      <c r="F17" s="55">
        <v>32</v>
      </c>
      <c r="G17" s="53"/>
      <c r="H17" s="57"/>
      <c r="I17" s="56"/>
      <c r="J17" s="56"/>
      <c r="K17" s="36" t="s">
        <v>65</v>
      </c>
      <c r="L17" s="83">
        <v>17</v>
      </c>
      <c r="M17" s="83"/>
      <c r="N17" s="63"/>
      <c r="O17" s="86" t="s">
        <v>240</v>
      </c>
      <c r="P17" s="88">
        <v>43629.41877314815</v>
      </c>
      <c r="Q17" s="86" t="s">
        <v>252</v>
      </c>
      <c r="R17" s="90" t="s">
        <v>275</v>
      </c>
      <c r="S17" s="86" t="s">
        <v>285</v>
      </c>
      <c r="T17" s="86" t="s">
        <v>290</v>
      </c>
      <c r="U17" s="90" t="s">
        <v>296</v>
      </c>
      <c r="V17" s="90" t="s">
        <v>296</v>
      </c>
      <c r="W17" s="88">
        <v>43629.41877314815</v>
      </c>
      <c r="X17" s="90" t="s">
        <v>330</v>
      </c>
      <c r="Y17" s="86"/>
      <c r="Z17" s="86"/>
      <c r="AA17" s="92" t="s">
        <v>362</v>
      </c>
      <c r="AB17" s="86"/>
      <c r="AC17" s="86" t="b">
        <v>0</v>
      </c>
      <c r="AD17" s="86">
        <v>0</v>
      </c>
      <c r="AE17" s="92" t="s">
        <v>383</v>
      </c>
      <c r="AF17" s="86" t="b">
        <v>0</v>
      </c>
      <c r="AG17" s="86" t="s">
        <v>385</v>
      </c>
      <c r="AH17" s="86"/>
      <c r="AI17" s="92" t="s">
        <v>383</v>
      </c>
      <c r="AJ17" s="86" t="b">
        <v>0</v>
      </c>
      <c r="AK17" s="86">
        <v>0</v>
      </c>
      <c r="AL17" s="92" t="s">
        <v>383</v>
      </c>
      <c r="AM17" s="86" t="s">
        <v>393</v>
      </c>
      <c r="AN17" s="86" t="b">
        <v>0</v>
      </c>
      <c r="AO17" s="92" t="s">
        <v>362</v>
      </c>
      <c r="AP17" s="86" t="s">
        <v>176</v>
      </c>
      <c r="AQ17" s="86">
        <v>0</v>
      </c>
      <c r="AR17" s="86">
        <v>0</v>
      </c>
      <c r="AS17" s="86"/>
      <c r="AT17" s="86"/>
      <c r="AU17" s="86"/>
      <c r="AV17" s="86"/>
      <c r="AW17" s="86"/>
      <c r="AX17" s="86"/>
      <c r="AY17" s="86"/>
      <c r="AZ17" s="86"/>
      <c r="BA17">
        <v>1</v>
      </c>
      <c r="BB17" s="85" t="str">
        <f>REPLACE(INDEX(GroupVertices[Group],MATCH(Edges[[#This Row],[Vertex 1]],GroupVertices[Vertex],0)),1,1,"")</f>
        <v>3</v>
      </c>
      <c r="BC17" s="85" t="str">
        <f>REPLACE(INDEX(GroupVertices[Group],MATCH(Edges[[#This Row],[Vertex 2]],GroupVertices[Vertex],0)),1,1,"")</f>
        <v>3</v>
      </c>
      <c r="BD17" s="51"/>
      <c r="BE17" s="52"/>
      <c r="BF17" s="51"/>
      <c r="BG17" s="52"/>
      <c r="BH17" s="51"/>
      <c r="BI17" s="52"/>
      <c r="BJ17" s="51"/>
      <c r="BK17" s="52"/>
      <c r="BL17" s="51"/>
    </row>
    <row r="18" spans="1:64" ht="15">
      <c r="A18" s="84" t="s">
        <v>219</v>
      </c>
      <c r="B18" s="84" t="s">
        <v>231</v>
      </c>
      <c r="C18" s="53" t="s">
        <v>1048</v>
      </c>
      <c r="D18" s="54">
        <v>3</v>
      </c>
      <c r="E18" s="65" t="s">
        <v>132</v>
      </c>
      <c r="F18" s="55">
        <v>32</v>
      </c>
      <c r="G18" s="53"/>
      <c r="H18" s="57"/>
      <c r="I18" s="56"/>
      <c r="J18" s="56"/>
      <c r="K18" s="36" t="s">
        <v>65</v>
      </c>
      <c r="L18" s="83">
        <v>18</v>
      </c>
      <c r="M18" s="83"/>
      <c r="N18" s="63"/>
      <c r="O18" s="86" t="s">
        <v>240</v>
      </c>
      <c r="P18" s="88">
        <v>43629.41877314815</v>
      </c>
      <c r="Q18" s="86" t="s">
        <v>252</v>
      </c>
      <c r="R18" s="90" t="s">
        <v>275</v>
      </c>
      <c r="S18" s="86" t="s">
        <v>285</v>
      </c>
      <c r="T18" s="86" t="s">
        <v>290</v>
      </c>
      <c r="U18" s="90" t="s">
        <v>296</v>
      </c>
      <c r="V18" s="90" t="s">
        <v>296</v>
      </c>
      <c r="W18" s="88">
        <v>43629.41877314815</v>
      </c>
      <c r="X18" s="90" t="s">
        <v>330</v>
      </c>
      <c r="Y18" s="86"/>
      <c r="Z18" s="86"/>
      <c r="AA18" s="92" t="s">
        <v>362</v>
      </c>
      <c r="AB18" s="86"/>
      <c r="AC18" s="86" t="b">
        <v>0</v>
      </c>
      <c r="AD18" s="86">
        <v>0</v>
      </c>
      <c r="AE18" s="92" t="s">
        <v>383</v>
      </c>
      <c r="AF18" s="86" t="b">
        <v>0</v>
      </c>
      <c r="AG18" s="86" t="s">
        <v>385</v>
      </c>
      <c r="AH18" s="86"/>
      <c r="AI18" s="92" t="s">
        <v>383</v>
      </c>
      <c r="AJ18" s="86" t="b">
        <v>0</v>
      </c>
      <c r="AK18" s="86">
        <v>0</v>
      </c>
      <c r="AL18" s="92" t="s">
        <v>383</v>
      </c>
      <c r="AM18" s="86" t="s">
        <v>393</v>
      </c>
      <c r="AN18" s="86" t="b">
        <v>0</v>
      </c>
      <c r="AO18" s="92" t="s">
        <v>362</v>
      </c>
      <c r="AP18" s="86" t="s">
        <v>176</v>
      </c>
      <c r="AQ18" s="86">
        <v>0</v>
      </c>
      <c r="AR18" s="86">
        <v>0</v>
      </c>
      <c r="AS18" s="86"/>
      <c r="AT18" s="86"/>
      <c r="AU18" s="86"/>
      <c r="AV18" s="86"/>
      <c r="AW18" s="86"/>
      <c r="AX18" s="86"/>
      <c r="AY18" s="86"/>
      <c r="AZ18" s="86"/>
      <c r="BA18">
        <v>1</v>
      </c>
      <c r="BB18" s="85" t="str">
        <f>REPLACE(INDEX(GroupVertices[Group],MATCH(Edges[[#This Row],[Vertex 1]],GroupVertices[Vertex],0)),1,1,"")</f>
        <v>3</v>
      </c>
      <c r="BC18" s="85" t="str">
        <f>REPLACE(INDEX(GroupVertices[Group],MATCH(Edges[[#This Row],[Vertex 2]],GroupVertices[Vertex],0)),1,1,"")</f>
        <v>3</v>
      </c>
      <c r="BD18" s="51">
        <v>0</v>
      </c>
      <c r="BE18" s="52">
        <v>0</v>
      </c>
      <c r="BF18" s="51">
        <v>0</v>
      </c>
      <c r="BG18" s="52">
        <v>0</v>
      </c>
      <c r="BH18" s="51">
        <v>0</v>
      </c>
      <c r="BI18" s="52">
        <v>0</v>
      </c>
      <c r="BJ18" s="51">
        <v>37</v>
      </c>
      <c r="BK18" s="52">
        <v>100</v>
      </c>
      <c r="BL18" s="51">
        <v>37</v>
      </c>
    </row>
    <row r="19" spans="1:64" ht="30">
      <c r="A19" s="84" t="s">
        <v>219</v>
      </c>
      <c r="B19" s="84" t="s">
        <v>219</v>
      </c>
      <c r="C19" s="53" t="s">
        <v>1050</v>
      </c>
      <c r="D19" s="54">
        <v>10</v>
      </c>
      <c r="E19" s="65" t="s">
        <v>136</v>
      </c>
      <c r="F19" s="55">
        <v>19</v>
      </c>
      <c r="G19" s="53"/>
      <c r="H19" s="57"/>
      <c r="I19" s="56"/>
      <c r="J19" s="56"/>
      <c r="K19" s="36" t="s">
        <v>65</v>
      </c>
      <c r="L19" s="83">
        <v>19</v>
      </c>
      <c r="M19" s="83"/>
      <c r="N19" s="63"/>
      <c r="O19" s="86" t="s">
        <v>176</v>
      </c>
      <c r="P19" s="88">
        <v>43622.45856481481</v>
      </c>
      <c r="Q19" s="86" t="s">
        <v>253</v>
      </c>
      <c r="R19" s="90" t="s">
        <v>275</v>
      </c>
      <c r="S19" s="86" t="s">
        <v>285</v>
      </c>
      <c r="T19" s="86"/>
      <c r="U19" s="90" t="s">
        <v>297</v>
      </c>
      <c r="V19" s="90" t="s">
        <v>297</v>
      </c>
      <c r="W19" s="88">
        <v>43622.45856481481</v>
      </c>
      <c r="X19" s="90" t="s">
        <v>331</v>
      </c>
      <c r="Y19" s="86"/>
      <c r="Z19" s="86"/>
      <c r="AA19" s="92" t="s">
        <v>363</v>
      </c>
      <c r="AB19" s="86"/>
      <c r="AC19" s="86" t="b">
        <v>0</v>
      </c>
      <c r="AD19" s="86">
        <v>0</v>
      </c>
      <c r="AE19" s="92" t="s">
        <v>383</v>
      </c>
      <c r="AF19" s="86" t="b">
        <v>0</v>
      </c>
      <c r="AG19" s="86" t="s">
        <v>385</v>
      </c>
      <c r="AH19" s="86"/>
      <c r="AI19" s="92" t="s">
        <v>383</v>
      </c>
      <c r="AJ19" s="86" t="b">
        <v>0</v>
      </c>
      <c r="AK19" s="86">
        <v>0</v>
      </c>
      <c r="AL19" s="92" t="s">
        <v>383</v>
      </c>
      <c r="AM19" s="86" t="s">
        <v>393</v>
      </c>
      <c r="AN19" s="86" t="b">
        <v>0</v>
      </c>
      <c r="AO19" s="92" t="s">
        <v>363</v>
      </c>
      <c r="AP19" s="86" t="s">
        <v>176</v>
      </c>
      <c r="AQ19" s="86">
        <v>0</v>
      </c>
      <c r="AR19" s="86">
        <v>0</v>
      </c>
      <c r="AS19" s="86"/>
      <c r="AT19" s="86"/>
      <c r="AU19" s="86"/>
      <c r="AV19" s="86"/>
      <c r="AW19" s="86"/>
      <c r="AX19" s="86"/>
      <c r="AY19" s="86"/>
      <c r="AZ19" s="86"/>
      <c r="BA19">
        <v>3</v>
      </c>
      <c r="BB19" s="85" t="str">
        <f>REPLACE(INDEX(GroupVertices[Group],MATCH(Edges[[#This Row],[Vertex 1]],GroupVertices[Vertex],0)),1,1,"")</f>
        <v>3</v>
      </c>
      <c r="BC19" s="85" t="str">
        <f>REPLACE(INDEX(GroupVertices[Group],MATCH(Edges[[#This Row],[Vertex 2]],GroupVertices[Vertex],0)),1,1,"")</f>
        <v>3</v>
      </c>
      <c r="BD19" s="51">
        <v>0</v>
      </c>
      <c r="BE19" s="52">
        <v>0</v>
      </c>
      <c r="BF19" s="51">
        <v>0</v>
      </c>
      <c r="BG19" s="52">
        <v>0</v>
      </c>
      <c r="BH19" s="51">
        <v>0</v>
      </c>
      <c r="BI19" s="52">
        <v>0</v>
      </c>
      <c r="BJ19" s="51">
        <v>41</v>
      </c>
      <c r="BK19" s="52">
        <v>100</v>
      </c>
      <c r="BL19" s="51">
        <v>41</v>
      </c>
    </row>
    <row r="20" spans="1:64" ht="30">
      <c r="A20" s="84" t="s">
        <v>219</v>
      </c>
      <c r="B20" s="84" t="s">
        <v>219</v>
      </c>
      <c r="C20" s="53" t="s">
        <v>1050</v>
      </c>
      <c r="D20" s="54">
        <v>10</v>
      </c>
      <c r="E20" s="65" t="s">
        <v>136</v>
      </c>
      <c r="F20" s="55">
        <v>19</v>
      </c>
      <c r="G20" s="53"/>
      <c r="H20" s="57"/>
      <c r="I20" s="56"/>
      <c r="J20" s="56"/>
      <c r="K20" s="36" t="s">
        <v>65</v>
      </c>
      <c r="L20" s="83">
        <v>20</v>
      </c>
      <c r="M20" s="83"/>
      <c r="N20" s="63"/>
      <c r="O20" s="86" t="s">
        <v>176</v>
      </c>
      <c r="P20" s="88">
        <v>43624.66688657407</v>
      </c>
      <c r="Q20" s="86" t="s">
        <v>254</v>
      </c>
      <c r="R20" s="90" t="s">
        <v>275</v>
      </c>
      <c r="S20" s="86" t="s">
        <v>285</v>
      </c>
      <c r="T20" s="86" t="s">
        <v>291</v>
      </c>
      <c r="U20" s="90" t="s">
        <v>298</v>
      </c>
      <c r="V20" s="90" t="s">
        <v>298</v>
      </c>
      <c r="W20" s="88">
        <v>43624.66688657407</v>
      </c>
      <c r="X20" s="90" t="s">
        <v>332</v>
      </c>
      <c r="Y20" s="86"/>
      <c r="Z20" s="86"/>
      <c r="AA20" s="92" t="s">
        <v>364</v>
      </c>
      <c r="AB20" s="86"/>
      <c r="AC20" s="86" t="b">
        <v>0</v>
      </c>
      <c r="AD20" s="86">
        <v>1</v>
      </c>
      <c r="AE20" s="92" t="s">
        <v>383</v>
      </c>
      <c r="AF20" s="86" t="b">
        <v>0</v>
      </c>
      <c r="AG20" s="86" t="s">
        <v>385</v>
      </c>
      <c r="AH20" s="86"/>
      <c r="AI20" s="92" t="s">
        <v>383</v>
      </c>
      <c r="AJ20" s="86" t="b">
        <v>0</v>
      </c>
      <c r="AK20" s="86">
        <v>0</v>
      </c>
      <c r="AL20" s="92" t="s">
        <v>383</v>
      </c>
      <c r="AM20" s="86" t="s">
        <v>393</v>
      </c>
      <c r="AN20" s="86" t="b">
        <v>0</v>
      </c>
      <c r="AO20" s="92" t="s">
        <v>364</v>
      </c>
      <c r="AP20" s="86" t="s">
        <v>176</v>
      </c>
      <c r="AQ20" s="86">
        <v>0</v>
      </c>
      <c r="AR20" s="86">
        <v>0</v>
      </c>
      <c r="AS20" s="86"/>
      <c r="AT20" s="86"/>
      <c r="AU20" s="86"/>
      <c r="AV20" s="86"/>
      <c r="AW20" s="86"/>
      <c r="AX20" s="86"/>
      <c r="AY20" s="86"/>
      <c r="AZ20" s="86"/>
      <c r="BA20">
        <v>3</v>
      </c>
      <c r="BB20" s="85" t="str">
        <f>REPLACE(INDEX(GroupVertices[Group],MATCH(Edges[[#This Row],[Vertex 1]],GroupVertices[Vertex],0)),1,1,"")</f>
        <v>3</v>
      </c>
      <c r="BC20" s="85" t="str">
        <f>REPLACE(INDEX(GroupVertices[Group],MATCH(Edges[[#This Row],[Vertex 2]],GroupVertices[Vertex],0)),1,1,"")</f>
        <v>3</v>
      </c>
      <c r="BD20" s="51">
        <v>0</v>
      </c>
      <c r="BE20" s="52">
        <v>0</v>
      </c>
      <c r="BF20" s="51">
        <v>0</v>
      </c>
      <c r="BG20" s="52">
        <v>0</v>
      </c>
      <c r="BH20" s="51">
        <v>0</v>
      </c>
      <c r="BI20" s="52">
        <v>0</v>
      </c>
      <c r="BJ20" s="51">
        <v>41</v>
      </c>
      <c r="BK20" s="52">
        <v>100</v>
      </c>
      <c r="BL20" s="51">
        <v>41</v>
      </c>
    </row>
    <row r="21" spans="1:64" ht="30">
      <c r="A21" s="84" t="s">
        <v>219</v>
      </c>
      <c r="B21" s="84" t="s">
        <v>219</v>
      </c>
      <c r="C21" s="53" t="s">
        <v>1050</v>
      </c>
      <c r="D21" s="54">
        <v>10</v>
      </c>
      <c r="E21" s="65" t="s">
        <v>136</v>
      </c>
      <c r="F21" s="55">
        <v>19</v>
      </c>
      <c r="G21" s="53"/>
      <c r="H21" s="57"/>
      <c r="I21" s="56"/>
      <c r="J21" s="56"/>
      <c r="K21" s="36" t="s">
        <v>65</v>
      </c>
      <c r="L21" s="83">
        <v>21</v>
      </c>
      <c r="M21" s="83"/>
      <c r="N21" s="63"/>
      <c r="O21" s="86" t="s">
        <v>176</v>
      </c>
      <c r="P21" s="88">
        <v>43626.44724537037</v>
      </c>
      <c r="Q21" s="86" t="s">
        <v>255</v>
      </c>
      <c r="R21" s="90" t="s">
        <v>275</v>
      </c>
      <c r="S21" s="86" t="s">
        <v>285</v>
      </c>
      <c r="T21" s="86"/>
      <c r="U21" s="90" t="s">
        <v>299</v>
      </c>
      <c r="V21" s="90" t="s">
        <v>299</v>
      </c>
      <c r="W21" s="88">
        <v>43626.44724537037</v>
      </c>
      <c r="X21" s="90" t="s">
        <v>333</v>
      </c>
      <c r="Y21" s="86"/>
      <c r="Z21" s="86"/>
      <c r="AA21" s="92" t="s">
        <v>365</v>
      </c>
      <c r="AB21" s="86"/>
      <c r="AC21" s="86" t="b">
        <v>0</v>
      </c>
      <c r="AD21" s="86">
        <v>0</v>
      </c>
      <c r="AE21" s="92" t="s">
        <v>383</v>
      </c>
      <c r="AF21" s="86" t="b">
        <v>0</v>
      </c>
      <c r="AG21" s="86" t="s">
        <v>385</v>
      </c>
      <c r="AH21" s="86"/>
      <c r="AI21" s="92" t="s">
        <v>383</v>
      </c>
      <c r="AJ21" s="86" t="b">
        <v>0</v>
      </c>
      <c r="AK21" s="86">
        <v>0</v>
      </c>
      <c r="AL21" s="92" t="s">
        <v>383</v>
      </c>
      <c r="AM21" s="86" t="s">
        <v>393</v>
      </c>
      <c r="AN21" s="86" t="b">
        <v>0</v>
      </c>
      <c r="AO21" s="92" t="s">
        <v>365</v>
      </c>
      <c r="AP21" s="86" t="s">
        <v>176</v>
      </c>
      <c r="AQ21" s="86">
        <v>0</v>
      </c>
      <c r="AR21" s="86">
        <v>0</v>
      </c>
      <c r="AS21" s="86"/>
      <c r="AT21" s="86"/>
      <c r="AU21" s="86"/>
      <c r="AV21" s="86"/>
      <c r="AW21" s="86"/>
      <c r="AX21" s="86"/>
      <c r="AY21" s="86"/>
      <c r="AZ21" s="86"/>
      <c r="BA21">
        <v>3</v>
      </c>
      <c r="BB21" s="85" t="str">
        <f>REPLACE(INDEX(GroupVertices[Group],MATCH(Edges[[#This Row],[Vertex 1]],GroupVertices[Vertex],0)),1,1,"")</f>
        <v>3</v>
      </c>
      <c r="BC21" s="85" t="str">
        <f>REPLACE(INDEX(GroupVertices[Group],MATCH(Edges[[#This Row],[Vertex 2]],GroupVertices[Vertex],0)),1,1,"")</f>
        <v>3</v>
      </c>
      <c r="BD21" s="51">
        <v>0</v>
      </c>
      <c r="BE21" s="52">
        <v>0</v>
      </c>
      <c r="BF21" s="51">
        <v>0</v>
      </c>
      <c r="BG21" s="52">
        <v>0</v>
      </c>
      <c r="BH21" s="51">
        <v>0</v>
      </c>
      <c r="BI21" s="52">
        <v>0</v>
      </c>
      <c r="BJ21" s="51">
        <v>41</v>
      </c>
      <c r="BK21" s="52">
        <v>100</v>
      </c>
      <c r="BL21" s="51">
        <v>41</v>
      </c>
    </row>
    <row r="22" spans="1:64" ht="15">
      <c r="A22" s="84" t="s">
        <v>221</v>
      </c>
      <c r="B22" s="84" t="s">
        <v>227</v>
      </c>
      <c r="C22" s="53" t="s">
        <v>1048</v>
      </c>
      <c r="D22" s="54">
        <v>3</v>
      </c>
      <c r="E22" s="65" t="s">
        <v>132</v>
      </c>
      <c r="F22" s="55">
        <v>32</v>
      </c>
      <c r="G22" s="53"/>
      <c r="H22" s="57"/>
      <c r="I22" s="56"/>
      <c r="J22" s="56"/>
      <c r="K22" s="36" t="s">
        <v>65</v>
      </c>
      <c r="L22" s="83">
        <v>22</v>
      </c>
      <c r="M22" s="83"/>
      <c r="N22" s="63"/>
      <c r="O22" s="86" t="s">
        <v>240</v>
      </c>
      <c r="P22" s="88">
        <v>43622.37065972222</v>
      </c>
      <c r="Q22" s="86" t="s">
        <v>243</v>
      </c>
      <c r="R22" s="86"/>
      <c r="S22" s="86"/>
      <c r="T22" s="86"/>
      <c r="U22" s="86"/>
      <c r="V22" s="90" t="s">
        <v>313</v>
      </c>
      <c r="W22" s="88">
        <v>43622.37065972222</v>
      </c>
      <c r="X22" s="90" t="s">
        <v>334</v>
      </c>
      <c r="Y22" s="86"/>
      <c r="Z22" s="86"/>
      <c r="AA22" s="92" t="s">
        <v>366</v>
      </c>
      <c r="AB22" s="86"/>
      <c r="AC22" s="86" t="b">
        <v>0</v>
      </c>
      <c r="AD22" s="86">
        <v>0</v>
      </c>
      <c r="AE22" s="92" t="s">
        <v>383</v>
      </c>
      <c r="AF22" s="86" t="b">
        <v>0</v>
      </c>
      <c r="AG22" s="86" t="s">
        <v>385</v>
      </c>
      <c r="AH22" s="86"/>
      <c r="AI22" s="92" t="s">
        <v>383</v>
      </c>
      <c r="AJ22" s="86" t="b">
        <v>0</v>
      </c>
      <c r="AK22" s="86">
        <v>4</v>
      </c>
      <c r="AL22" s="92" t="s">
        <v>372</v>
      </c>
      <c r="AM22" s="86" t="s">
        <v>388</v>
      </c>
      <c r="AN22" s="86" t="b">
        <v>0</v>
      </c>
      <c r="AO22" s="92" t="s">
        <v>372</v>
      </c>
      <c r="AP22" s="86" t="s">
        <v>176</v>
      </c>
      <c r="AQ22" s="86">
        <v>0</v>
      </c>
      <c r="AR22" s="86">
        <v>0</v>
      </c>
      <c r="AS22" s="86"/>
      <c r="AT22" s="86"/>
      <c r="AU22" s="86"/>
      <c r="AV22" s="86"/>
      <c r="AW22" s="86"/>
      <c r="AX22" s="86"/>
      <c r="AY22" s="86"/>
      <c r="AZ22" s="86"/>
      <c r="BA22">
        <v>1</v>
      </c>
      <c r="BB22" s="85" t="str">
        <f>REPLACE(INDEX(GroupVertices[Group],MATCH(Edges[[#This Row],[Vertex 1]],GroupVertices[Vertex],0)),1,1,"")</f>
        <v>1</v>
      </c>
      <c r="BC22" s="85" t="str">
        <f>REPLACE(INDEX(GroupVertices[Group],MATCH(Edges[[#This Row],[Vertex 2]],GroupVertices[Vertex],0)),1,1,"")</f>
        <v>1</v>
      </c>
      <c r="BD22" s="51"/>
      <c r="BE22" s="52"/>
      <c r="BF22" s="51"/>
      <c r="BG22" s="52"/>
      <c r="BH22" s="51"/>
      <c r="BI22" s="52"/>
      <c r="BJ22" s="51"/>
      <c r="BK22" s="52"/>
      <c r="BL22" s="51"/>
    </row>
    <row r="23" spans="1:64" ht="30">
      <c r="A23" s="84" t="s">
        <v>221</v>
      </c>
      <c r="B23" s="84" t="s">
        <v>222</v>
      </c>
      <c r="C23" s="53" t="s">
        <v>1051</v>
      </c>
      <c r="D23" s="54">
        <v>10</v>
      </c>
      <c r="E23" s="65" t="s">
        <v>136</v>
      </c>
      <c r="F23" s="55">
        <v>6</v>
      </c>
      <c r="G23" s="53"/>
      <c r="H23" s="57"/>
      <c r="I23" s="56"/>
      <c r="J23" s="56"/>
      <c r="K23" s="36" t="s">
        <v>65</v>
      </c>
      <c r="L23" s="83">
        <v>23</v>
      </c>
      <c r="M23" s="83"/>
      <c r="N23" s="63"/>
      <c r="O23" s="86" t="s">
        <v>240</v>
      </c>
      <c r="P23" s="88">
        <v>43622.37065972222</v>
      </c>
      <c r="Q23" s="86" t="s">
        <v>243</v>
      </c>
      <c r="R23" s="86"/>
      <c r="S23" s="86"/>
      <c r="T23" s="86"/>
      <c r="U23" s="86"/>
      <c r="V23" s="90" t="s">
        <v>313</v>
      </c>
      <c r="W23" s="88">
        <v>43622.37065972222</v>
      </c>
      <c r="X23" s="90" t="s">
        <v>334</v>
      </c>
      <c r="Y23" s="86"/>
      <c r="Z23" s="86"/>
      <c r="AA23" s="92" t="s">
        <v>366</v>
      </c>
      <c r="AB23" s="86"/>
      <c r="AC23" s="86" t="b">
        <v>0</v>
      </c>
      <c r="AD23" s="86">
        <v>0</v>
      </c>
      <c r="AE23" s="92" t="s">
        <v>383</v>
      </c>
      <c r="AF23" s="86" t="b">
        <v>0</v>
      </c>
      <c r="AG23" s="86" t="s">
        <v>385</v>
      </c>
      <c r="AH23" s="86"/>
      <c r="AI23" s="92" t="s">
        <v>383</v>
      </c>
      <c r="AJ23" s="86" t="b">
        <v>0</v>
      </c>
      <c r="AK23" s="86">
        <v>4</v>
      </c>
      <c r="AL23" s="92" t="s">
        <v>372</v>
      </c>
      <c r="AM23" s="86" t="s">
        <v>388</v>
      </c>
      <c r="AN23" s="86" t="b">
        <v>0</v>
      </c>
      <c r="AO23" s="92" t="s">
        <v>372</v>
      </c>
      <c r="AP23" s="86" t="s">
        <v>176</v>
      </c>
      <c r="AQ23" s="86">
        <v>0</v>
      </c>
      <c r="AR23" s="86">
        <v>0</v>
      </c>
      <c r="AS23" s="86"/>
      <c r="AT23" s="86"/>
      <c r="AU23" s="86"/>
      <c r="AV23" s="86"/>
      <c r="AW23" s="86"/>
      <c r="AX23" s="86"/>
      <c r="AY23" s="86"/>
      <c r="AZ23" s="86"/>
      <c r="BA23">
        <v>5</v>
      </c>
      <c r="BB23" s="85" t="str">
        <f>REPLACE(INDEX(GroupVertices[Group],MATCH(Edges[[#This Row],[Vertex 1]],GroupVertices[Vertex],0)),1,1,"")</f>
        <v>1</v>
      </c>
      <c r="BC23" s="85" t="str">
        <f>REPLACE(INDEX(GroupVertices[Group],MATCH(Edges[[#This Row],[Vertex 2]],GroupVertices[Vertex],0)),1,1,"")</f>
        <v>1</v>
      </c>
      <c r="BD23" s="51">
        <v>1</v>
      </c>
      <c r="BE23" s="52">
        <v>4.545454545454546</v>
      </c>
      <c r="BF23" s="51">
        <v>0</v>
      </c>
      <c r="BG23" s="52">
        <v>0</v>
      </c>
      <c r="BH23" s="51">
        <v>0</v>
      </c>
      <c r="BI23" s="52">
        <v>0</v>
      </c>
      <c r="BJ23" s="51">
        <v>21</v>
      </c>
      <c r="BK23" s="52">
        <v>95.45454545454545</v>
      </c>
      <c r="BL23" s="51">
        <v>22</v>
      </c>
    </row>
    <row r="24" spans="1:64" ht="30">
      <c r="A24" s="84" t="s">
        <v>221</v>
      </c>
      <c r="B24" s="84" t="s">
        <v>222</v>
      </c>
      <c r="C24" s="53" t="s">
        <v>1051</v>
      </c>
      <c r="D24" s="54">
        <v>10</v>
      </c>
      <c r="E24" s="65" t="s">
        <v>136</v>
      </c>
      <c r="F24" s="55">
        <v>6</v>
      </c>
      <c r="G24" s="53"/>
      <c r="H24" s="57"/>
      <c r="I24" s="56"/>
      <c r="J24" s="56"/>
      <c r="K24" s="36" t="s">
        <v>65</v>
      </c>
      <c r="L24" s="83">
        <v>24</v>
      </c>
      <c r="M24" s="83"/>
      <c r="N24" s="63"/>
      <c r="O24" s="86" t="s">
        <v>240</v>
      </c>
      <c r="P24" s="88">
        <v>43622.37075231481</v>
      </c>
      <c r="Q24" s="86" t="s">
        <v>256</v>
      </c>
      <c r="R24" s="86"/>
      <c r="S24" s="86"/>
      <c r="T24" s="86"/>
      <c r="U24" s="86"/>
      <c r="V24" s="90" t="s">
        <v>313</v>
      </c>
      <c r="W24" s="88">
        <v>43622.37075231481</v>
      </c>
      <c r="X24" s="90" t="s">
        <v>335</v>
      </c>
      <c r="Y24" s="86"/>
      <c r="Z24" s="86"/>
      <c r="AA24" s="92" t="s">
        <v>367</v>
      </c>
      <c r="AB24" s="86"/>
      <c r="AC24" s="86" t="b">
        <v>0</v>
      </c>
      <c r="AD24" s="86">
        <v>0</v>
      </c>
      <c r="AE24" s="92" t="s">
        <v>383</v>
      </c>
      <c r="AF24" s="86" t="b">
        <v>1</v>
      </c>
      <c r="AG24" s="86" t="s">
        <v>385</v>
      </c>
      <c r="AH24" s="86"/>
      <c r="AI24" s="92" t="s">
        <v>386</v>
      </c>
      <c r="AJ24" s="86" t="b">
        <v>0</v>
      </c>
      <c r="AK24" s="86">
        <v>1</v>
      </c>
      <c r="AL24" s="92" t="s">
        <v>371</v>
      </c>
      <c r="AM24" s="86" t="s">
        <v>388</v>
      </c>
      <c r="AN24" s="86" t="b">
        <v>0</v>
      </c>
      <c r="AO24" s="92" t="s">
        <v>371</v>
      </c>
      <c r="AP24" s="86" t="s">
        <v>176</v>
      </c>
      <c r="AQ24" s="86">
        <v>0</v>
      </c>
      <c r="AR24" s="86">
        <v>0</v>
      </c>
      <c r="AS24" s="86"/>
      <c r="AT24" s="86"/>
      <c r="AU24" s="86"/>
      <c r="AV24" s="86"/>
      <c r="AW24" s="86"/>
      <c r="AX24" s="86"/>
      <c r="AY24" s="86"/>
      <c r="AZ24" s="86"/>
      <c r="BA24">
        <v>5</v>
      </c>
      <c r="BB24" s="85" t="str">
        <f>REPLACE(INDEX(GroupVertices[Group],MATCH(Edges[[#This Row],[Vertex 1]],GroupVertices[Vertex],0)),1,1,"")</f>
        <v>1</v>
      </c>
      <c r="BC24" s="85" t="str">
        <f>REPLACE(INDEX(GroupVertices[Group],MATCH(Edges[[#This Row],[Vertex 2]],GroupVertices[Vertex],0)),1,1,"")</f>
        <v>1</v>
      </c>
      <c r="BD24" s="51">
        <v>2</v>
      </c>
      <c r="BE24" s="52">
        <v>9.090909090909092</v>
      </c>
      <c r="BF24" s="51">
        <v>0</v>
      </c>
      <c r="BG24" s="52">
        <v>0</v>
      </c>
      <c r="BH24" s="51">
        <v>0</v>
      </c>
      <c r="BI24" s="52">
        <v>0</v>
      </c>
      <c r="BJ24" s="51">
        <v>20</v>
      </c>
      <c r="BK24" s="52">
        <v>90.9090909090909</v>
      </c>
      <c r="BL24" s="51">
        <v>22</v>
      </c>
    </row>
    <row r="25" spans="1:64" ht="30">
      <c r="A25" s="84" t="s">
        <v>221</v>
      </c>
      <c r="B25" s="84" t="s">
        <v>222</v>
      </c>
      <c r="C25" s="53" t="s">
        <v>1051</v>
      </c>
      <c r="D25" s="54">
        <v>10</v>
      </c>
      <c r="E25" s="65" t="s">
        <v>136</v>
      </c>
      <c r="F25" s="55">
        <v>6</v>
      </c>
      <c r="G25" s="53"/>
      <c r="H25" s="57"/>
      <c r="I25" s="56"/>
      <c r="J25" s="56"/>
      <c r="K25" s="36" t="s">
        <v>65</v>
      </c>
      <c r="L25" s="83">
        <v>25</v>
      </c>
      <c r="M25" s="83"/>
      <c r="N25" s="63"/>
      <c r="O25" s="86" t="s">
        <v>240</v>
      </c>
      <c r="P25" s="88">
        <v>43629.41375</v>
      </c>
      <c r="Q25" s="86" t="s">
        <v>257</v>
      </c>
      <c r="R25" s="86"/>
      <c r="S25" s="86"/>
      <c r="T25" s="86"/>
      <c r="U25" s="86"/>
      <c r="V25" s="90" t="s">
        <v>313</v>
      </c>
      <c r="W25" s="88">
        <v>43629.41375</v>
      </c>
      <c r="X25" s="90" t="s">
        <v>336</v>
      </c>
      <c r="Y25" s="86"/>
      <c r="Z25" s="86"/>
      <c r="AA25" s="92" t="s">
        <v>368</v>
      </c>
      <c r="AB25" s="86"/>
      <c r="AC25" s="86" t="b">
        <v>0</v>
      </c>
      <c r="AD25" s="86">
        <v>0</v>
      </c>
      <c r="AE25" s="92" t="s">
        <v>383</v>
      </c>
      <c r="AF25" s="86" t="b">
        <v>0</v>
      </c>
      <c r="AG25" s="86" t="s">
        <v>385</v>
      </c>
      <c r="AH25" s="86"/>
      <c r="AI25" s="92" t="s">
        <v>383</v>
      </c>
      <c r="AJ25" s="86" t="b">
        <v>0</v>
      </c>
      <c r="AK25" s="86">
        <v>1</v>
      </c>
      <c r="AL25" s="92" t="s">
        <v>380</v>
      </c>
      <c r="AM25" s="86" t="s">
        <v>388</v>
      </c>
      <c r="AN25" s="86" t="b">
        <v>0</v>
      </c>
      <c r="AO25" s="92" t="s">
        <v>380</v>
      </c>
      <c r="AP25" s="86" t="s">
        <v>176</v>
      </c>
      <c r="AQ25" s="86">
        <v>0</v>
      </c>
      <c r="AR25" s="86">
        <v>0</v>
      </c>
      <c r="AS25" s="86"/>
      <c r="AT25" s="86"/>
      <c r="AU25" s="86"/>
      <c r="AV25" s="86"/>
      <c r="AW25" s="86"/>
      <c r="AX25" s="86"/>
      <c r="AY25" s="86"/>
      <c r="AZ25" s="86"/>
      <c r="BA25">
        <v>5</v>
      </c>
      <c r="BB25" s="85" t="str">
        <f>REPLACE(INDEX(GroupVertices[Group],MATCH(Edges[[#This Row],[Vertex 1]],GroupVertices[Vertex],0)),1,1,"")</f>
        <v>1</v>
      </c>
      <c r="BC25" s="85" t="str">
        <f>REPLACE(INDEX(GroupVertices[Group],MATCH(Edges[[#This Row],[Vertex 2]],GroupVertices[Vertex],0)),1,1,"")</f>
        <v>1</v>
      </c>
      <c r="BD25" s="51">
        <v>2</v>
      </c>
      <c r="BE25" s="52">
        <v>8</v>
      </c>
      <c r="BF25" s="51">
        <v>1</v>
      </c>
      <c r="BG25" s="52">
        <v>4</v>
      </c>
      <c r="BH25" s="51">
        <v>0</v>
      </c>
      <c r="BI25" s="52">
        <v>0</v>
      </c>
      <c r="BJ25" s="51">
        <v>22</v>
      </c>
      <c r="BK25" s="52">
        <v>88</v>
      </c>
      <c r="BL25" s="51">
        <v>25</v>
      </c>
    </row>
    <row r="26" spans="1:64" ht="30">
      <c r="A26" s="84" t="s">
        <v>221</v>
      </c>
      <c r="B26" s="84" t="s">
        <v>222</v>
      </c>
      <c r="C26" s="53" t="s">
        <v>1051</v>
      </c>
      <c r="D26" s="54">
        <v>10</v>
      </c>
      <c r="E26" s="65" t="s">
        <v>136</v>
      </c>
      <c r="F26" s="55">
        <v>6</v>
      </c>
      <c r="G26" s="53"/>
      <c r="H26" s="57"/>
      <c r="I26" s="56"/>
      <c r="J26" s="56"/>
      <c r="K26" s="36" t="s">
        <v>65</v>
      </c>
      <c r="L26" s="83">
        <v>26</v>
      </c>
      <c r="M26" s="83"/>
      <c r="N26" s="63"/>
      <c r="O26" s="86" t="s">
        <v>240</v>
      </c>
      <c r="P26" s="88">
        <v>43629.41402777778</v>
      </c>
      <c r="Q26" s="86" t="s">
        <v>258</v>
      </c>
      <c r="R26" s="86"/>
      <c r="S26" s="86"/>
      <c r="T26" s="86"/>
      <c r="U26" s="86"/>
      <c r="V26" s="90" t="s">
        <v>313</v>
      </c>
      <c r="W26" s="88">
        <v>43629.41402777778</v>
      </c>
      <c r="X26" s="90" t="s">
        <v>337</v>
      </c>
      <c r="Y26" s="86"/>
      <c r="Z26" s="86"/>
      <c r="AA26" s="92" t="s">
        <v>369</v>
      </c>
      <c r="AB26" s="86"/>
      <c r="AC26" s="86" t="b">
        <v>0</v>
      </c>
      <c r="AD26" s="86">
        <v>0</v>
      </c>
      <c r="AE26" s="92" t="s">
        <v>383</v>
      </c>
      <c r="AF26" s="86" t="b">
        <v>0</v>
      </c>
      <c r="AG26" s="86" t="s">
        <v>385</v>
      </c>
      <c r="AH26" s="86"/>
      <c r="AI26" s="92" t="s">
        <v>383</v>
      </c>
      <c r="AJ26" s="86" t="b">
        <v>0</v>
      </c>
      <c r="AK26" s="86">
        <v>1</v>
      </c>
      <c r="AL26" s="92" t="s">
        <v>379</v>
      </c>
      <c r="AM26" s="86" t="s">
        <v>388</v>
      </c>
      <c r="AN26" s="86" t="b">
        <v>0</v>
      </c>
      <c r="AO26" s="92" t="s">
        <v>379</v>
      </c>
      <c r="AP26" s="86" t="s">
        <v>176</v>
      </c>
      <c r="AQ26" s="86">
        <v>0</v>
      </c>
      <c r="AR26" s="86">
        <v>0</v>
      </c>
      <c r="AS26" s="86"/>
      <c r="AT26" s="86"/>
      <c r="AU26" s="86"/>
      <c r="AV26" s="86"/>
      <c r="AW26" s="86"/>
      <c r="AX26" s="86"/>
      <c r="AY26" s="86"/>
      <c r="AZ26" s="86"/>
      <c r="BA26">
        <v>5</v>
      </c>
      <c r="BB26" s="85" t="str">
        <f>REPLACE(INDEX(GroupVertices[Group],MATCH(Edges[[#This Row],[Vertex 1]],GroupVertices[Vertex],0)),1,1,"")</f>
        <v>1</v>
      </c>
      <c r="BC26" s="85" t="str">
        <f>REPLACE(INDEX(GroupVertices[Group],MATCH(Edges[[#This Row],[Vertex 2]],GroupVertices[Vertex],0)),1,1,"")</f>
        <v>1</v>
      </c>
      <c r="BD26" s="51">
        <v>1</v>
      </c>
      <c r="BE26" s="52">
        <v>4.3478260869565215</v>
      </c>
      <c r="BF26" s="51">
        <v>3</v>
      </c>
      <c r="BG26" s="52">
        <v>13.043478260869565</v>
      </c>
      <c r="BH26" s="51">
        <v>0</v>
      </c>
      <c r="BI26" s="52">
        <v>0</v>
      </c>
      <c r="BJ26" s="51">
        <v>19</v>
      </c>
      <c r="BK26" s="52">
        <v>82.6086956521739</v>
      </c>
      <c r="BL26" s="51">
        <v>23</v>
      </c>
    </row>
    <row r="27" spans="1:64" ht="30">
      <c r="A27" s="84" t="s">
        <v>221</v>
      </c>
      <c r="B27" s="84" t="s">
        <v>222</v>
      </c>
      <c r="C27" s="53" t="s">
        <v>1051</v>
      </c>
      <c r="D27" s="54">
        <v>10</v>
      </c>
      <c r="E27" s="65" t="s">
        <v>136</v>
      </c>
      <c r="F27" s="55">
        <v>6</v>
      </c>
      <c r="G27" s="53"/>
      <c r="H27" s="57"/>
      <c r="I27" s="56"/>
      <c r="J27" s="56"/>
      <c r="K27" s="36" t="s">
        <v>65</v>
      </c>
      <c r="L27" s="83">
        <v>27</v>
      </c>
      <c r="M27" s="83"/>
      <c r="N27" s="63"/>
      <c r="O27" s="86" t="s">
        <v>240</v>
      </c>
      <c r="P27" s="88">
        <v>43630.365277777775</v>
      </c>
      <c r="Q27" s="86" t="s">
        <v>259</v>
      </c>
      <c r="R27" s="86"/>
      <c r="S27" s="86"/>
      <c r="T27" s="86"/>
      <c r="U27" s="86"/>
      <c r="V27" s="90" t="s">
        <v>313</v>
      </c>
      <c r="W27" s="88">
        <v>43630.365277777775</v>
      </c>
      <c r="X27" s="90" t="s">
        <v>338</v>
      </c>
      <c r="Y27" s="86"/>
      <c r="Z27" s="86"/>
      <c r="AA27" s="92" t="s">
        <v>370</v>
      </c>
      <c r="AB27" s="86"/>
      <c r="AC27" s="86" t="b">
        <v>0</v>
      </c>
      <c r="AD27" s="86">
        <v>0</v>
      </c>
      <c r="AE27" s="92" t="s">
        <v>383</v>
      </c>
      <c r="AF27" s="86" t="b">
        <v>0</v>
      </c>
      <c r="AG27" s="86" t="s">
        <v>385</v>
      </c>
      <c r="AH27" s="86"/>
      <c r="AI27" s="92" t="s">
        <v>383</v>
      </c>
      <c r="AJ27" s="86" t="b">
        <v>0</v>
      </c>
      <c r="AK27" s="86">
        <v>1</v>
      </c>
      <c r="AL27" s="92" t="s">
        <v>381</v>
      </c>
      <c r="AM27" s="86" t="s">
        <v>388</v>
      </c>
      <c r="AN27" s="86" t="b">
        <v>0</v>
      </c>
      <c r="AO27" s="92" t="s">
        <v>381</v>
      </c>
      <c r="AP27" s="86" t="s">
        <v>176</v>
      </c>
      <c r="AQ27" s="86">
        <v>0</v>
      </c>
      <c r="AR27" s="86">
        <v>0</v>
      </c>
      <c r="AS27" s="86"/>
      <c r="AT27" s="86"/>
      <c r="AU27" s="86"/>
      <c r="AV27" s="86"/>
      <c r="AW27" s="86"/>
      <c r="AX27" s="86"/>
      <c r="AY27" s="86"/>
      <c r="AZ27" s="86"/>
      <c r="BA27">
        <v>5</v>
      </c>
      <c r="BB27" s="85" t="str">
        <f>REPLACE(INDEX(GroupVertices[Group],MATCH(Edges[[#This Row],[Vertex 1]],GroupVertices[Vertex],0)),1,1,"")</f>
        <v>1</v>
      </c>
      <c r="BC27" s="85" t="str">
        <f>REPLACE(INDEX(GroupVertices[Group],MATCH(Edges[[#This Row],[Vertex 2]],GroupVertices[Vertex],0)),1,1,"")</f>
        <v>1</v>
      </c>
      <c r="BD27" s="51">
        <v>1</v>
      </c>
      <c r="BE27" s="52">
        <v>4</v>
      </c>
      <c r="BF27" s="51">
        <v>0</v>
      </c>
      <c r="BG27" s="52">
        <v>0</v>
      </c>
      <c r="BH27" s="51">
        <v>0</v>
      </c>
      <c r="BI27" s="52">
        <v>0</v>
      </c>
      <c r="BJ27" s="51">
        <v>24</v>
      </c>
      <c r="BK27" s="52">
        <v>96</v>
      </c>
      <c r="BL27" s="51">
        <v>25</v>
      </c>
    </row>
    <row r="28" spans="1:64" ht="15">
      <c r="A28" s="84" t="s">
        <v>222</v>
      </c>
      <c r="B28" s="84" t="s">
        <v>232</v>
      </c>
      <c r="C28" s="53" t="s">
        <v>1048</v>
      </c>
      <c r="D28" s="54">
        <v>3</v>
      </c>
      <c r="E28" s="65" t="s">
        <v>132</v>
      </c>
      <c r="F28" s="55">
        <v>32</v>
      </c>
      <c r="G28" s="53"/>
      <c r="H28" s="57"/>
      <c r="I28" s="56"/>
      <c r="J28" s="56"/>
      <c r="K28" s="36" t="s">
        <v>65</v>
      </c>
      <c r="L28" s="83">
        <v>28</v>
      </c>
      <c r="M28" s="83"/>
      <c r="N28" s="63"/>
      <c r="O28" s="86" t="s">
        <v>240</v>
      </c>
      <c r="P28" s="88">
        <v>43621.64221064815</v>
      </c>
      <c r="Q28" s="86" t="s">
        <v>260</v>
      </c>
      <c r="R28" s="90" t="s">
        <v>276</v>
      </c>
      <c r="S28" s="86" t="s">
        <v>286</v>
      </c>
      <c r="T28" s="86" t="s">
        <v>292</v>
      </c>
      <c r="U28" s="86"/>
      <c r="V28" s="90" t="s">
        <v>314</v>
      </c>
      <c r="W28" s="88">
        <v>43621.64221064815</v>
      </c>
      <c r="X28" s="90" t="s">
        <v>339</v>
      </c>
      <c r="Y28" s="86"/>
      <c r="Z28" s="86"/>
      <c r="AA28" s="92" t="s">
        <v>371</v>
      </c>
      <c r="AB28" s="86"/>
      <c r="AC28" s="86" t="b">
        <v>0</v>
      </c>
      <c r="AD28" s="86">
        <v>1</v>
      </c>
      <c r="AE28" s="92" t="s">
        <v>383</v>
      </c>
      <c r="AF28" s="86" t="b">
        <v>1</v>
      </c>
      <c r="AG28" s="86" t="s">
        <v>385</v>
      </c>
      <c r="AH28" s="86"/>
      <c r="AI28" s="92" t="s">
        <v>386</v>
      </c>
      <c r="AJ28" s="86" t="b">
        <v>0</v>
      </c>
      <c r="AK28" s="86">
        <v>1</v>
      </c>
      <c r="AL28" s="92" t="s">
        <v>383</v>
      </c>
      <c r="AM28" s="86" t="s">
        <v>388</v>
      </c>
      <c r="AN28" s="86" t="b">
        <v>0</v>
      </c>
      <c r="AO28" s="92" t="s">
        <v>371</v>
      </c>
      <c r="AP28" s="86" t="s">
        <v>396</v>
      </c>
      <c r="AQ28" s="86">
        <v>0</v>
      </c>
      <c r="AR28" s="86">
        <v>0</v>
      </c>
      <c r="AS28" s="86"/>
      <c r="AT28" s="86"/>
      <c r="AU28" s="86"/>
      <c r="AV28" s="86"/>
      <c r="AW28" s="86"/>
      <c r="AX28" s="86"/>
      <c r="AY28" s="86"/>
      <c r="AZ28" s="86"/>
      <c r="BA28">
        <v>1</v>
      </c>
      <c r="BB28" s="85" t="str">
        <f>REPLACE(INDEX(GroupVertices[Group],MATCH(Edges[[#This Row],[Vertex 1]],GroupVertices[Vertex],0)),1,1,"")</f>
        <v>1</v>
      </c>
      <c r="BC28" s="85" t="str">
        <f>REPLACE(INDEX(GroupVertices[Group],MATCH(Edges[[#This Row],[Vertex 2]],GroupVertices[Vertex],0)),1,1,"")</f>
        <v>1</v>
      </c>
      <c r="BD28" s="51">
        <v>4</v>
      </c>
      <c r="BE28" s="52">
        <v>12.903225806451612</v>
      </c>
      <c r="BF28" s="51">
        <v>0</v>
      </c>
      <c r="BG28" s="52">
        <v>0</v>
      </c>
      <c r="BH28" s="51">
        <v>0</v>
      </c>
      <c r="BI28" s="52">
        <v>0</v>
      </c>
      <c r="BJ28" s="51">
        <v>27</v>
      </c>
      <c r="BK28" s="52">
        <v>87.09677419354838</v>
      </c>
      <c r="BL28" s="51">
        <v>31</v>
      </c>
    </row>
    <row r="29" spans="1:64" ht="15">
      <c r="A29" s="84" t="s">
        <v>222</v>
      </c>
      <c r="B29" s="84" t="s">
        <v>227</v>
      </c>
      <c r="C29" s="53" t="s">
        <v>1048</v>
      </c>
      <c r="D29" s="54">
        <v>3</v>
      </c>
      <c r="E29" s="65" t="s">
        <v>132</v>
      </c>
      <c r="F29" s="55">
        <v>32</v>
      </c>
      <c r="G29" s="53"/>
      <c r="H29" s="57"/>
      <c r="I29" s="56"/>
      <c r="J29" s="56"/>
      <c r="K29" s="36" t="s">
        <v>65</v>
      </c>
      <c r="L29" s="83">
        <v>29</v>
      </c>
      <c r="M29" s="83"/>
      <c r="N29" s="63"/>
      <c r="O29" s="86" t="s">
        <v>240</v>
      </c>
      <c r="P29" s="88">
        <v>43621.64949074074</v>
      </c>
      <c r="Q29" s="86" t="s">
        <v>261</v>
      </c>
      <c r="R29" s="86"/>
      <c r="S29" s="86"/>
      <c r="T29" s="86" t="s">
        <v>292</v>
      </c>
      <c r="U29" s="90" t="s">
        <v>300</v>
      </c>
      <c r="V29" s="90" t="s">
        <v>300</v>
      </c>
      <c r="W29" s="88">
        <v>43621.64949074074</v>
      </c>
      <c r="X29" s="90" t="s">
        <v>340</v>
      </c>
      <c r="Y29" s="86"/>
      <c r="Z29" s="86"/>
      <c r="AA29" s="92" t="s">
        <v>372</v>
      </c>
      <c r="AB29" s="86"/>
      <c r="AC29" s="86" t="b">
        <v>0</v>
      </c>
      <c r="AD29" s="86">
        <v>22</v>
      </c>
      <c r="AE29" s="92" t="s">
        <v>383</v>
      </c>
      <c r="AF29" s="86" t="b">
        <v>0</v>
      </c>
      <c r="AG29" s="86" t="s">
        <v>385</v>
      </c>
      <c r="AH29" s="86"/>
      <c r="AI29" s="92" t="s">
        <v>383</v>
      </c>
      <c r="AJ29" s="86" t="b">
        <v>0</v>
      </c>
      <c r="AK29" s="86">
        <v>4</v>
      </c>
      <c r="AL29" s="92" t="s">
        <v>383</v>
      </c>
      <c r="AM29" s="86" t="s">
        <v>395</v>
      </c>
      <c r="AN29" s="86" t="b">
        <v>0</v>
      </c>
      <c r="AO29" s="92" t="s">
        <v>372</v>
      </c>
      <c r="AP29" s="86" t="s">
        <v>396</v>
      </c>
      <c r="AQ29" s="86">
        <v>0</v>
      </c>
      <c r="AR29" s="86">
        <v>0</v>
      </c>
      <c r="AS29" s="86"/>
      <c r="AT29" s="86"/>
      <c r="AU29" s="86"/>
      <c r="AV29" s="86"/>
      <c r="AW29" s="86"/>
      <c r="AX29" s="86"/>
      <c r="AY29" s="86"/>
      <c r="AZ29" s="86"/>
      <c r="BA29">
        <v>1</v>
      </c>
      <c r="BB29" s="85" t="str">
        <f>REPLACE(INDEX(GroupVertices[Group],MATCH(Edges[[#This Row],[Vertex 1]],GroupVertices[Vertex],0)),1,1,"")</f>
        <v>1</v>
      </c>
      <c r="BC29" s="85" t="str">
        <f>REPLACE(INDEX(GroupVertices[Group],MATCH(Edges[[#This Row],[Vertex 2]],GroupVertices[Vertex],0)),1,1,"")</f>
        <v>1</v>
      </c>
      <c r="BD29" s="51">
        <v>1</v>
      </c>
      <c r="BE29" s="52">
        <v>2.4390243902439024</v>
      </c>
      <c r="BF29" s="51">
        <v>1</v>
      </c>
      <c r="BG29" s="52">
        <v>2.4390243902439024</v>
      </c>
      <c r="BH29" s="51">
        <v>0</v>
      </c>
      <c r="BI29" s="52">
        <v>0</v>
      </c>
      <c r="BJ29" s="51">
        <v>39</v>
      </c>
      <c r="BK29" s="52">
        <v>95.1219512195122</v>
      </c>
      <c r="BL29" s="51">
        <v>41</v>
      </c>
    </row>
    <row r="30" spans="1:64" ht="15">
      <c r="A30" s="84" t="s">
        <v>222</v>
      </c>
      <c r="B30" s="84" t="s">
        <v>233</v>
      </c>
      <c r="C30" s="53" t="s">
        <v>1048</v>
      </c>
      <c r="D30" s="54">
        <v>3</v>
      </c>
      <c r="E30" s="65" t="s">
        <v>132</v>
      </c>
      <c r="F30" s="55">
        <v>32</v>
      </c>
      <c r="G30" s="53"/>
      <c r="H30" s="57"/>
      <c r="I30" s="56"/>
      <c r="J30" s="56"/>
      <c r="K30" s="36" t="s">
        <v>65</v>
      </c>
      <c r="L30" s="83">
        <v>30</v>
      </c>
      <c r="M30" s="83"/>
      <c r="N30" s="63"/>
      <c r="O30" s="86" t="s">
        <v>240</v>
      </c>
      <c r="P30" s="88">
        <v>43630.38480324074</v>
      </c>
      <c r="Q30" s="86" t="s">
        <v>262</v>
      </c>
      <c r="R30" s="90" t="s">
        <v>277</v>
      </c>
      <c r="S30" s="86" t="s">
        <v>286</v>
      </c>
      <c r="T30" s="86" t="s">
        <v>292</v>
      </c>
      <c r="U30" s="86"/>
      <c r="V30" s="90" t="s">
        <v>314</v>
      </c>
      <c r="W30" s="88">
        <v>43630.38480324074</v>
      </c>
      <c r="X30" s="90" t="s">
        <v>341</v>
      </c>
      <c r="Y30" s="86"/>
      <c r="Z30" s="86"/>
      <c r="AA30" s="92" t="s">
        <v>373</v>
      </c>
      <c r="AB30" s="86"/>
      <c r="AC30" s="86" t="b">
        <v>0</v>
      </c>
      <c r="AD30" s="86">
        <v>0</v>
      </c>
      <c r="AE30" s="92" t="s">
        <v>383</v>
      </c>
      <c r="AF30" s="86" t="b">
        <v>1</v>
      </c>
      <c r="AG30" s="86" t="s">
        <v>385</v>
      </c>
      <c r="AH30" s="86"/>
      <c r="AI30" s="92" t="s">
        <v>387</v>
      </c>
      <c r="AJ30" s="86" t="b">
        <v>0</v>
      </c>
      <c r="AK30" s="86">
        <v>0</v>
      </c>
      <c r="AL30" s="92" t="s">
        <v>383</v>
      </c>
      <c r="AM30" s="86" t="s">
        <v>388</v>
      </c>
      <c r="AN30" s="86" t="b">
        <v>0</v>
      </c>
      <c r="AO30" s="92" t="s">
        <v>373</v>
      </c>
      <c r="AP30" s="86" t="s">
        <v>176</v>
      </c>
      <c r="AQ30" s="86">
        <v>0</v>
      </c>
      <c r="AR30" s="86">
        <v>0</v>
      </c>
      <c r="AS30" s="86"/>
      <c r="AT30" s="86"/>
      <c r="AU30" s="86"/>
      <c r="AV30" s="86"/>
      <c r="AW30" s="86"/>
      <c r="AX30" s="86"/>
      <c r="AY30" s="86"/>
      <c r="AZ30" s="86"/>
      <c r="BA30">
        <v>1</v>
      </c>
      <c r="BB30" s="85" t="str">
        <f>REPLACE(INDEX(GroupVertices[Group],MATCH(Edges[[#This Row],[Vertex 1]],GroupVertices[Vertex],0)),1,1,"")</f>
        <v>1</v>
      </c>
      <c r="BC30" s="85" t="str">
        <f>REPLACE(INDEX(GroupVertices[Group],MATCH(Edges[[#This Row],[Vertex 2]],GroupVertices[Vertex],0)),1,1,"")</f>
        <v>1</v>
      </c>
      <c r="BD30" s="51">
        <v>2</v>
      </c>
      <c r="BE30" s="52">
        <v>6.451612903225806</v>
      </c>
      <c r="BF30" s="51">
        <v>0</v>
      </c>
      <c r="BG30" s="52">
        <v>0</v>
      </c>
      <c r="BH30" s="51">
        <v>0</v>
      </c>
      <c r="BI30" s="52">
        <v>0</v>
      </c>
      <c r="BJ30" s="51">
        <v>29</v>
      </c>
      <c r="BK30" s="52">
        <v>93.54838709677419</v>
      </c>
      <c r="BL30" s="51">
        <v>31</v>
      </c>
    </row>
    <row r="31" spans="1:64" ht="15">
      <c r="A31" s="84" t="s">
        <v>223</v>
      </c>
      <c r="B31" s="84" t="s">
        <v>234</v>
      </c>
      <c r="C31" s="53" t="s">
        <v>1048</v>
      </c>
      <c r="D31" s="54">
        <v>3</v>
      </c>
      <c r="E31" s="65" t="s">
        <v>132</v>
      </c>
      <c r="F31" s="55">
        <v>32</v>
      </c>
      <c r="G31" s="53"/>
      <c r="H31" s="57"/>
      <c r="I31" s="56"/>
      <c r="J31" s="56"/>
      <c r="K31" s="36" t="s">
        <v>65</v>
      </c>
      <c r="L31" s="83">
        <v>31</v>
      </c>
      <c r="M31" s="83"/>
      <c r="N31" s="63"/>
      <c r="O31" s="86" t="s">
        <v>240</v>
      </c>
      <c r="P31" s="88">
        <v>43630.50001157408</v>
      </c>
      <c r="Q31" s="86" t="s">
        <v>263</v>
      </c>
      <c r="R31" s="90" t="s">
        <v>278</v>
      </c>
      <c r="S31" s="86" t="s">
        <v>287</v>
      </c>
      <c r="T31" s="86"/>
      <c r="U31" s="86"/>
      <c r="V31" s="90" t="s">
        <v>315</v>
      </c>
      <c r="W31" s="88">
        <v>43630.50001157408</v>
      </c>
      <c r="X31" s="90" t="s">
        <v>342</v>
      </c>
      <c r="Y31" s="86"/>
      <c r="Z31" s="86"/>
      <c r="AA31" s="92" t="s">
        <v>374</v>
      </c>
      <c r="AB31" s="86"/>
      <c r="AC31" s="86" t="b">
        <v>0</v>
      </c>
      <c r="AD31" s="86">
        <v>0</v>
      </c>
      <c r="AE31" s="92" t="s">
        <v>383</v>
      </c>
      <c r="AF31" s="86" t="b">
        <v>0</v>
      </c>
      <c r="AG31" s="86" t="s">
        <v>385</v>
      </c>
      <c r="AH31" s="86"/>
      <c r="AI31" s="92" t="s">
        <v>383</v>
      </c>
      <c r="AJ31" s="86" t="b">
        <v>0</v>
      </c>
      <c r="AK31" s="86">
        <v>0</v>
      </c>
      <c r="AL31" s="92" t="s">
        <v>383</v>
      </c>
      <c r="AM31" s="86" t="s">
        <v>391</v>
      </c>
      <c r="AN31" s="86" t="b">
        <v>0</v>
      </c>
      <c r="AO31" s="92" t="s">
        <v>374</v>
      </c>
      <c r="AP31" s="86" t="s">
        <v>176</v>
      </c>
      <c r="AQ31" s="86">
        <v>0</v>
      </c>
      <c r="AR31" s="86">
        <v>0</v>
      </c>
      <c r="AS31" s="86"/>
      <c r="AT31" s="86"/>
      <c r="AU31" s="86"/>
      <c r="AV31" s="86"/>
      <c r="AW31" s="86"/>
      <c r="AX31" s="86"/>
      <c r="AY31" s="86"/>
      <c r="AZ31" s="86"/>
      <c r="BA31">
        <v>1</v>
      </c>
      <c r="BB31" s="85" t="str">
        <f>REPLACE(INDEX(GroupVertices[Group],MATCH(Edges[[#This Row],[Vertex 1]],GroupVertices[Vertex],0)),1,1,"")</f>
        <v>6</v>
      </c>
      <c r="BC31" s="85" t="str">
        <f>REPLACE(INDEX(GroupVertices[Group],MATCH(Edges[[#This Row],[Vertex 2]],GroupVertices[Vertex],0)),1,1,"")</f>
        <v>6</v>
      </c>
      <c r="BD31" s="51">
        <v>2</v>
      </c>
      <c r="BE31" s="52">
        <v>8</v>
      </c>
      <c r="BF31" s="51">
        <v>0</v>
      </c>
      <c r="BG31" s="52">
        <v>0</v>
      </c>
      <c r="BH31" s="51">
        <v>0</v>
      </c>
      <c r="BI31" s="52">
        <v>0</v>
      </c>
      <c r="BJ31" s="51">
        <v>23</v>
      </c>
      <c r="BK31" s="52">
        <v>92</v>
      </c>
      <c r="BL31" s="51">
        <v>25</v>
      </c>
    </row>
    <row r="32" spans="1:64" ht="15">
      <c r="A32" s="84" t="s">
        <v>224</v>
      </c>
      <c r="B32" s="84" t="s">
        <v>235</v>
      </c>
      <c r="C32" s="53" t="s">
        <v>1048</v>
      </c>
      <c r="D32" s="54">
        <v>3</v>
      </c>
      <c r="E32" s="65" t="s">
        <v>132</v>
      </c>
      <c r="F32" s="55">
        <v>32</v>
      </c>
      <c r="G32" s="53"/>
      <c r="H32" s="57"/>
      <c r="I32" s="56"/>
      <c r="J32" s="56"/>
      <c r="K32" s="36" t="s">
        <v>65</v>
      </c>
      <c r="L32" s="83">
        <v>32</v>
      </c>
      <c r="M32" s="83"/>
      <c r="N32" s="63"/>
      <c r="O32" s="86" t="s">
        <v>240</v>
      </c>
      <c r="P32" s="88">
        <v>43616.667650462965</v>
      </c>
      <c r="Q32" s="86" t="s">
        <v>264</v>
      </c>
      <c r="R32" s="90" t="s">
        <v>279</v>
      </c>
      <c r="S32" s="86" t="s">
        <v>287</v>
      </c>
      <c r="T32" s="86"/>
      <c r="U32" s="86"/>
      <c r="V32" s="90" t="s">
        <v>316</v>
      </c>
      <c r="W32" s="88">
        <v>43616.667650462965</v>
      </c>
      <c r="X32" s="90" t="s">
        <v>343</v>
      </c>
      <c r="Y32" s="86"/>
      <c r="Z32" s="86"/>
      <c r="AA32" s="92" t="s">
        <v>375</v>
      </c>
      <c r="AB32" s="86"/>
      <c r="AC32" s="86" t="b">
        <v>0</v>
      </c>
      <c r="AD32" s="86">
        <v>1</v>
      </c>
      <c r="AE32" s="92" t="s">
        <v>383</v>
      </c>
      <c r="AF32" s="86" t="b">
        <v>0</v>
      </c>
      <c r="AG32" s="86" t="s">
        <v>385</v>
      </c>
      <c r="AH32" s="86"/>
      <c r="AI32" s="92" t="s">
        <v>383</v>
      </c>
      <c r="AJ32" s="86" t="b">
        <v>0</v>
      </c>
      <c r="AK32" s="86">
        <v>2</v>
      </c>
      <c r="AL32" s="92" t="s">
        <v>383</v>
      </c>
      <c r="AM32" s="86" t="s">
        <v>388</v>
      </c>
      <c r="AN32" s="86" t="b">
        <v>0</v>
      </c>
      <c r="AO32" s="92" t="s">
        <v>375</v>
      </c>
      <c r="AP32" s="86" t="s">
        <v>396</v>
      </c>
      <c r="AQ32" s="86">
        <v>0</v>
      </c>
      <c r="AR32" s="86">
        <v>0</v>
      </c>
      <c r="AS32" s="86"/>
      <c r="AT32" s="86"/>
      <c r="AU32" s="86"/>
      <c r="AV32" s="86"/>
      <c r="AW32" s="86"/>
      <c r="AX32" s="86"/>
      <c r="AY32" s="86"/>
      <c r="AZ32" s="86"/>
      <c r="BA32">
        <v>1</v>
      </c>
      <c r="BB32" s="85" t="str">
        <f>REPLACE(INDEX(GroupVertices[Group],MATCH(Edges[[#This Row],[Vertex 1]],GroupVertices[Vertex],0)),1,1,"")</f>
        <v>4</v>
      </c>
      <c r="BC32" s="85" t="str">
        <f>REPLACE(INDEX(GroupVertices[Group],MATCH(Edges[[#This Row],[Vertex 2]],GroupVertices[Vertex],0)),1,1,"")</f>
        <v>4</v>
      </c>
      <c r="BD32" s="51">
        <v>1</v>
      </c>
      <c r="BE32" s="52">
        <v>3.0303030303030303</v>
      </c>
      <c r="BF32" s="51">
        <v>1</v>
      </c>
      <c r="BG32" s="52">
        <v>3.0303030303030303</v>
      </c>
      <c r="BH32" s="51">
        <v>0</v>
      </c>
      <c r="BI32" s="52">
        <v>0</v>
      </c>
      <c r="BJ32" s="51">
        <v>31</v>
      </c>
      <c r="BK32" s="52">
        <v>93.93939393939394</v>
      </c>
      <c r="BL32" s="51">
        <v>33</v>
      </c>
    </row>
    <row r="33" spans="1:64" ht="15">
      <c r="A33" s="84" t="s">
        <v>225</v>
      </c>
      <c r="B33" s="84" t="s">
        <v>235</v>
      </c>
      <c r="C33" s="53" t="s">
        <v>1048</v>
      </c>
      <c r="D33" s="54">
        <v>3</v>
      </c>
      <c r="E33" s="65" t="s">
        <v>132</v>
      </c>
      <c r="F33" s="55">
        <v>32</v>
      </c>
      <c r="G33" s="53"/>
      <c r="H33" s="57"/>
      <c r="I33" s="56"/>
      <c r="J33" s="56"/>
      <c r="K33" s="36" t="s">
        <v>65</v>
      </c>
      <c r="L33" s="83">
        <v>33</v>
      </c>
      <c r="M33" s="83"/>
      <c r="N33" s="63"/>
      <c r="O33" s="86" t="s">
        <v>240</v>
      </c>
      <c r="P33" s="88">
        <v>43631.00915509259</v>
      </c>
      <c r="Q33" s="86" t="s">
        <v>265</v>
      </c>
      <c r="R33" s="86"/>
      <c r="S33" s="86"/>
      <c r="T33" s="86"/>
      <c r="U33" s="86"/>
      <c r="V33" s="90" t="s">
        <v>317</v>
      </c>
      <c r="W33" s="88">
        <v>43631.00915509259</v>
      </c>
      <c r="X33" s="90" t="s">
        <v>344</v>
      </c>
      <c r="Y33" s="86"/>
      <c r="Z33" s="86"/>
      <c r="AA33" s="92" t="s">
        <v>376</v>
      </c>
      <c r="AB33" s="86"/>
      <c r="AC33" s="86" t="b">
        <v>0</v>
      </c>
      <c r="AD33" s="86">
        <v>0</v>
      </c>
      <c r="AE33" s="92" t="s">
        <v>383</v>
      </c>
      <c r="AF33" s="86" t="b">
        <v>0</v>
      </c>
      <c r="AG33" s="86" t="s">
        <v>385</v>
      </c>
      <c r="AH33" s="86"/>
      <c r="AI33" s="92" t="s">
        <v>383</v>
      </c>
      <c r="AJ33" s="86" t="b">
        <v>0</v>
      </c>
      <c r="AK33" s="86">
        <v>2</v>
      </c>
      <c r="AL33" s="92" t="s">
        <v>375</v>
      </c>
      <c r="AM33" s="86" t="s">
        <v>394</v>
      </c>
      <c r="AN33" s="86" t="b">
        <v>0</v>
      </c>
      <c r="AO33" s="92" t="s">
        <v>375</v>
      </c>
      <c r="AP33" s="86" t="s">
        <v>176</v>
      </c>
      <c r="AQ33" s="86">
        <v>0</v>
      </c>
      <c r="AR33" s="86">
        <v>0</v>
      </c>
      <c r="AS33" s="86"/>
      <c r="AT33" s="86"/>
      <c r="AU33" s="86"/>
      <c r="AV33" s="86"/>
      <c r="AW33" s="86"/>
      <c r="AX33" s="86"/>
      <c r="AY33" s="86"/>
      <c r="AZ33" s="86"/>
      <c r="BA33">
        <v>1</v>
      </c>
      <c r="BB33" s="85" t="str">
        <f>REPLACE(INDEX(GroupVertices[Group],MATCH(Edges[[#This Row],[Vertex 1]],GroupVertices[Vertex],0)),1,1,"")</f>
        <v>4</v>
      </c>
      <c r="BC33" s="85" t="str">
        <f>REPLACE(INDEX(GroupVertices[Group],MATCH(Edges[[#This Row],[Vertex 2]],GroupVertices[Vertex],0)),1,1,"")</f>
        <v>4</v>
      </c>
      <c r="BD33" s="51"/>
      <c r="BE33" s="52"/>
      <c r="BF33" s="51"/>
      <c r="BG33" s="52"/>
      <c r="BH33" s="51"/>
      <c r="BI33" s="52"/>
      <c r="BJ33" s="51"/>
      <c r="BK33" s="52"/>
      <c r="BL33" s="51"/>
    </row>
    <row r="34" spans="1:64" ht="15">
      <c r="A34" s="84" t="s">
        <v>225</v>
      </c>
      <c r="B34" s="84" t="s">
        <v>224</v>
      </c>
      <c r="C34" s="53" t="s">
        <v>1048</v>
      </c>
      <c r="D34" s="54">
        <v>3</v>
      </c>
      <c r="E34" s="65" t="s">
        <v>132</v>
      </c>
      <c r="F34" s="55">
        <v>32</v>
      </c>
      <c r="G34" s="53"/>
      <c r="H34" s="57"/>
      <c r="I34" s="56"/>
      <c r="J34" s="56"/>
      <c r="K34" s="36" t="s">
        <v>65</v>
      </c>
      <c r="L34" s="83">
        <v>34</v>
      </c>
      <c r="M34" s="83"/>
      <c r="N34" s="63"/>
      <c r="O34" s="86" t="s">
        <v>240</v>
      </c>
      <c r="P34" s="88">
        <v>43631.00915509259</v>
      </c>
      <c r="Q34" s="86" t="s">
        <v>265</v>
      </c>
      <c r="R34" s="86"/>
      <c r="S34" s="86"/>
      <c r="T34" s="86"/>
      <c r="U34" s="86"/>
      <c r="V34" s="90" t="s">
        <v>317</v>
      </c>
      <c r="W34" s="88">
        <v>43631.00915509259</v>
      </c>
      <c r="X34" s="90" t="s">
        <v>344</v>
      </c>
      <c r="Y34" s="86"/>
      <c r="Z34" s="86"/>
      <c r="AA34" s="92" t="s">
        <v>376</v>
      </c>
      <c r="AB34" s="86"/>
      <c r="AC34" s="86" t="b">
        <v>0</v>
      </c>
      <c r="AD34" s="86">
        <v>0</v>
      </c>
      <c r="AE34" s="92" t="s">
        <v>383</v>
      </c>
      <c r="AF34" s="86" t="b">
        <v>0</v>
      </c>
      <c r="AG34" s="86" t="s">
        <v>385</v>
      </c>
      <c r="AH34" s="86"/>
      <c r="AI34" s="92" t="s">
        <v>383</v>
      </c>
      <c r="AJ34" s="86" t="b">
        <v>0</v>
      </c>
      <c r="AK34" s="86">
        <v>2</v>
      </c>
      <c r="AL34" s="92" t="s">
        <v>375</v>
      </c>
      <c r="AM34" s="86" t="s">
        <v>394</v>
      </c>
      <c r="AN34" s="86" t="b">
        <v>0</v>
      </c>
      <c r="AO34" s="92" t="s">
        <v>375</v>
      </c>
      <c r="AP34" s="86" t="s">
        <v>176</v>
      </c>
      <c r="AQ34" s="86">
        <v>0</v>
      </c>
      <c r="AR34" s="86">
        <v>0</v>
      </c>
      <c r="AS34" s="86"/>
      <c r="AT34" s="86"/>
      <c r="AU34" s="86"/>
      <c r="AV34" s="86"/>
      <c r="AW34" s="86"/>
      <c r="AX34" s="86"/>
      <c r="AY34" s="86"/>
      <c r="AZ34" s="86"/>
      <c r="BA34">
        <v>1</v>
      </c>
      <c r="BB34" s="85" t="str">
        <f>REPLACE(INDEX(GroupVertices[Group],MATCH(Edges[[#This Row],[Vertex 1]],GroupVertices[Vertex],0)),1,1,"")</f>
        <v>4</v>
      </c>
      <c r="BC34" s="85" t="str">
        <f>REPLACE(INDEX(GroupVertices[Group],MATCH(Edges[[#This Row],[Vertex 2]],GroupVertices[Vertex],0)),1,1,"")</f>
        <v>4</v>
      </c>
      <c r="BD34" s="51">
        <v>0</v>
      </c>
      <c r="BE34" s="52">
        <v>0</v>
      </c>
      <c r="BF34" s="51">
        <v>0</v>
      </c>
      <c r="BG34" s="52">
        <v>0</v>
      </c>
      <c r="BH34" s="51">
        <v>0</v>
      </c>
      <c r="BI34" s="52">
        <v>0</v>
      </c>
      <c r="BJ34" s="51">
        <v>21</v>
      </c>
      <c r="BK34" s="52">
        <v>100</v>
      </c>
      <c r="BL34" s="51">
        <v>21</v>
      </c>
    </row>
    <row r="35" spans="1:64" ht="15">
      <c r="A35" s="84" t="s">
        <v>226</v>
      </c>
      <c r="B35" s="84" t="s">
        <v>236</v>
      </c>
      <c r="C35" s="53" t="s">
        <v>1048</v>
      </c>
      <c r="D35" s="54">
        <v>3</v>
      </c>
      <c r="E35" s="65" t="s">
        <v>132</v>
      </c>
      <c r="F35" s="55">
        <v>32</v>
      </c>
      <c r="G35" s="53"/>
      <c r="H35" s="57"/>
      <c r="I35" s="56"/>
      <c r="J35" s="56"/>
      <c r="K35" s="36" t="s">
        <v>65</v>
      </c>
      <c r="L35" s="83">
        <v>35</v>
      </c>
      <c r="M35" s="83"/>
      <c r="N35" s="63"/>
      <c r="O35" s="86" t="s">
        <v>240</v>
      </c>
      <c r="P35" s="88">
        <v>43631.70578703703</v>
      </c>
      <c r="Q35" s="86" t="s">
        <v>266</v>
      </c>
      <c r="R35" s="86"/>
      <c r="S35" s="86"/>
      <c r="T35" s="86"/>
      <c r="U35" s="86"/>
      <c r="V35" s="90" t="s">
        <v>318</v>
      </c>
      <c r="W35" s="88">
        <v>43631.70578703703</v>
      </c>
      <c r="X35" s="90" t="s">
        <v>345</v>
      </c>
      <c r="Y35" s="86"/>
      <c r="Z35" s="86"/>
      <c r="AA35" s="92" t="s">
        <v>377</v>
      </c>
      <c r="AB35" s="86"/>
      <c r="AC35" s="86" t="b">
        <v>0</v>
      </c>
      <c r="AD35" s="86">
        <v>0</v>
      </c>
      <c r="AE35" s="92" t="s">
        <v>383</v>
      </c>
      <c r="AF35" s="86" t="b">
        <v>0</v>
      </c>
      <c r="AG35" s="86" t="s">
        <v>385</v>
      </c>
      <c r="AH35" s="86"/>
      <c r="AI35" s="92" t="s">
        <v>383</v>
      </c>
      <c r="AJ35" s="86" t="b">
        <v>0</v>
      </c>
      <c r="AK35" s="86">
        <v>0</v>
      </c>
      <c r="AL35" s="92" t="s">
        <v>383</v>
      </c>
      <c r="AM35" s="86" t="s">
        <v>388</v>
      </c>
      <c r="AN35" s="86" t="b">
        <v>0</v>
      </c>
      <c r="AO35" s="92" t="s">
        <v>377</v>
      </c>
      <c r="AP35" s="86" t="s">
        <v>176</v>
      </c>
      <c r="AQ35" s="86">
        <v>0</v>
      </c>
      <c r="AR35" s="86">
        <v>0</v>
      </c>
      <c r="AS35" s="86"/>
      <c r="AT35" s="86"/>
      <c r="AU35" s="86"/>
      <c r="AV35" s="86"/>
      <c r="AW35" s="86"/>
      <c r="AX35" s="86"/>
      <c r="AY35" s="86"/>
      <c r="AZ35" s="86"/>
      <c r="BA35">
        <v>1</v>
      </c>
      <c r="BB35" s="85" t="str">
        <f>REPLACE(INDEX(GroupVertices[Group],MATCH(Edges[[#This Row],[Vertex 1]],GroupVertices[Vertex],0)),1,1,"")</f>
        <v>2</v>
      </c>
      <c r="BC35" s="85" t="str">
        <f>REPLACE(INDEX(GroupVertices[Group],MATCH(Edges[[#This Row],[Vertex 2]],GroupVertices[Vertex],0)),1,1,"")</f>
        <v>2</v>
      </c>
      <c r="BD35" s="51"/>
      <c r="BE35" s="52"/>
      <c r="BF35" s="51"/>
      <c r="BG35" s="52"/>
      <c r="BH35" s="51"/>
      <c r="BI35" s="52"/>
      <c r="BJ35" s="51"/>
      <c r="BK35" s="52"/>
      <c r="BL35" s="51"/>
    </row>
    <row r="36" spans="1:64" ht="15">
      <c r="A36" s="84" t="s">
        <v>226</v>
      </c>
      <c r="B36" s="84" t="s">
        <v>237</v>
      </c>
      <c r="C36" s="53" t="s">
        <v>1048</v>
      </c>
      <c r="D36" s="54">
        <v>3</v>
      </c>
      <c r="E36" s="65" t="s">
        <v>132</v>
      </c>
      <c r="F36" s="55">
        <v>32</v>
      </c>
      <c r="G36" s="53"/>
      <c r="H36" s="57"/>
      <c r="I36" s="56"/>
      <c r="J36" s="56"/>
      <c r="K36" s="36" t="s">
        <v>65</v>
      </c>
      <c r="L36" s="83">
        <v>36</v>
      </c>
      <c r="M36" s="83"/>
      <c r="N36" s="63"/>
      <c r="O36" s="86" t="s">
        <v>240</v>
      </c>
      <c r="P36" s="88">
        <v>43631.70578703703</v>
      </c>
      <c r="Q36" s="86" t="s">
        <v>266</v>
      </c>
      <c r="R36" s="86"/>
      <c r="S36" s="86"/>
      <c r="T36" s="86"/>
      <c r="U36" s="86"/>
      <c r="V36" s="90" t="s">
        <v>318</v>
      </c>
      <c r="W36" s="88">
        <v>43631.70578703703</v>
      </c>
      <c r="X36" s="90" t="s">
        <v>345</v>
      </c>
      <c r="Y36" s="86"/>
      <c r="Z36" s="86"/>
      <c r="AA36" s="92" t="s">
        <v>377</v>
      </c>
      <c r="AB36" s="86"/>
      <c r="AC36" s="86" t="b">
        <v>0</v>
      </c>
      <c r="AD36" s="86">
        <v>0</v>
      </c>
      <c r="AE36" s="92" t="s">
        <v>383</v>
      </c>
      <c r="AF36" s="86" t="b">
        <v>0</v>
      </c>
      <c r="AG36" s="86" t="s">
        <v>385</v>
      </c>
      <c r="AH36" s="86"/>
      <c r="AI36" s="92" t="s">
        <v>383</v>
      </c>
      <c r="AJ36" s="86" t="b">
        <v>0</v>
      </c>
      <c r="AK36" s="86">
        <v>0</v>
      </c>
      <c r="AL36" s="92" t="s">
        <v>383</v>
      </c>
      <c r="AM36" s="86" t="s">
        <v>388</v>
      </c>
      <c r="AN36" s="86" t="b">
        <v>0</v>
      </c>
      <c r="AO36" s="92" t="s">
        <v>377</v>
      </c>
      <c r="AP36" s="86" t="s">
        <v>176</v>
      </c>
      <c r="AQ36" s="86">
        <v>0</v>
      </c>
      <c r="AR36" s="86">
        <v>0</v>
      </c>
      <c r="AS36" s="86"/>
      <c r="AT36" s="86"/>
      <c r="AU36" s="86"/>
      <c r="AV36" s="86"/>
      <c r="AW36" s="86"/>
      <c r="AX36" s="86"/>
      <c r="AY36" s="86"/>
      <c r="AZ36" s="86"/>
      <c r="BA36">
        <v>1</v>
      </c>
      <c r="BB36" s="85" t="str">
        <f>REPLACE(INDEX(GroupVertices[Group],MATCH(Edges[[#This Row],[Vertex 1]],GroupVertices[Vertex],0)),1,1,"")</f>
        <v>2</v>
      </c>
      <c r="BC36" s="85" t="str">
        <f>REPLACE(INDEX(GroupVertices[Group],MATCH(Edges[[#This Row],[Vertex 2]],GroupVertices[Vertex],0)),1,1,"")</f>
        <v>2</v>
      </c>
      <c r="BD36" s="51"/>
      <c r="BE36" s="52"/>
      <c r="BF36" s="51"/>
      <c r="BG36" s="52"/>
      <c r="BH36" s="51"/>
      <c r="BI36" s="52"/>
      <c r="BJ36" s="51"/>
      <c r="BK36" s="52"/>
      <c r="BL36" s="51"/>
    </row>
    <row r="37" spans="1:64" ht="15">
      <c r="A37" s="84" t="s">
        <v>226</v>
      </c>
      <c r="B37" s="84" t="s">
        <v>238</v>
      </c>
      <c r="C37" s="53" t="s">
        <v>1048</v>
      </c>
      <c r="D37" s="54">
        <v>3</v>
      </c>
      <c r="E37" s="65" t="s">
        <v>132</v>
      </c>
      <c r="F37" s="55">
        <v>32</v>
      </c>
      <c r="G37" s="53"/>
      <c r="H37" s="57"/>
      <c r="I37" s="56"/>
      <c r="J37" s="56"/>
      <c r="K37" s="36" t="s">
        <v>65</v>
      </c>
      <c r="L37" s="83">
        <v>37</v>
      </c>
      <c r="M37" s="83"/>
      <c r="N37" s="63"/>
      <c r="O37" s="86" t="s">
        <v>240</v>
      </c>
      <c r="P37" s="88">
        <v>43631.70578703703</v>
      </c>
      <c r="Q37" s="86" t="s">
        <v>266</v>
      </c>
      <c r="R37" s="86"/>
      <c r="S37" s="86"/>
      <c r="T37" s="86"/>
      <c r="U37" s="86"/>
      <c r="V37" s="90" t="s">
        <v>318</v>
      </c>
      <c r="W37" s="88">
        <v>43631.70578703703</v>
      </c>
      <c r="X37" s="90" t="s">
        <v>345</v>
      </c>
      <c r="Y37" s="86"/>
      <c r="Z37" s="86"/>
      <c r="AA37" s="92" t="s">
        <v>377</v>
      </c>
      <c r="AB37" s="86"/>
      <c r="AC37" s="86" t="b">
        <v>0</v>
      </c>
      <c r="AD37" s="86">
        <v>0</v>
      </c>
      <c r="AE37" s="92" t="s">
        <v>383</v>
      </c>
      <c r="AF37" s="86" t="b">
        <v>0</v>
      </c>
      <c r="AG37" s="86" t="s">
        <v>385</v>
      </c>
      <c r="AH37" s="86"/>
      <c r="AI37" s="92" t="s">
        <v>383</v>
      </c>
      <c r="AJ37" s="86" t="b">
        <v>0</v>
      </c>
      <c r="AK37" s="86">
        <v>0</v>
      </c>
      <c r="AL37" s="92" t="s">
        <v>383</v>
      </c>
      <c r="AM37" s="86" t="s">
        <v>388</v>
      </c>
      <c r="AN37" s="86" t="b">
        <v>0</v>
      </c>
      <c r="AO37" s="92" t="s">
        <v>377</v>
      </c>
      <c r="AP37" s="86" t="s">
        <v>176</v>
      </c>
      <c r="AQ37" s="86">
        <v>0</v>
      </c>
      <c r="AR37" s="86">
        <v>0</v>
      </c>
      <c r="AS37" s="86"/>
      <c r="AT37" s="86"/>
      <c r="AU37" s="86"/>
      <c r="AV37" s="86"/>
      <c r="AW37" s="86"/>
      <c r="AX37" s="86"/>
      <c r="AY37" s="86"/>
      <c r="AZ37" s="86"/>
      <c r="BA37">
        <v>1</v>
      </c>
      <c r="BB37" s="85" t="str">
        <f>REPLACE(INDEX(GroupVertices[Group],MATCH(Edges[[#This Row],[Vertex 1]],GroupVertices[Vertex],0)),1,1,"")</f>
        <v>2</v>
      </c>
      <c r="BC37" s="85" t="str">
        <f>REPLACE(INDEX(GroupVertices[Group],MATCH(Edges[[#This Row],[Vertex 2]],GroupVertices[Vertex],0)),1,1,"")</f>
        <v>2</v>
      </c>
      <c r="BD37" s="51"/>
      <c r="BE37" s="52"/>
      <c r="BF37" s="51"/>
      <c r="BG37" s="52"/>
      <c r="BH37" s="51"/>
      <c r="BI37" s="52"/>
      <c r="BJ37" s="51"/>
      <c r="BK37" s="52"/>
      <c r="BL37" s="51"/>
    </row>
    <row r="38" spans="1:64" ht="15">
      <c r="A38" s="84" t="s">
        <v>226</v>
      </c>
      <c r="B38" s="84" t="s">
        <v>239</v>
      </c>
      <c r="C38" s="53" t="s">
        <v>1048</v>
      </c>
      <c r="D38" s="54">
        <v>3</v>
      </c>
      <c r="E38" s="65" t="s">
        <v>132</v>
      </c>
      <c r="F38" s="55">
        <v>32</v>
      </c>
      <c r="G38" s="53"/>
      <c r="H38" s="57"/>
      <c r="I38" s="56"/>
      <c r="J38" s="56"/>
      <c r="K38" s="36" t="s">
        <v>65</v>
      </c>
      <c r="L38" s="83">
        <v>38</v>
      </c>
      <c r="M38" s="83"/>
      <c r="N38" s="63"/>
      <c r="O38" s="86" t="s">
        <v>240</v>
      </c>
      <c r="P38" s="88">
        <v>43631.70578703703</v>
      </c>
      <c r="Q38" s="86" t="s">
        <v>266</v>
      </c>
      <c r="R38" s="86"/>
      <c r="S38" s="86"/>
      <c r="T38" s="86"/>
      <c r="U38" s="86"/>
      <c r="V38" s="90" t="s">
        <v>318</v>
      </c>
      <c r="W38" s="88">
        <v>43631.70578703703</v>
      </c>
      <c r="X38" s="90" t="s">
        <v>345</v>
      </c>
      <c r="Y38" s="86"/>
      <c r="Z38" s="86"/>
      <c r="AA38" s="92" t="s">
        <v>377</v>
      </c>
      <c r="AB38" s="86"/>
      <c r="AC38" s="86" t="b">
        <v>0</v>
      </c>
      <c r="AD38" s="86">
        <v>0</v>
      </c>
      <c r="AE38" s="92" t="s">
        <v>383</v>
      </c>
      <c r="AF38" s="86" t="b">
        <v>0</v>
      </c>
      <c r="AG38" s="86" t="s">
        <v>385</v>
      </c>
      <c r="AH38" s="86"/>
      <c r="AI38" s="92" t="s">
        <v>383</v>
      </c>
      <c r="AJ38" s="86" t="b">
        <v>0</v>
      </c>
      <c r="AK38" s="86">
        <v>0</v>
      </c>
      <c r="AL38" s="92" t="s">
        <v>383</v>
      </c>
      <c r="AM38" s="86" t="s">
        <v>388</v>
      </c>
      <c r="AN38" s="86" t="b">
        <v>0</v>
      </c>
      <c r="AO38" s="92" t="s">
        <v>377</v>
      </c>
      <c r="AP38" s="86" t="s">
        <v>176</v>
      </c>
      <c r="AQ38" s="86">
        <v>0</v>
      </c>
      <c r="AR38" s="86">
        <v>0</v>
      </c>
      <c r="AS38" s="86"/>
      <c r="AT38" s="86"/>
      <c r="AU38" s="86"/>
      <c r="AV38" s="86"/>
      <c r="AW38" s="86"/>
      <c r="AX38" s="86"/>
      <c r="AY38" s="86"/>
      <c r="AZ38" s="86"/>
      <c r="BA38">
        <v>1</v>
      </c>
      <c r="BB38" s="85" t="str">
        <f>REPLACE(INDEX(GroupVertices[Group],MATCH(Edges[[#This Row],[Vertex 1]],GroupVertices[Vertex],0)),1,1,"")</f>
        <v>2</v>
      </c>
      <c r="BC38" s="85" t="str">
        <f>REPLACE(INDEX(GroupVertices[Group],MATCH(Edges[[#This Row],[Vertex 2]],GroupVertices[Vertex],0)),1,1,"")</f>
        <v>2</v>
      </c>
      <c r="BD38" s="51">
        <v>0</v>
      </c>
      <c r="BE38" s="52">
        <v>0</v>
      </c>
      <c r="BF38" s="51">
        <v>0</v>
      </c>
      <c r="BG38" s="52">
        <v>0</v>
      </c>
      <c r="BH38" s="51">
        <v>0</v>
      </c>
      <c r="BI38" s="52">
        <v>0</v>
      </c>
      <c r="BJ38" s="51">
        <v>28</v>
      </c>
      <c r="BK38" s="52">
        <v>100</v>
      </c>
      <c r="BL38" s="51">
        <v>28</v>
      </c>
    </row>
    <row r="39" spans="1:64" ht="30">
      <c r="A39" s="84" t="s">
        <v>222</v>
      </c>
      <c r="B39" s="84" t="s">
        <v>222</v>
      </c>
      <c r="C39" s="53" t="s">
        <v>1052</v>
      </c>
      <c r="D39" s="54">
        <v>10</v>
      </c>
      <c r="E39" s="65" t="s">
        <v>136</v>
      </c>
      <c r="F39" s="55">
        <v>12.5</v>
      </c>
      <c r="G39" s="53"/>
      <c r="H39" s="57"/>
      <c r="I39" s="56"/>
      <c r="J39" s="56"/>
      <c r="K39" s="36" t="s">
        <v>65</v>
      </c>
      <c r="L39" s="83">
        <v>39</v>
      </c>
      <c r="M39" s="83"/>
      <c r="N39" s="63"/>
      <c r="O39" s="86" t="s">
        <v>176</v>
      </c>
      <c r="P39" s="88">
        <v>43624.291655092595</v>
      </c>
      <c r="Q39" s="86" t="s">
        <v>267</v>
      </c>
      <c r="R39" s="90" t="s">
        <v>280</v>
      </c>
      <c r="S39" s="86" t="s">
        <v>288</v>
      </c>
      <c r="T39" s="86" t="s">
        <v>292</v>
      </c>
      <c r="U39" s="90" t="s">
        <v>301</v>
      </c>
      <c r="V39" s="90" t="s">
        <v>301</v>
      </c>
      <c r="W39" s="88">
        <v>43624.291655092595</v>
      </c>
      <c r="X39" s="90" t="s">
        <v>346</v>
      </c>
      <c r="Y39" s="86"/>
      <c r="Z39" s="86"/>
      <c r="AA39" s="92" t="s">
        <v>378</v>
      </c>
      <c r="AB39" s="86"/>
      <c r="AC39" s="86" t="b">
        <v>0</v>
      </c>
      <c r="AD39" s="86">
        <v>2</v>
      </c>
      <c r="AE39" s="92" t="s">
        <v>383</v>
      </c>
      <c r="AF39" s="86" t="b">
        <v>0</v>
      </c>
      <c r="AG39" s="86" t="s">
        <v>385</v>
      </c>
      <c r="AH39" s="86"/>
      <c r="AI39" s="92" t="s">
        <v>383</v>
      </c>
      <c r="AJ39" s="86" t="b">
        <v>0</v>
      </c>
      <c r="AK39" s="86">
        <v>1</v>
      </c>
      <c r="AL39" s="92" t="s">
        <v>383</v>
      </c>
      <c r="AM39" s="86" t="s">
        <v>395</v>
      </c>
      <c r="AN39" s="86" t="b">
        <v>0</v>
      </c>
      <c r="AO39" s="92" t="s">
        <v>378</v>
      </c>
      <c r="AP39" s="86" t="s">
        <v>176</v>
      </c>
      <c r="AQ39" s="86">
        <v>0</v>
      </c>
      <c r="AR39" s="86">
        <v>0</v>
      </c>
      <c r="AS39" s="86"/>
      <c r="AT39" s="86"/>
      <c r="AU39" s="86"/>
      <c r="AV39" s="86"/>
      <c r="AW39" s="86"/>
      <c r="AX39" s="86"/>
      <c r="AY39" s="86"/>
      <c r="AZ39" s="86"/>
      <c r="BA39">
        <v>4</v>
      </c>
      <c r="BB39" s="85" t="str">
        <f>REPLACE(INDEX(GroupVertices[Group],MATCH(Edges[[#This Row],[Vertex 1]],GroupVertices[Vertex],0)),1,1,"")</f>
        <v>1</v>
      </c>
      <c r="BC39" s="85" t="str">
        <f>REPLACE(INDEX(GroupVertices[Group],MATCH(Edges[[#This Row],[Vertex 2]],GroupVertices[Vertex],0)),1,1,"")</f>
        <v>1</v>
      </c>
      <c r="BD39" s="51">
        <v>3</v>
      </c>
      <c r="BE39" s="52">
        <v>7.6923076923076925</v>
      </c>
      <c r="BF39" s="51">
        <v>0</v>
      </c>
      <c r="BG39" s="52">
        <v>0</v>
      </c>
      <c r="BH39" s="51">
        <v>0</v>
      </c>
      <c r="BI39" s="52">
        <v>0</v>
      </c>
      <c r="BJ39" s="51">
        <v>36</v>
      </c>
      <c r="BK39" s="52">
        <v>92.3076923076923</v>
      </c>
      <c r="BL39" s="51">
        <v>39</v>
      </c>
    </row>
    <row r="40" spans="1:64" ht="30">
      <c r="A40" s="84" t="s">
        <v>222</v>
      </c>
      <c r="B40" s="84" t="s">
        <v>222</v>
      </c>
      <c r="C40" s="53" t="s">
        <v>1052</v>
      </c>
      <c r="D40" s="54">
        <v>10</v>
      </c>
      <c r="E40" s="65" t="s">
        <v>136</v>
      </c>
      <c r="F40" s="55">
        <v>12.5</v>
      </c>
      <c r="G40" s="53"/>
      <c r="H40" s="57"/>
      <c r="I40" s="56"/>
      <c r="J40" s="56"/>
      <c r="K40" s="36" t="s">
        <v>65</v>
      </c>
      <c r="L40" s="83">
        <v>40</v>
      </c>
      <c r="M40" s="83"/>
      <c r="N40" s="63"/>
      <c r="O40" s="86" t="s">
        <v>176</v>
      </c>
      <c r="P40" s="88">
        <v>43628.614583333336</v>
      </c>
      <c r="Q40" s="86" t="s">
        <v>268</v>
      </c>
      <c r="R40" s="90" t="s">
        <v>281</v>
      </c>
      <c r="S40" s="86" t="s">
        <v>288</v>
      </c>
      <c r="T40" s="86" t="s">
        <v>292</v>
      </c>
      <c r="U40" s="90" t="s">
        <v>302</v>
      </c>
      <c r="V40" s="90" t="s">
        <v>302</v>
      </c>
      <c r="W40" s="88">
        <v>43628.614583333336</v>
      </c>
      <c r="X40" s="90" t="s">
        <v>347</v>
      </c>
      <c r="Y40" s="86"/>
      <c r="Z40" s="86"/>
      <c r="AA40" s="92" t="s">
        <v>379</v>
      </c>
      <c r="AB40" s="86"/>
      <c r="AC40" s="86" t="b">
        <v>0</v>
      </c>
      <c r="AD40" s="86">
        <v>0</v>
      </c>
      <c r="AE40" s="92" t="s">
        <v>383</v>
      </c>
      <c r="AF40" s="86" t="b">
        <v>0</v>
      </c>
      <c r="AG40" s="86" t="s">
        <v>385</v>
      </c>
      <c r="AH40" s="86"/>
      <c r="AI40" s="92" t="s">
        <v>383</v>
      </c>
      <c r="AJ40" s="86" t="b">
        <v>0</v>
      </c>
      <c r="AK40" s="86">
        <v>1</v>
      </c>
      <c r="AL40" s="92" t="s">
        <v>383</v>
      </c>
      <c r="AM40" s="86" t="s">
        <v>395</v>
      </c>
      <c r="AN40" s="86" t="b">
        <v>0</v>
      </c>
      <c r="AO40" s="92" t="s">
        <v>379</v>
      </c>
      <c r="AP40" s="86" t="s">
        <v>176</v>
      </c>
      <c r="AQ40" s="86">
        <v>0</v>
      </c>
      <c r="AR40" s="86">
        <v>0</v>
      </c>
      <c r="AS40" s="86"/>
      <c r="AT40" s="86"/>
      <c r="AU40" s="86"/>
      <c r="AV40" s="86"/>
      <c r="AW40" s="86"/>
      <c r="AX40" s="86"/>
      <c r="AY40" s="86"/>
      <c r="AZ40" s="86"/>
      <c r="BA40">
        <v>4</v>
      </c>
      <c r="BB40" s="85" t="str">
        <f>REPLACE(INDEX(GroupVertices[Group],MATCH(Edges[[#This Row],[Vertex 1]],GroupVertices[Vertex],0)),1,1,"")</f>
        <v>1</v>
      </c>
      <c r="BC40" s="85" t="str">
        <f>REPLACE(INDEX(GroupVertices[Group],MATCH(Edges[[#This Row],[Vertex 2]],GroupVertices[Vertex],0)),1,1,"")</f>
        <v>1</v>
      </c>
      <c r="BD40" s="51">
        <v>1</v>
      </c>
      <c r="BE40" s="52">
        <v>2.5641025641025643</v>
      </c>
      <c r="BF40" s="51">
        <v>4</v>
      </c>
      <c r="BG40" s="52">
        <v>10.256410256410257</v>
      </c>
      <c r="BH40" s="51">
        <v>0</v>
      </c>
      <c r="BI40" s="52">
        <v>0</v>
      </c>
      <c r="BJ40" s="51">
        <v>34</v>
      </c>
      <c r="BK40" s="52">
        <v>87.17948717948718</v>
      </c>
      <c r="BL40" s="51">
        <v>39</v>
      </c>
    </row>
    <row r="41" spans="1:64" ht="30">
      <c r="A41" s="84" t="s">
        <v>222</v>
      </c>
      <c r="B41" s="84" t="s">
        <v>222</v>
      </c>
      <c r="C41" s="53" t="s">
        <v>1052</v>
      </c>
      <c r="D41" s="54">
        <v>10</v>
      </c>
      <c r="E41" s="65" t="s">
        <v>136</v>
      </c>
      <c r="F41" s="55">
        <v>12.5</v>
      </c>
      <c r="G41" s="53"/>
      <c r="H41" s="57"/>
      <c r="I41" s="56"/>
      <c r="J41" s="56"/>
      <c r="K41" s="36" t="s">
        <v>65</v>
      </c>
      <c r="L41" s="83">
        <v>41</v>
      </c>
      <c r="M41" s="83"/>
      <c r="N41" s="63"/>
      <c r="O41" s="86" t="s">
        <v>176</v>
      </c>
      <c r="P41" s="88">
        <v>43628.677083333336</v>
      </c>
      <c r="Q41" s="86" t="s">
        <v>269</v>
      </c>
      <c r="R41" s="90" t="s">
        <v>282</v>
      </c>
      <c r="S41" s="86" t="s">
        <v>288</v>
      </c>
      <c r="T41" s="86" t="s">
        <v>293</v>
      </c>
      <c r="U41" s="90" t="s">
        <v>303</v>
      </c>
      <c r="V41" s="90" t="s">
        <v>303</v>
      </c>
      <c r="W41" s="88">
        <v>43628.677083333336</v>
      </c>
      <c r="X41" s="90" t="s">
        <v>348</v>
      </c>
      <c r="Y41" s="86"/>
      <c r="Z41" s="86"/>
      <c r="AA41" s="92" t="s">
        <v>380</v>
      </c>
      <c r="AB41" s="86"/>
      <c r="AC41" s="86" t="b">
        <v>0</v>
      </c>
      <c r="AD41" s="86">
        <v>0</v>
      </c>
      <c r="AE41" s="92" t="s">
        <v>383</v>
      </c>
      <c r="AF41" s="86" t="b">
        <v>0</v>
      </c>
      <c r="AG41" s="86" t="s">
        <v>385</v>
      </c>
      <c r="AH41" s="86"/>
      <c r="AI41" s="92" t="s">
        <v>383</v>
      </c>
      <c r="AJ41" s="86" t="b">
        <v>0</v>
      </c>
      <c r="AK41" s="86">
        <v>1</v>
      </c>
      <c r="AL41" s="92" t="s">
        <v>383</v>
      </c>
      <c r="AM41" s="86" t="s">
        <v>395</v>
      </c>
      <c r="AN41" s="86" t="b">
        <v>0</v>
      </c>
      <c r="AO41" s="92" t="s">
        <v>380</v>
      </c>
      <c r="AP41" s="86" t="s">
        <v>176</v>
      </c>
      <c r="AQ41" s="86">
        <v>0</v>
      </c>
      <c r="AR41" s="86">
        <v>0</v>
      </c>
      <c r="AS41" s="86"/>
      <c r="AT41" s="86"/>
      <c r="AU41" s="86"/>
      <c r="AV41" s="86"/>
      <c r="AW41" s="86"/>
      <c r="AX41" s="86"/>
      <c r="AY41" s="86"/>
      <c r="AZ41" s="86"/>
      <c r="BA41">
        <v>4</v>
      </c>
      <c r="BB41" s="85" t="str">
        <f>REPLACE(INDEX(GroupVertices[Group],MATCH(Edges[[#This Row],[Vertex 1]],GroupVertices[Vertex],0)),1,1,"")</f>
        <v>1</v>
      </c>
      <c r="BC41" s="85" t="str">
        <f>REPLACE(INDEX(GroupVertices[Group],MATCH(Edges[[#This Row],[Vertex 2]],GroupVertices[Vertex],0)),1,1,"")</f>
        <v>1</v>
      </c>
      <c r="BD41" s="51">
        <v>2</v>
      </c>
      <c r="BE41" s="52">
        <v>5</v>
      </c>
      <c r="BF41" s="51">
        <v>1</v>
      </c>
      <c r="BG41" s="52">
        <v>2.5</v>
      </c>
      <c r="BH41" s="51">
        <v>0</v>
      </c>
      <c r="BI41" s="52">
        <v>0</v>
      </c>
      <c r="BJ41" s="51">
        <v>37</v>
      </c>
      <c r="BK41" s="52">
        <v>92.5</v>
      </c>
      <c r="BL41" s="51">
        <v>40</v>
      </c>
    </row>
    <row r="42" spans="1:64" ht="30">
      <c r="A42" s="84" t="s">
        <v>222</v>
      </c>
      <c r="B42" s="84" t="s">
        <v>222</v>
      </c>
      <c r="C42" s="53" t="s">
        <v>1052</v>
      </c>
      <c r="D42" s="54">
        <v>10</v>
      </c>
      <c r="E42" s="65" t="s">
        <v>136</v>
      </c>
      <c r="F42" s="55">
        <v>12.5</v>
      </c>
      <c r="G42" s="53"/>
      <c r="H42" s="57"/>
      <c r="I42" s="56"/>
      <c r="J42" s="56"/>
      <c r="K42" s="36" t="s">
        <v>65</v>
      </c>
      <c r="L42" s="83">
        <v>42</v>
      </c>
      <c r="M42" s="83"/>
      <c r="N42" s="63"/>
      <c r="O42" s="86" t="s">
        <v>176</v>
      </c>
      <c r="P42" s="88">
        <v>43629.44809027778</v>
      </c>
      <c r="Q42" s="86" t="s">
        <v>270</v>
      </c>
      <c r="R42" s="90" t="s">
        <v>283</v>
      </c>
      <c r="S42" s="86" t="s">
        <v>284</v>
      </c>
      <c r="T42" s="86" t="s">
        <v>294</v>
      </c>
      <c r="U42" s="90" t="s">
        <v>304</v>
      </c>
      <c r="V42" s="90" t="s">
        <v>304</v>
      </c>
      <c r="W42" s="88">
        <v>43629.44809027778</v>
      </c>
      <c r="X42" s="90" t="s">
        <v>349</v>
      </c>
      <c r="Y42" s="86"/>
      <c r="Z42" s="86"/>
      <c r="AA42" s="92" t="s">
        <v>381</v>
      </c>
      <c r="AB42" s="86"/>
      <c r="AC42" s="86" t="b">
        <v>0</v>
      </c>
      <c r="AD42" s="86">
        <v>2</v>
      </c>
      <c r="AE42" s="92" t="s">
        <v>383</v>
      </c>
      <c r="AF42" s="86" t="b">
        <v>0</v>
      </c>
      <c r="AG42" s="86" t="s">
        <v>385</v>
      </c>
      <c r="AH42" s="86"/>
      <c r="AI42" s="92" t="s">
        <v>383</v>
      </c>
      <c r="AJ42" s="86" t="b">
        <v>0</v>
      </c>
      <c r="AK42" s="86">
        <v>1</v>
      </c>
      <c r="AL42" s="92" t="s">
        <v>383</v>
      </c>
      <c r="AM42" s="86" t="s">
        <v>388</v>
      </c>
      <c r="AN42" s="86" t="b">
        <v>0</v>
      </c>
      <c r="AO42" s="92" t="s">
        <v>381</v>
      </c>
      <c r="AP42" s="86" t="s">
        <v>176</v>
      </c>
      <c r="AQ42" s="86">
        <v>0</v>
      </c>
      <c r="AR42" s="86">
        <v>0</v>
      </c>
      <c r="AS42" s="86"/>
      <c r="AT42" s="86"/>
      <c r="AU42" s="86"/>
      <c r="AV42" s="86"/>
      <c r="AW42" s="86"/>
      <c r="AX42" s="86"/>
      <c r="AY42" s="86"/>
      <c r="AZ42" s="86"/>
      <c r="BA42">
        <v>4</v>
      </c>
      <c r="BB42" s="85" t="str">
        <f>REPLACE(INDEX(GroupVertices[Group],MATCH(Edges[[#This Row],[Vertex 1]],GroupVertices[Vertex],0)),1,1,"")</f>
        <v>1</v>
      </c>
      <c r="BC42" s="85" t="str">
        <f>REPLACE(INDEX(GroupVertices[Group],MATCH(Edges[[#This Row],[Vertex 2]],GroupVertices[Vertex],0)),1,1,"")</f>
        <v>1</v>
      </c>
      <c r="BD42" s="51">
        <v>1</v>
      </c>
      <c r="BE42" s="52">
        <v>2.7027027027027026</v>
      </c>
      <c r="BF42" s="51">
        <v>0</v>
      </c>
      <c r="BG42" s="52">
        <v>0</v>
      </c>
      <c r="BH42" s="51">
        <v>0</v>
      </c>
      <c r="BI42" s="52">
        <v>0</v>
      </c>
      <c r="BJ42" s="51">
        <v>36</v>
      </c>
      <c r="BK42" s="52">
        <v>97.29729729729729</v>
      </c>
      <c r="BL42" s="51">
        <v>37</v>
      </c>
    </row>
    <row r="43" spans="1:64" ht="15">
      <c r="A43" s="84" t="s">
        <v>226</v>
      </c>
      <c r="B43" s="84" t="s">
        <v>222</v>
      </c>
      <c r="C43" s="53" t="s">
        <v>1048</v>
      </c>
      <c r="D43" s="54">
        <v>3</v>
      </c>
      <c r="E43" s="65" t="s">
        <v>132</v>
      </c>
      <c r="F43" s="55">
        <v>32</v>
      </c>
      <c r="G43" s="53"/>
      <c r="H43" s="57"/>
      <c r="I43" s="56"/>
      <c r="J43" s="56"/>
      <c r="K43" s="36" t="s">
        <v>65</v>
      </c>
      <c r="L43" s="83">
        <v>43</v>
      </c>
      <c r="M43" s="83"/>
      <c r="N43" s="63"/>
      <c r="O43" s="86" t="s">
        <v>241</v>
      </c>
      <c r="P43" s="88">
        <v>43631.69664351852</v>
      </c>
      <c r="Q43" s="86" t="s">
        <v>271</v>
      </c>
      <c r="R43" s="86"/>
      <c r="S43" s="86"/>
      <c r="T43" s="86"/>
      <c r="U43" s="86"/>
      <c r="V43" s="90" t="s">
        <v>318</v>
      </c>
      <c r="W43" s="88">
        <v>43631.69664351852</v>
      </c>
      <c r="X43" s="90" t="s">
        <v>350</v>
      </c>
      <c r="Y43" s="86"/>
      <c r="Z43" s="86"/>
      <c r="AA43" s="92" t="s">
        <v>382</v>
      </c>
      <c r="AB43" s="86"/>
      <c r="AC43" s="86" t="b">
        <v>0</v>
      </c>
      <c r="AD43" s="86">
        <v>0</v>
      </c>
      <c r="AE43" s="92" t="s">
        <v>384</v>
      </c>
      <c r="AF43" s="86" t="b">
        <v>0</v>
      </c>
      <c r="AG43" s="86" t="s">
        <v>385</v>
      </c>
      <c r="AH43" s="86"/>
      <c r="AI43" s="92" t="s">
        <v>383</v>
      </c>
      <c r="AJ43" s="86" t="b">
        <v>0</v>
      </c>
      <c r="AK43" s="86">
        <v>0</v>
      </c>
      <c r="AL43" s="92" t="s">
        <v>383</v>
      </c>
      <c r="AM43" s="86" t="s">
        <v>388</v>
      </c>
      <c r="AN43" s="86" t="b">
        <v>0</v>
      </c>
      <c r="AO43" s="92" t="s">
        <v>382</v>
      </c>
      <c r="AP43" s="86" t="s">
        <v>176</v>
      </c>
      <c r="AQ43" s="86">
        <v>0</v>
      </c>
      <c r="AR43" s="86">
        <v>0</v>
      </c>
      <c r="AS43" s="86"/>
      <c r="AT43" s="86"/>
      <c r="AU43" s="86"/>
      <c r="AV43" s="86"/>
      <c r="AW43" s="86"/>
      <c r="AX43" s="86"/>
      <c r="AY43" s="86"/>
      <c r="AZ43" s="86"/>
      <c r="BA43">
        <v>1</v>
      </c>
      <c r="BB43" s="85" t="str">
        <f>REPLACE(INDEX(GroupVertices[Group],MATCH(Edges[[#This Row],[Vertex 1]],GroupVertices[Vertex],0)),1,1,"")</f>
        <v>2</v>
      </c>
      <c r="BC43" s="85" t="str">
        <f>REPLACE(INDEX(GroupVertices[Group],MATCH(Edges[[#This Row],[Vertex 2]],GroupVertices[Vertex],0)),1,1,"")</f>
        <v>1</v>
      </c>
      <c r="BD43" s="51">
        <v>0</v>
      </c>
      <c r="BE43" s="52">
        <v>0</v>
      </c>
      <c r="BF43" s="51">
        <v>0</v>
      </c>
      <c r="BG43" s="52">
        <v>0</v>
      </c>
      <c r="BH43" s="51">
        <v>0</v>
      </c>
      <c r="BI43" s="52">
        <v>0</v>
      </c>
      <c r="BJ43" s="51">
        <v>24</v>
      </c>
      <c r="BK43" s="52">
        <v>100</v>
      </c>
      <c r="BL43" s="51">
        <v>24</v>
      </c>
    </row>
    <row r="44" spans="1:64" ht="15">
      <c r="A44" s="84" t="s">
        <v>226</v>
      </c>
      <c r="B44" s="84" t="s">
        <v>222</v>
      </c>
      <c r="C44" s="53" t="s">
        <v>1048</v>
      </c>
      <c r="D44" s="54">
        <v>3</v>
      </c>
      <c r="E44" s="65" t="s">
        <v>132</v>
      </c>
      <c r="F44" s="55">
        <v>32</v>
      </c>
      <c r="G44" s="53"/>
      <c r="H44" s="57"/>
      <c r="I44" s="56"/>
      <c r="J44" s="56"/>
      <c r="K44" s="36" t="s">
        <v>65</v>
      </c>
      <c r="L44" s="83">
        <v>44</v>
      </c>
      <c r="M44" s="83"/>
      <c r="N44" s="63"/>
      <c r="O44" s="86" t="s">
        <v>240</v>
      </c>
      <c r="P44" s="88">
        <v>43631.70578703703</v>
      </c>
      <c r="Q44" s="86" t="s">
        <v>266</v>
      </c>
      <c r="R44" s="86"/>
      <c r="S44" s="86"/>
      <c r="T44" s="86"/>
      <c r="U44" s="86"/>
      <c r="V44" s="90" t="s">
        <v>318</v>
      </c>
      <c r="W44" s="88">
        <v>43631.70578703703</v>
      </c>
      <c r="X44" s="90" t="s">
        <v>345</v>
      </c>
      <c r="Y44" s="86"/>
      <c r="Z44" s="86"/>
      <c r="AA44" s="92" t="s">
        <v>377</v>
      </c>
      <c r="AB44" s="86"/>
      <c r="AC44" s="86" t="b">
        <v>0</v>
      </c>
      <c r="AD44" s="86">
        <v>0</v>
      </c>
      <c r="AE44" s="92" t="s">
        <v>383</v>
      </c>
      <c r="AF44" s="86" t="b">
        <v>0</v>
      </c>
      <c r="AG44" s="86" t="s">
        <v>385</v>
      </c>
      <c r="AH44" s="86"/>
      <c r="AI44" s="92" t="s">
        <v>383</v>
      </c>
      <c r="AJ44" s="86" t="b">
        <v>0</v>
      </c>
      <c r="AK44" s="86">
        <v>0</v>
      </c>
      <c r="AL44" s="92" t="s">
        <v>383</v>
      </c>
      <c r="AM44" s="86" t="s">
        <v>388</v>
      </c>
      <c r="AN44" s="86" t="b">
        <v>0</v>
      </c>
      <c r="AO44" s="92" t="s">
        <v>377</v>
      </c>
      <c r="AP44" s="86" t="s">
        <v>176</v>
      </c>
      <c r="AQ44" s="86">
        <v>0</v>
      </c>
      <c r="AR44" s="86">
        <v>0</v>
      </c>
      <c r="AS44" s="86"/>
      <c r="AT44" s="86"/>
      <c r="AU44" s="86"/>
      <c r="AV44" s="86"/>
      <c r="AW44" s="86"/>
      <c r="AX44" s="86"/>
      <c r="AY44" s="86"/>
      <c r="AZ44" s="86"/>
      <c r="BA44">
        <v>1</v>
      </c>
      <c r="BB44" s="85" t="str">
        <f>REPLACE(INDEX(GroupVertices[Group],MATCH(Edges[[#This Row],[Vertex 1]],GroupVertices[Vertex],0)),1,1,"")</f>
        <v>2</v>
      </c>
      <c r="BC44" s="85" t="str">
        <f>REPLACE(INDEX(GroupVertices[Group],MATCH(Edges[[#This Row],[Vertex 2]],GroupVertices[Vertex],0)),1,1,"")</f>
        <v>1</v>
      </c>
      <c r="BD44" s="51"/>
      <c r="BE44" s="52"/>
      <c r="BF44" s="51"/>
      <c r="BG44" s="52"/>
      <c r="BH44" s="51"/>
      <c r="BI44" s="52"/>
      <c r="BJ44" s="51"/>
      <c r="BK44" s="52"/>
      <c r="BL44" s="51"/>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4"/>
    <dataValidation allowBlank="1" showErrorMessage="1" sqref="N2:N4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4"/>
    <dataValidation allowBlank="1" showInputMessage="1" promptTitle="Edge Color" prompt="To select an optional edge color, right-click and select Select Color on the right-click menu." sqref="C3:C44"/>
    <dataValidation allowBlank="1" showInputMessage="1" promptTitle="Edge Width" prompt="Enter an optional edge width between 1 and 10." errorTitle="Invalid Edge Width" error="The optional edge width must be a whole number between 1 and 10." sqref="D3:D44"/>
    <dataValidation allowBlank="1" showInputMessage="1" promptTitle="Edge Opacity" prompt="Enter an optional edge opacity between 0 (transparent) and 100 (opaque)." errorTitle="Invalid Edge Opacity" error="The optional edge opacity must be a whole number between 0 and 10." sqref="F3:F4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4">
      <formula1>ValidEdgeVisibilities</formula1>
    </dataValidation>
    <dataValidation allowBlank="1" showInputMessage="1" showErrorMessage="1" promptTitle="Vertex 1 Name" prompt="Enter the name of the edge's first vertex." sqref="A3:A44"/>
    <dataValidation allowBlank="1" showInputMessage="1" showErrorMessage="1" promptTitle="Vertex 2 Name" prompt="Enter the name of the edge's second vertex." sqref="B3:B44"/>
    <dataValidation allowBlank="1" showInputMessage="1" showErrorMessage="1" promptTitle="Edge Label" prompt="Enter an optional edge label." errorTitle="Invalid Edge Visibility" error="You have entered an unrecognized edge visibility.  Try selecting from the drop-down list instead." sqref="H3:H4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4">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44"/>
  </dataValidations>
  <hyperlinks>
    <hyperlink ref="R3" r:id="rId1" display="https://blog.dnafit.com/happy-birthday-to-the-queen-a-double-celebration-for-dnafit"/>
    <hyperlink ref="R10" r:id="rId2" display="https://blog.dnafit.com/are-protein-shakes-essential-for-training?utm_source=hootsuite&amp;utm_medium=tdc&amp;utm_term=&amp;utm_content=&amp;utm_campaign=TDC"/>
    <hyperlink ref="R11" r:id="rId3" display="https://blog.dnafit.com/7-ways-sleep-affects-your-training-and-nutrition?utm_source=hootsuite&amp;utm_medium=tdc&amp;utm_term=&amp;utm_content=&amp;utm_campaign=TDC"/>
    <hyperlink ref="R14" r:id="rId4" display="https://www.tablecrowd.com/venue-tbc/dine-with-olympic-athlete-and-head-of-product-at-dnafit-putting-data-into-action-for-performance-health-and-wellness-20190709"/>
    <hyperlink ref="R16" r:id="rId5" display="https://www.tablecrowd.com/venue-tbc/dine-with-olympic-athlete-and-head-of-product-at-dnafit-putting-data-into-action-for-performance-health-and-wellness-20190709"/>
    <hyperlink ref="R17" r:id="rId6" display="https://www.tablecrowd.com/venue-tbc/dine-with-olympic-athlete-and-head-of-product-at-dnafit-putting-data-into-action-for-performance-health-and-wellness-20190709"/>
    <hyperlink ref="R18" r:id="rId7" display="https://www.tablecrowd.com/venue-tbc/dine-with-olympic-athlete-and-head-of-product-at-dnafit-putting-data-into-action-for-performance-health-and-wellness-20190709"/>
    <hyperlink ref="R19" r:id="rId8" display="https://www.tablecrowd.com/venue-tbc/dine-with-olympic-athlete-and-head-of-product-at-dnafit-putting-data-into-action-for-performance-health-and-wellness-20190709"/>
    <hyperlink ref="R20" r:id="rId9" display="https://www.tablecrowd.com/venue-tbc/dine-with-olympic-athlete-and-head-of-product-at-dnafit-putting-data-into-action-for-performance-health-and-wellness-20190709"/>
    <hyperlink ref="R21" r:id="rId10" display="https://www.tablecrowd.com/venue-tbc/dine-with-olympic-athlete-and-head-of-product-at-dnafit-putting-data-into-action-for-performance-health-and-wellness-20190709"/>
    <hyperlink ref="R28" r:id="rId11" display="https://twitter.com/NewcyBlue/status/1136267516727169027"/>
    <hyperlink ref="R30" r:id="rId12" display="https://twitter.com/Independent/status/1139323542724653063"/>
    <hyperlink ref="R31" r:id="rId13" display="https://www.popsugar.co.uk/fitness/DNA-Fit-Review-46080632"/>
    <hyperlink ref="R32" r:id="rId14" display="https://www.wired.co.uk/article/dna-testing-kits-science"/>
    <hyperlink ref="R39" r:id="rId15" display="https://bit.ly/2QS1e0q?utm_campaign=Queen%27s%20Birthday&amp;utm_content=93606818&amp;utm_medium=social&amp;utm_source=twitter&amp;hss_channel=tw-1346402696"/>
    <hyperlink ref="R40" r:id="rId16" display="https://bit.ly/2IFN4vL?utm_campaign=June&amp;utm_content=93960883&amp;utm_medium=social&amp;utm_source=twitter&amp;hss_channel=tw-1346402696"/>
    <hyperlink ref="R41" r:id="rId17" display="https://bit.ly/2KKKver?utm_campaign=Healthy%20Eating%20Week&amp;utm_content=93966028&amp;utm_medium=social&amp;utm_source=twitter&amp;hss_channel=tw-1346402696"/>
    <hyperlink ref="R42" r:id="rId18" display="https://www.dnafit.com/store/"/>
    <hyperlink ref="U14" r:id="rId19" display="https://pbs.twimg.com/media/D8yE4RDXoAERERe.jpg"/>
    <hyperlink ref="U16" r:id="rId20" display="https://pbs.twimg.com/media/D8yE4RDXoAERERe.jpg"/>
    <hyperlink ref="U17" r:id="rId21" display="https://pbs.twimg.com/media/D87vWNpXsAABfO7.jpg"/>
    <hyperlink ref="U18" r:id="rId22" display="https://pbs.twimg.com/media/D87vWNpXsAABfO7.jpg"/>
    <hyperlink ref="U19" r:id="rId23" display="https://pbs.twimg.com/media/D8X5VQWXkAAuSlY.jpg"/>
    <hyperlink ref="U20" r:id="rId24" display="https://pbs.twimg.com/media/D8jRLHxXUAEF5JZ.jpg"/>
    <hyperlink ref="U21" r:id="rId25" display="https://pbs.twimg.com/media/D8sb9lDXkAAMmz-.jpg"/>
    <hyperlink ref="U29" r:id="rId26" display="https://pbs.twimg.com/media/D8Tuq05UwAAKqlv.jpg"/>
    <hyperlink ref="U39" r:id="rId27" display="https://pbs.twimg.com/media/D8hVgQqXsAAeCWZ.jpg"/>
    <hyperlink ref="U40" r:id="rId28" display="https://pbs.twimg.com/media/D83mS7IW4AECmio.jpg"/>
    <hyperlink ref="U41" r:id="rId29" display="https://pbs.twimg.com/media/D8365VLXYAE6V_U.png"/>
    <hyperlink ref="U42" r:id="rId30" display="https://pbs.twimg.com/tweet_video_thumb/D8741BRXoAEK74s.jpg"/>
    <hyperlink ref="V3" r:id="rId31" display="http://pbs.twimg.com/profile_images/1123831009550721024/5Tx8uBch_normal.jpg"/>
    <hyperlink ref="V4" r:id="rId32" display="http://pbs.twimg.com/profile_images/988116405160734721/zUAAxEDT_normal.jpg"/>
    <hyperlink ref="V5" r:id="rId33" display="http://pbs.twimg.com/profile_images/988116405160734721/zUAAxEDT_normal.jpg"/>
    <hyperlink ref="V6" r:id="rId34" display="http://pbs.twimg.com/profile_images/988116405160734721/zUAAxEDT_normal.jpg"/>
    <hyperlink ref="V7" r:id="rId35" display="http://pbs.twimg.com/profile_images/788091000568676352/wb3xsmTC_normal.jpg"/>
    <hyperlink ref="V8" r:id="rId36" display="http://pbs.twimg.com/profile_images/1137467440164679680/Z_7SilFa_normal.jpg"/>
    <hyperlink ref="V9" r:id="rId37" display="http://pbs.twimg.com/profile_images/1137467440164679680/Z_7SilFa_normal.jpg"/>
    <hyperlink ref="V10" r:id="rId38" display="http://pbs.twimg.com/profile_images/1484245463/Leisure-FB-logo_normal.jpg"/>
    <hyperlink ref="V11" r:id="rId39" display="http://pbs.twimg.com/profile_images/1484245463/Leisure-FB-logo_normal.jpg"/>
    <hyperlink ref="V12" r:id="rId40" display="http://pbs.twimg.com/profile_images/610524095583617024/8f0OvuMU_normal.jpg"/>
    <hyperlink ref="V13" r:id="rId41" display="http://pbs.twimg.com/profile_images/941069671431782401/7Aebaqlb_normal.jpg"/>
    <hyperlink ref="V14" r:id="rId42" display="https://pbs.twimg.com/media/D8yE4RDXoAERERe.jpg"/>
    <hyperlink ref="V15" r:id="rId43" display="http://pbs.twimg.com/profile_images/915860640241213440/baBORuOj_normal.jpg"/>
    <hyperlink ref="V16" r:id="rId44" display="https://pbs.twimg.com/media/D8yE4RDXoAERERe.jpg"/>
    <hyperlink ref="V17" r:id="rId45" display="https://pbs.twimg.com/media/D87vWNpXsAABfO7.jpg"/>
    <hyperlink ref="V18" r:id="rId46" display="https://pbs.twimg.com/media/D87vWNpXsAABfO7.jpg"/>
    <hyperlink ref="V19" r:id="rId47" display="https://pbs.twimg.com/media/D8X5VQWXkAAuSlY.jpg"/>
    <hyperlink ref="V20" r:id="rId48" display="https://pbs.twimg.com/media/D8jRLHxXUAEF5JZ.jpg"/>
    <hyperlink ref="V21" r:id="rId49" display="https://pbs.twimg.com/media/D8sb9lDXkAAMmz-.jpg"/>
    <hyperlink ref="V22" r:id="rId50" display="http://pbs.twimg.com/profile_images/657557620312702977/qXNN8OFK_normal.jpg"/>
    <hyperlink ref="V23" r:id="rId51" display="http://pbs.twimg.com/profile_images/657557620312702977/qXNN8OFK_normal.jpg"/>
    <hyperlink ref="V24" r:id="rId52" display="http://pbs.twimg.com/profile_images/657557620312702977/qXNN8OFK_normal.jpg"/>
    <hyperlink ref="V25" r:id="rId53" display="http://pbs.twimg.com/profile_images/657557620312702977/qXNN8OFK_normal.jpg"/>
    <hyperlink ref="V26" r:id="rId54" display="http://pbs.twimg.com/profile_images/657557620312702977/qXNN8OFK_normal.jpg"/>
    <hyperlink ref="V27" r:id="rId55" display="http://pbs.twimg.com/profile_images/657557620312702977/qXNN8OFK_normal.jpg"/>
    <hyperlink ref="V28" r:id="rId56" display="http://pbs.twimg.com/profile_images/1118531714119290885/NAxwo5wU_normal.png"/>
    <hyperlink ref="V29" r:id="rId57" display="https://pbs.twimg.com/media/D8Tuq05UwAAKqlv.jpg"/>
    <hyperlink ref="V30" r:id="rId58" display="http://pbs.twimg.com/profile_images/1118531714119290885/NAxwo5wU_normal.png"/>
    <hyperlink ref="V31" r:id="rId59" display="http://pbs.twimg.com/profile_images/1121758564492677120/UoYt00D8_normal.png"/>
    <hyperlink ref="V32" r:id="rId60" display="http://pbs.twimg.com/profile_images/704058915449925633/69Ub2GI0_normal.jpg"/>
    <hyperlink ref="V33" r:id="rId61" display="http://pbs.twimg.com/profile_images/1049405170340257798/HJuPj6zz_normal.jpg"/>
    <hyperlink ref="V34" r:id="rId62" display="http://pbs.twimg.com/profile_images/1049405170340257798/HJuPj6zz_normal.jpg"/>
    <hyperlink ref="V35" r:id="rId63" display="http://pbs.twimg.com/profile_images/980820968514912257/n8Sz9fS6_normal.jpg"/>
    <hyperlink ref="V36" r:id="rId64" display="http://pbs.twimg.com/profile_images/980820968514912257/n8Sz9fS6_normal.jpg"/>
    <hyperlink ref="V37" r:id="rId65" display="http://pbs.twimg.com/profile_images/980820968514912257/n8Sz9fS6_normal.jpg"/>
    <hyperlink ref="V38" r:id="rId66" display="http://pbs.twimg.com/profile_images/980820968514912257/n8Sz9fS6_normal.jpg"/>
    <hyperlink ref="V39" r:id="rId67" display="https://pbs.twimg.com/media/D8hVgQqXsAAeCWZ.jpg"/>
    <hyperlink ref="V40" r:id="rId68" display="https://pbs.twimg.com/media/D83mS7IW4AECmio.jpg"/>
    <hyperlink ref="V41" r:id="rId69" display="https://pbs.twimg.com/media/D8365VLXYAE6V_U.png"/>
    <hyperlink ref="V42" r:id="rId70" display="https://pbs.twimg.com/tweet_video_thumb/D8741BRXoAEK74s.jpg"/>
    <hyperlink ref="V43" r:id="rId71" display="http://pbs.twimg.com/profile_images/980820968514912257/n8Sz9fS6_normal.jpg"/>
    <hyperlink ref="V44" r:id="rId72" display="http://pbs.twimg.com/profile_images/980820968514912257/n8Sz9fS6_normal.jpg"/>
    <hyperlink ref="X3" r:id="rId73" display="https://twitter.com/#!/miss_goofette/status/1136883277581750272"/>
    <hyperlink ref="X4" r:id="rId74" display="https://twitter.com/#!/lasarowa/status/1136504440830275586"/>
    <hyperlink ref="X5" r:id="rId75" display="https://twitter.com/#!/lasarowa/status/1136504440830275586"/>
    <hyperlink ref="X6" r:id="rId76" display="https://twitter.com/#!/lasarowa/status/1137282017668861958"/>
    <hyperlink ref="X7" r:id="rId77" display="https://twitter.com/#!/snehaabraham/status/1137443149440139265"/>
    <hyperlink ref="X8" r:id="rId78" display="https://twitter.com/#!/kirstypresenter/status/1137467042557304832"/>
    <hyperlink ref="X9" r:id="rId79" display="https://twitter.com/#!/kirstypresenter/status/1137467042557304832"/>
    <hyperlink ref="X10" r:id="rId80" display="https://twitter.com/#!/tdc_leisure/status/1137675855709253632"/>
    <hyperlink ref="X11" r:id="rId81" display="https://twitter.com/#!/tdc_leisure/status/1138038402178330624"/>
    <hyperlink ref="X12" r:id="rId82" display="https://twitter.com/#!/obrien_iph/status/1138121811210559493"/>
    <hyperlink ref="X13" r:id="rId83" display="https://twitter.com/#!/ualbertasph/status/1138132663733145602"/>
    <hyperlink ref="X14" r:id="rId84" display="https://twitter.com/#!/tablecrowd/status/1138430909995261953"/>
    <hyperlink ref="X15" r:id="rId85" display="https://twitter.com/#!/sporttechhub/status/1138445374794928130"/>
    <hyperlink ref="X16" r:id="rId86" display="https://twitter.com/#!/tablecrowd/status/1138430909995261953"/>
    <hyperlink ref="X17" r:id="rId87" display="https://twitter.com/#!/tablecrowd/status/1139110922352545793"/>
    <hyperlink ref="X18" r:id="rId88" display="https://twitter.com/#!/tablecrowd/status/1139110922352545793"/>
    <hyperlink ref="X19" r:id="rId89" display="https://twitter.com/#!/tablecrowd/status/1136588626471608320"/>
    <hyperlink ref="X20" r:id="rId90" display="https://twitter.com/#!/tablecrowd/status/1137388896768208896"/>
    <hyperlink ref="X21" r:id="rId91" display="https://twitter.com/#!/tablecrowd/status/1138034077305626625"/>
    <hyperlink ref="X22" r:id="rId92" display="https://twitter.com/#!/nutritionnetwor/status/1136556772624388097"/>
    <hyperlink ref="X23" r:id="rId93" display="https://twitter.com/#!/nutritionnetwor/status/1136556772624388097"/>
    <hyperlink ref="X24" r:id="rId94" display="https://twitter.com/#!/nutritionnetwor/status/1136556804601798658"/>
    <hyperlink ref="X25" r:id="rId95" display="https://twitter.com/#!/nutritionnetwor/status/1139109102586650627"/>
    <hyperlink ref="X26" r:id="rId96" display="https://twitter.com/#!/nutritionnetwor/status/1139109203388354560"/>
    <hyperlink ref="X27" r:id="rId97" display="https://twitter.com/#!/nutritionnetwor/status/1139453927034892288"/>
    <hyperlink ref="X28" r:id="rId98" display="https://twitter.com/#!/dnafithq/status/1136292793796694021"/>
    <hyperlink ref="X29" r:id="rId99" display="https://twitter.com/#!/dnafithq/status/1136295428813709312"/>
    <hyperlink ref="X30" r:id="rId100" display="https://twitter.com/#!/dnafithq/status/1139461001341018112"/>
    <hyperlink ref="X31" r:id="rId101" display="https://twitter.com/#!/vitamojo/status/1139502749572161536"/>
    <hyperlink ref="X32" r:id="rId102" display="https://twitter.com/#!/patrick_j_short/status/1134490073507028993"/>
    <hyperlink ref="X33" r:id="rId103" display="https://twitter.com/#!/junkycosmonaut/status/1139687259492368384"/>
    <hyperlink ref="X34" r:id="rId104" display="https://twitter.com/#!/junkycosmonaut/status/1139687259492368384"/>
    <hyperlink ref="X35" r:id="rId105" display="https://twitter.com/#!/morenamagnanini/status/1139939710846033921"/>
    <hyperlink ref="X36" r:id="rId106" display="https://twitter.com/#!/morenamagnanini/status/1139939710846033921"/>
    <hyperlink ref="X37" r:id="rId107" display="https://twitter.com/#!/morenamagnanini/status/1139939710846033921"/>
    <hyperlink ref="X38" r:id="rId108" display="https://twitter.com/#!/morenamagnanini/status/1139939710846033921"/>
    <hyperlink ref="X39" r:id="rId109" display="https://twitter.com/#!/dnafithq/status/1137252920007757829"/>
    <hyperlink ref="X40" r:id="rId110" display="https://twitter.com/#!/dnafithq/status/1138819495701745665"/>
    <hyperlink ref="X41" r:id="rId111" display="https://twitter.com/#!/dnafithq/status/1138842145144692737"/>
    <hyperlink ref="X42" r:id="rId112" display="https://twitter.com/#!/dnafithq/status/1139121548437217280"/>
    <hyperlink ref="X43" r:id="rId113" display="https://twitter.com/#!/morenamagnanini/status/1139936396024713216"/>
    <hyperlink ref="X44" r:id="rId114" display="https://twitter.com/#!/morenamagnanini/status/1139939710846033921"/>
  </hyperlinks>
  <printOptions/>
  <pageMargins left="0.7" right="0.7" top="0.75" bottom="0.75" header="0.3" footer="0.3"/>
  <pageSetup horizontalDpi="600" verticalDpi="600" orientation="portrait" r:id="rId118"/>
  <legacyDrawing r:id="rId116"/>
  <tableParts>
    <tablePart r:id="rId117"/>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88"/>
  <sheetViews>
    <sheetView workbookViewId="0" topLeftCell="A1"/>
  </sheetViews>
  <sheetFormatPr defaultColWidth="9.140625" defaultRowHeight="15"/>
  <cols>
    <col min="1" max="1" width="8.00390625" style="0" bestFit="1" customWidth="1"/>
    <col min="2" max="2" width="8.421875" style="0" bestFit="1" customWidth="1"/>
    <col min="3" max="3" width="10.57421875" style="0" bestFit="1" customWidth="1"/>
    <col min="4" max="4" width="8.57421875" style="0" bestFit="1" customWidth="1"/>
    <col min="5" max="5" width="35.140625" style="0" bestFit="1" customWidth="1"/>
    <col min="6" max="6" width="36.140625" style="0" bestFit="1" customWidth="1"/>
    <col min="7" max="7" width="40.8515625" style="0" bestFit="1" customWidth="1"/>
  </cols>
  <sheetData>
    <row r="1" spans="1:7" ht="15" customHeight="1">
      <c r="A1" s="13" t="s">
        <v>936</v>
      </c>
      <c r="B1" s="13" t="s">
        <v>1020</v>
      </c>
      <c r="C1" s="13" t="s">
        <v>1021</v>
      </c>
      <c r="D1" s="13" t="s">
        <v>144</v>
      </c>
      <c r="E1" s="13" t="s">
        <v>1023</v>
      </c>
      <c r="F1" s="13" t="s">
        <v>1024</v>
      </c>
      <c r="G1" s="13" t="s">
        <v>1025</v>
      </c>
    </row>
    <row r="2" spans="1:7" ht="15">
      <c r="A2" s="85" t="s">
        <v>720</v>
      </c>
      <c r="B2" s="85">
        <v>43</v>
      </c>
      <c r="C2" s="133">
        <v>0.043522267206477734</v>
      </c>
      <c r="D2" s="85" t="s">
        <v>1022</v>
      </c>
      <c r="E2" s="85"/>
      <c r="F2" s="85"/>
      <c r="G2" s="85"/>
    </row>
    <row r="3" spans="1:7" ht="15">
      <c r="A3" s="85" t="s">
        <v>721</v>
      </c>
      <c r="B3" s="85">
        <v>11</v>
      </c>
      <c r="C3" s="133">
        <v>0.011133603238866396</v>
      </c>
      <c r="D3" s="85" t="s">
        <v>1022</v>
      </c>
      <c r="E3" s="85"/>
      <c r="F3" s="85"/>
      <c r="G3" s="85"/>
    </row>
    <row r="4" spans="1:7" ht="15">
      <c r="A4" s="85" t="s">
        <v>722</v>
      </c>
      <c r="B4" s="85">
        <v>0</v>
      </c>
      <c r="C4" s="133">
        <v>0</v>
      </c>
      <c r="D4" s="85" t="s">
        <v>1022</v>
      </c>
      <c r="E4" s="85"/>
      <c r="F4" s="85"/>
      <c r="G4" s="85"/>
    </row>
    <row r="5" spans="1:7" ht="15">
      <c r="A5" s="85" t="s">
        <v>723</v>
      </c>
      <c r="B5" s="85">
        <v>934</v>
      </c>
      <c r="C5" s="133">
        <v>0.9453441295546559</v>
      </c>
      <c r="D5" s="85" t="s">
        <v>1022</v>
      </c>
      <c r="E5" s="85"/>
      <c r="F5" s="85"/>
      <c r="G5" s="85"/>
    </row>
    <row r="6" spans="1:7" ht="15">
      <c r="A6" s="85" t="s">
        <v>724</v>
      </c>
      <c r="B6" s="85">
        <v>988</v>
      </c>
      <c r="C6" s="133">
        <v>1</v>
      </c>
      <c r="D6" s="85" t="s">
        <v>1022</v>
      </c>
      <c r="E6" s="85"/>
      <c r="F6" s="85"/>
      <c r="G6" s="85"/>
    </row>
    <row r="7" spans="1:7" ht="15">
      <c r="A7" s="91" t="s">
        <v>234</v>
      </c>
      <c r="B7" s="91">
        <v>26</v>
      </c>
      <c r="C7" s="134">
        <v>0.006935917598262613</v>
      </c>
      <c r="D7" s="91" t="s">
        <v>1022</v>
      </c>
      <c r="E7" s="91" t="b">
        <v>0</v>
      </c>
      <c r="F7" s="91" t="b">
        <v>0</v>
      </c>
      <c r="G7" s="91" t="b">
        <v>0</v>
      </c>
    </row>
    <row r="8" spans="1:7" ht="15">
      <c r="A8" s="91" t="s">
        <v>238</v>
      </c>
      <c r="B8" s="91">
        <v>15</v>
      </c>
      <c r="C8" s="134">
        <v>0.012421720778358345</v>
      </c>
      <c r="D8" s="91" t="s">
        <v>1022</v>
      </c>
      <c r="E8" s="91" t="b">
        <v>0</v>
      </c>
      <c r="F8" s="91" t="b">
        <v>0</v>
      </c>
      <c r="G8" s="91" t="b">
        <v>0</v>
      </c>
    </row>
    <row r="9" spans="1:7" ht="15">
      <c r="A9" s="91" t="s">
        <v>725</v>
      </c>
      <c r="B9" s="91">
        <v>13</v>
      </c>
      <c r="C9" s="134">
        <v>0.01718088469145989</v>
      </c>
      <c r="D9" s="91" t="s">
        <v>1022</v>
      </c>
      <c r="E9" s="91" t="b">
        <v>0</v>
      </c>
      <c r="F9" s="91" t="b">
        <v>0</v>
      </c>
      <c r="G9" s="91" t="b">
        <v>0</v>
      </c>
    </row>
    <row r="10" spans="1:7" ht="15">
      <c r="A10" s="91" t="s">
        <v>222</v>
      </c>
      <c r="B10" s="91">
        <v>11</v>
      </c>
      <c r="C10" s="134">
        <v>0.0083628364340631</v>
      </c>
      <c r="D10" s="91" t="s">
        <v>1022</v>
      </c>
      <c r="E10" s="91" t="b">
        <v>0</v>
      </c>
      <c r="F10" s="91" t="b">
        <v>0</v>
      </c>
      <c r="G10" s="91" t="b">
        <v>0</v>
      </c>
    </row>
    <row r="11" spans="1:7" ht="15">
      <c r="A11" s="91" t="s">
        <v>706</v>
      </c>
      <c r="B11" s="91">
        <v>10</v>
      </c>
      <c r="C11" s="134">
        <v>0.01191801193338135</v>
      </c>
      <c r="D11" s="91" t="s">
        <v>1022</v>
      </c>
      <c r="E11" s="91" t="b">
        <v>0</v>
      </c>
      <c r="F11" s="91" t="b">
        <v>0</v>
      </c>
      <c r="G11" s="91" t="b">
        <v>0</v>
      </c>
    </row>
    <row r="12" spans="1:7" ht="15">
      <c r="A12" s="91" t="s">
        <v>757</v>
      </c>
      <c r="B12" s="91">
        <v>7</v>
      </c>
      <c r="C12" s="134">
        <v>0.007574366505146793</v>
      </c>
      <c r="D12" s="91" t="s">
        <v>1022</v>
      </c>
      <c r="E12" s="91" t="b">
        <v>0</v>
      </c>
      <c r="F12" s="91" t="b">
        <v>0</v>
      </c>
      <c r="G12" s="91" t="b">
        <v>0</v>
      </c>
    </row>
    <row r="13" spans="1:7" ht="15">
      <c r="A13" s="91" t="s">
        <v>705</v>
      </c>
      <c r="B13" s="91">
        <v>7</v>
      </c>
      <c r="C13" s="134">
        <v>0.007574366505146793</v>
      </c>
      <c r="D13" s="91" t="s">
        <v>1022</v>
      </c>
      <c r="E13" s="91" t="b">
        <v>0</v>
      </c>
      <c r="F13" s="91" t="b">
        <v>0</v>
      </c>
      <c r="G13" s="91" t="b">
        <v>0</v>
      </c>
    </row>
    <row r="14" spans="1:7" ht="15">
      <c r="A14" s="91" t="s">
        <v>727</v>
      </c>
      <c r="B14" s="91">
        <v>7</v>
      </c>
      <c r="C14" s="134">
        <v>0.007574366505146793</v>
      </c>
      <c r="D14" s="91" t="s">
        <v>1022</v>
      </c>
      <c r="E14" s="91" t="b">
        <v>0</v>
      </c>
      <c r="F14" s="91" t="b">
        <v>0</v>
      </c>
      <c r="G14" s="91" t="b">
        <v>0</v>
      </c>
    </row>
    <row r="15" spans="1:7" ht="15">
      <c r="A15" s="91" t="s">
        <v>937</v>
      </c>
      <c r="B15" s="91">
        <v>7</v>
      </c>
      <c r="C15" s="134">
        <v>0.007574366505146793</v>
      </c>
      <c r="D15" s="91" t="s">
        <v>1022</v>
      </c>
      <c r="E15" s="91" t="b">
        <v>0</v>
      </c>
      <c r="F15" s="91" t="b">
        <v>0</v>
      </c>
      <c r="G15" s="91" t="b">
        <v>0</v>
      </c>
    </row>
    <row r="16" spans="1:7" ht="15">
      <c r="A16" s="91" t="s">
        <v>746</v>
      </c>
      <c r="B16" s="91">
        <v>6</v>
      </c>
      <c r="C16" s="134">
        <v>0.00715080716002881</v>
      </c>
      <c r="D16" s="91" t="s">
        <v>1022</v>
      </c>
      <c r="E16" s="91" t="b">
        <v>0</v>
      </c>
      <c r="F16" s="91" t="b">
        <v>0</v>
      </c>
      <c r="G16" s="91" t="b">
        <v>0</v>
      </c>
    </row>
    <row r="17" spans="1:7" ht="15">
      <c r="A17" s="91" t="s">
        <v>747</v>
      </c>
      <c r="B17" s="91">
        <v>6</v>
      </c>
      <c r="C17" s="134">
        <v>0.00715080716002881</v>
      </c>
      <c r="D17" s="91" t="s">
        <v>1022</v>
      </c>
      <c r="E17" s="91" t="b">
        <v>0</v>
      </c>
      <c r="F17" s="91" t="b">
        <v>0</v>
      </c>
      <c r="G17" s="91" t="b">
        <v>0</v>
      </c>
    </row>
    <row r="18" spans="1:7" ht="15">
      <c r="A18" s="91" t="s">
        <v>748</v>
      </c>
      <c r="B18" s="91">
        <v>6</v>
      </c>
      <c r="C18" s="134">
        <v>0.00715080716002881</v>
      </c>
      <c r="D18" s="91" t="s">
        <v>1022</v>
      </c>
      <c r="E18" s="91" t="b">
        <v>0</v>
      </c>
      <c r="F18" s="91" t="b">
        <v>0</v>
      </c>
      <c r="G18" s="91" t="b">
        <v>0</v>
      </c>
    </row>
    <row r="19" spans="1:7" ht="15">
      <c r="A19" s="91" t="s">
        <v>749</v>
      </c>
      <c r="B19" s="91">
        <v>6</v>
      </c>
      <c r="C19" s="134">
        <v>0.00715080716002881</v>
      </c>
      <c r="D19" s="91" t="s">
        <v>1022</v>
      </c>
      <c r="E19" s="91" t="b">
        <v>0</v>
      </c>
      <c r="F19" s="91" t="b">
        <v>0</v>
      </c>
      <c r="G19" s="91" t="b">
        <v>0</v>
      </c>
    </row>
    <row r="20" spans="1:7" ht="15">
      <c r="A20" s="91" t="s">
        <v>750</v>
      </c>
      <c r="B20" s="91">
        <v>6</v>
      </c>
      <c r="C20" s="134">
        <v>0.00715080716002881</v>
      </c>
      <c r="D20" s="91" t="s">
        <v>1022</v>
      </c>
      <c r="E20" s="91" t="b">
        <v>0</v>
      </c>
      <c r="F20" s="91" t="b">
        <v>0</v>
      </c>
      <c r="G20" s="91" t="b">
        <v>0</v>
      </c>
    </row>
    <row r="21" spans="1:7" ht="15">
      <c r="A21" s="91" t="s">
        <v>751</v>
      </c>
      <c r="B21" s="91">
        <v>6</v>
      </c>
      <c r="C21" s="134">
        <v>0.00715080716002881</v>
      </c>
      <c r="D21" s="91" t="s">
        <v>1022</v>
      </c>
      <c r="E21" s="91" t="b">
        <v>0</v>
      </c>
      <c r="F21" s="91" t="b">
        <v>0</v>
      </c>
      <c r="G21" s="91" t="b">
        <v>0</v>
      </c>
    </row>
    <row r="22" spans="1:7" ht="15">
      <c r="A22" s="91" t="s">
        <v>752</v>
      </c>
      <c r="B22" s="91">
        <v>6</v>
      </c>
      <c r="C22" s="134">
        <v>0.00715080716002881</v>
      </c>
      <c r="D22" s="91" t="s">
        <v>1022</v>
      </c>
      <c r="E22" s="91" t="b">
        <v>0</v>
      </c>
      <c r="F22" s="91" t="b">
        <v>0</v>
      </c>
      <c r="G22" s="91" t="b">
        <v>0</v>
      </c>
    </row>
    <row r="23" spans="1:7" ht="15">
      <c r="A23" s="91" t="s">
        <v>728</v>
      </c>
      <c r="B23" s="91">
        <v>5</v>
      </c>
      <c r="C23" s="134">
        <v>0.00986983592340922</v>
      </c>
      <c r="D23" s="91" t="s">
        <v>1022</v>
      </c>
      <c r="E23" s="91" t="b">
        <v>0</v>
      </c>
      <c r="F23" s="91" t="b">
        <v>0</v>
      </c>
      <c r="G23" s="91" t="b">
        <v>0</v>
      </c>
    </row>
    <row r="24" spans="1:7" ht="15">
      <c r="A24" s="91" t="s">
        <v>938</v>
      </c>
      <c r="B24" s="91">
        <v>5</v>
      </c>
      <c r="C24" s="134">
        <v>0.0066080325736384195</v>
      </c>
      <c r="D24" s="91" t="s">
        <v>1022</v>
      </c>
      <c r="E24" s="91" t="b">
        <v>0</v>
      </c>
      <c r="F24" s="91" t="b">
        <v>0</v>
      </c>
      <c r="G24" s="91" t="b">
        <v>0</v>
      </c>
    </row>
    <row r="25" spans="1:7" ht="15">
      <c r="A25" s="91" t="s">
        <v>939</v>
      </c>
      <c r="B25" s="91">
        <v>5</v>
      </c>
      <c r="C25" s="134">
        <v>0.0066080325736384195</v>
      </c>
      <c r="D25" s="91" t="s">
        <v>1022</v>
      </c>
      <c r="E25" s="91" t="b">
        <v>0</v>
      </c>
      <c r="F25" s="91" t="b">
        <v>0</v>
      </c>
      <c r="G25" s="91" t="b">
        <v>0</v>
      </c>
    </row>
    <row r="26" spans="1:7" ht="15">
      <c r="A26" s="91" t="s">
        <v>940</v>
      </c>
      <c r="B26" s="91">
        <v>5</v>
      </c>
      <c r="C26" s="134">
        <v>0.0066080325736384195</v>
      </c>
      <c r="D26" s="91" t="s">
        <v>1022</v>
      </c>
      <c r="E26" s="91" t="b">
        <v>0</v>
      </c>
      <c r="F26" s="91" t="b">
        <v>0</v>
      </c>
      <c r="G26" s="91" t="b">
        <v>0</v>
      </c>
    </row>
    <row r="27" spans="1:7" ht="15">
      <c r="A27" s="91" t="s">
        <v>941</v>
      </c>
      <c r="B27" s="91">
        <v>5</v>
      </c>
      <c r="C27" s="134">
        <v>0.0066080325736384195</v>
      </c>
      <c r="D27" s="91" t="s">
        <v>1022</v>
      </c>
      <c r="E27" s="91" t="b">
        <v>0</v>
      </c>
      <c r="F27" s="91" t="b">
        <v>0</v>
      </c>
      <c r="G27" s="91" t="b">
        <v>0</v>
      </c>
    </row>
    <row r="28" spans="1:7" ht="15">
      <c r="A28" s="91" t="s">
        <v>942</v>
      </c>
      <c r="B28" s="91">
        <v>5</v>
      </c>
      <c r="C28" s="134">
        <v>0.0066080325736384195</v>
      </c>
      <c r="D28" s="91" t="s">
        <v>1022</v>
      </c>
      <c r="E28" s="91" t="b">
        <v>0</v>
      </c>
      <c r="F28" s="91" t="b">
        <v>0</v>
      </c>
      <c r="G28" s="91" t="b">
        <v>0</v>
      </c>
    </row>
    <row r="29" spans="1:7" ht="15">
      <c r="A29" s="91" t="s">
        <v>943</v>
      </c>
      <c r="B29" s="91">
        <v>5</v>
      </c>
      <c r="C29" s="134">
        <v>0.0066080325736384195</v>
      </c>
      <c r="D29" s="91" t="s">
        <v>1022</v>
      </c>
      <c r="E29" s="91" t="b">
        <v>0</v>
      </c>
      <c r="F29" s="91" t="b">
        <v>0</v>
      </c>
      <c r="G29" s="91" t="b">
        <v>0</v>
      </c>
    </row>
    <row r="30" spans="1:7" ht="15">
      <c r="A30" s="91" t="s">
        <v>774</v>
      </c>
      <c r="B30" s="91">
        <v>5</v>
      </c>
      <c r="C30" s="134">
        <v>0.00986983592340922</v>
      </c>
      <c r="D30" s="91" t="s">
        <v>1022</v>
      </c>
      <c r="E30" s="91" t="b">
        <v>0</v>
      </c>
      <c r="F30" s="91" t="b">
        <v>0</v>
      </c>
      <c r="G30" s="91" t="b">
        <v>0</v>
      </c>
    </row>
    <row r="31" spans="1:7" ht="15">
      <c r="A31" s="91" t="s">
        <v>740</v>
      </c>
      <c r="B31" s="91">
        <v>4</v>
      </c>
      <c r="C31" s="134">
        <v>0.005921901554045531</v>
      </c>
      <c r="D31" s="91" t="s">
        <v>1022</v>
      </c>
      <c r="E31" s="91" t="b">
        <v>0</v>
      </c>
      <c r="F31" s="91" t="b">
        <v>0</v>
      </c>
      <c r="G31" s="91" t="b">
        <v>0</v>
      </c>
    </row>
    <row r="32" spans="1:7" ht="15">
      <c r="A32" s="91" t="s">
        <v>944</v>
      </c>
      <c r="B32" s="91">
        <v>4</v>
      </c>
      <c r="C32" s="134">
        <v>0.007895868738727376</v>
      </c>
      <c r="D32" s="91" t="s">
        <v>1022</v>
      </c>
      <c r="E32" s="91" t="b">
        <v>0</v>
      </c>
      <c r="F32" s="91" t="b">
        <v>0</v>
      </c>
      <c r="G32" s="91" t="b">
        <v>0</v>
      </c>
    </row>
    <row r="33" spans="1:7" ht="15">
      <c r="A33" s="91" t="s">
        <v>945</v>
      </c>
      <c r="B33" s="91">
        <v>4</v>
      </c>
      <c r="C33" s="134">
        <v>0.007895868738727376</v>
      </c>
      <c r="D33" s="91" t="s">
        <v>1022</v>
      </c>
      <c r="E33" s="91" t="b">
        <v>0</v>
      </c>
      <c r="F33" s="91" t="b">
        <v>0</v>
      </c>
      <c r="G33" s="91" t="b">
        <v>0</v>
      </c>
    </row>
    <row r="34" spans="1:7" ht="15">
      <c r="A34" s="91" t="s">
        <v>946</v>
      </c>
      <c r="B34" s="91">
        <v>4</v>
      </c>
      <c r="C34" s="134">
        <v>0.007895868738727376</v>
      </c>
      <c r="D34" s="91" t="s">
        <v>1022</v>
      </c>
      <c r="E34" s="91" t="b">
        <v>0</v>
      </c>
      <c r="F34" s="91" t="b">
        <v>1</v>
      </c>
      <c r="G34" s="91" t="b">
        <v>0</v>
      </c>
    </row>
    <row r="35" spans="1:7" ht="15">
      <c r="A35" s="91" t="s">
        <v>947</v>
      </c>
      <c r="B35" s="91">
        <v>4</v>
      </c>
      <c r="C35" s="134">
        <v>0.005921901554045531</v>
      </c>
      <c r="D35" s="91" t="s">
        <v>1022</v>
      </c>
      <c r="E35" s="91" t="b">
        <v>1</v>
      </c>
      <c r="F35" s="91" t="b">
        <v>0</v>
      </c>
      <c r="G35" s="91" t="b">
        <v>0</v>
      </c>
    </row>
    <row r="36" spans="1:7" ht="15">
      <c r="A36" s="91" t="s">
        <v>948</v>
      </c>
      <c r="B36" s="91">
        <v>4</v>
      </c>
      <c r="C36" s="134">
        <v>0.005921901554045531</v>
      </c>
      <c r="D36" s="91" t="s">
        <v>1022</v>
      </c>
      <c r="E36" s="91" t="b">
        <v>0</v>
      </c>
      <c r="F36" s="91" t="b">
        <v>0</v>
      </c>
      <c r="G36" s="91" t="b">
        <v>0</v>
      </c>
    </row>
    <row r="37" spans="1:7" ht="15">
      <c r="A37" s="91" t="s">
        <v>729</v>
      </c>
      <c r="B37" s="91">
        <v>4</v>
      </c>
      <c r="C37" s="134">
        <v>0.005921901554045531</v>
      </c>
      <c r="D37" s="91" t="s">
        <v>1022</v>
      </c>
      <c r="E37" s="91" t="b">
        <v>0</v>
      </c>
      <c r="F37" s="91" t="b">
        <v>0</v>
      </c>
      <c r="G37" s="91" t="b">
        <v>0</v>
      </c>
    </row>
    <row r="38" spans="1:7" ht="15">
      <c r="A38" s="91" t="s">
        <v>730</v>
      </c>
      <c r="B38" s="91">
        <v>4</v>
      </c>
      <c r="C38" s="134">
        <v>0.005921901554045531</v>
      </c>
      <c r="D38" s="91" t="s">
        <v>1022</v>
      </c>
      <c r="E38" s="91" t="b">
        <v>0</v>
      </c>
      <c r="F38" s="91" t="b">
        <v>0</v>
      </c>
      <c r="G38" s="91" t="b">
        <v>0</v>
      </c>
    </row>
    <row r="39" spans="1:7" ht="15">
      <c r="A39" s="91" t="s">
        <v>731</v>
      </c>
      <c r="B39" s="91">
        <v>4</v>
      </c>
      <c r="C39" s="134">
        <v>0.005921901554045531</v>
      </c>
      <c r="D39" s="91" t="s">
        <v>1022</v>
      </c>
      <c r="E39" s="91" t="b">
        <v>0</v>
      </c>
      <c r="F39" s="91" t="b">
        <v>0</v>
      </c>
      <c r="G39" s="91" t="b">
        <v>0</v>
      </c>
    </row>
    <row r="40" spans="1:7" ht="15">
      <c r="A40" s="91" t="s">
        <v>732</v>
      </c>
      <c r="B40" s="91">
        <v>4</v>
      </c>
      <c r="C40" s="134">
        <v>0.005921901554045531</v>
      </c>
      <c r="D40" s="91" t="s">
        <v>1022</v>
      </c>
      <c r="E40" s="91" t="b">
        <v>0</v>
      </c>
      <c r="F40" s="91" t="b">
        <v>0</v>
      </c>
      <c r="G40" s="91" t="b">
        <v>0</v>
      </c>
    </row>
    <row r="41" spans="1:7" ht="15">
      <c r="A41" s="91" t="s">
        <v>733</v>
      </c>
      <c r="B41" s="91">
        <v>4</v>
      </c>
      <c r="C41" s="134">
        <v>0.005921901554045531</v>
      </c>
      <c r="D41" s="91" t="s">
        <v>1022</v>
      </c>
      <c r="E41" s="91" t="b">
        <v>0</v>
      </c>
      <c r="F41" s="91" t="b">
        <v>0</v>
      </c>
      <c r="G41" s="91" t="b">
        <v>0</v>
      </c>
    </row>
    <row r="42" spans="1:7" ht="15">
      <c r="A42" s="91" t="s">
        <v>734</v>
      </c>
      <c r="B42" s="91">
        <v>4</v>
      </c>
      <c r="C42" s="134">
        <v>0.005921901554045531</v>
      </c>
      <c r="D42" s="91" t="s">
        <v>1022</v>
      </c>
      <c r="E42" s="91" t="b">
        <v>0</v>
      </c>
      <c r="F42" s="91" t="b">
        <v>0</v>
      </c>
      <c r="G42" s="91" t="b">
        <v>0</v>
      </c>
    </row>
    <row r="43" spans="1:7" ht="15">
      <c r="A43" s="91" t="s">
        <v>949</v>
      </c>
      <c r="B43" s="91">
        <v>4</v>
      </c>
      <c r="C43" s="134">
        <v>0.005921901554045531</v>
      </c>
      <c r="D43" s="91" t="s">
        <v>1022</v>
      </c>
      <c r="E43" s="91" t="b">
        <v>0</v>
      </c>
      <c r="F43" s="91" t="b">
        <v>0</v>
      </c>
      <c r="G43" s="91" t="b">
        <v>0</v>
      </c>
    </row>
    <row r="44" spans="1:7" ht="15">
      <c r="A44" s="91" t="s">
        <v>950</v>
      </c>
      <c r="B44" s="91">
        <v>4</v>
      </c>
      <c r="C44" s="134">
        <v>0.005921901554045531</v>
      </c>
      <c r="D44" s="91" t="s">
        <v>1022</v>
      </c>
      <c r="E44" s="91" t="b">
        <v>0</v>
      </c>
      <c r="F44" s="91" t="b">
        <v>0</v>
      </c>
      <c r="G44" s="91" t="b">
        <v>0</v>
      </c>
    </row>
    <row r="45" spans="1:7" ht="15">
      <c r="A45" s="91" t="s">
        <v>951</v>
      </c>
      <c r="B45" s="91">
        <v>4</v>
      </c>
      <c r="C45" s="134">
        <v>0.005921901554045531</v>
      </c>
      <c r="D45" s="91" t="s">
        <v>1022</v>
      </c>
      <c r="E45" s="91" t="b">
        <v>1</v>
      </c>
      <c r="F45" s="91" t="b">
        <v>0</v>
      </c>
      <c r="G45" s="91" t="b">
        <v>0</v>
      </c>
    </row>
    <row r="46" spans="1:7" ht="15">
      <c r="A46" s="91" t="s">
        <v>952</v>
      </c>
      <c r="B46" s="91">
        <v>4</v>
      </c>
      <c r="C46" s="134">
        <v>0.005921901554045531</v>
      </c>
      <c r="D46" s="91" t="s">
        <v>1022</v>
      </c>
      <c r="E46" s="91" t="b">
        <v>0</v>
      </c>
      <c r="F46" s="91" t="b">
        <v>0</v>
      </c>
      <c r="G46" s="91" t="b">
        <v>0</v>
      </c>
    </row>
    <row r="47" spans="1:7" ht="15">
      <c r="A47" s="91" t="s">
        <v>227</v>
      </c>
      <c r="B47" s="91">
        <v>4</v>
      </c>
      <c r="C47" s="134">
        <v>0.005921901554045531</v>
      </c>
      <c r="D47" s="91" t="s">
        <v>1022</v>
      </c>
      <c r="E47" s="91" t="b">
        <v>0</v>
      </c>
      <c r="F47" s="91" t="b">
        <v>0</v>
      </c>
      <c r="G47" s="91" t="b">
        <v>0</v>
      </c>
    </row>
    <row r="48" spans="1:7" ht="15">
      <c r="A48" s="91" t="s">
        <v>953</v>
      </c>
      <c r="B48" s="91">
        <v>4</v>
      </c>
      <c r="C48" s="134">
        <v>0.005921901554045531</v>
      </c>
      <c r="D48" s="91" t="s">
        <v>1022</v>
      </c>
      <c r="E48" s="91" t="b">
        <v>0</v>
      </c>
      <c r="F48" s="91" t="b">
        <v>0</v>
      </c>
      <c r="G48" s="91" t="b">
        <v>0</v>
      </c>
    </row>
    <row r="49" spans="1:7" ht="15">
      <c r="A49" s="91" t="s">
        <v>290</v>
      </c>
      <c r="B49" s="91">
        <v>4</v>
      </c>
      <c r="C49" s="134">
        <v>0.005921901554045531</v>
      </c>
      <c r="D49" s="91" t="s">
        <v>1022</v>
      </c>
      <c r="E49" s="91" t="b">
        <v>0</v>
      </c>
      <c r="F49" s="91" t="b">
        <v>0</v>
      </c>
      <c r="G49" s="91" t="b">
        <v>0</v>
      </c>
    </row>
    <row r="50" spans="1:7" ht="15">
      <c r="A50" s="91" t="s">
        <v>954</v>
      </c>
      <c r="B50" s="91">
        <v>4</v>
      </c>
      <c r="C50" s="134">
        <v>0.006741171958034383</v>
      </c>
      <c r="D50" s="91" t="s">
        <v>1022</v>
      </c>
      <c r="E50" s="91" t="b">
        <v>0</v>
      </c>
      <c r="F50" s="91" t="b">
        <v>0</v>
      </c>
      <c r="G50" s="91" t="b">
        <v>0</v>
      </c>
    </row>
    <row r="51" spans="1:7" ht="15">
      <c r="A51" s="91" t="s">
        <v>955</v>
      </c>
      <c r="B51" s="91">
        <v>4</v>
      </c>
      <c r="C51" s="134">
        <v>0.007895868738727376</v>
      </c>
      <c r="D51" s="91" t="s">
        <v>1022</v>
      </c>
      <c r="E51" s="91" t="b">
        <v>0</v>
      </c>
      <c r="F51" s="91" t="b">
        <v>0</v>
      </c>
      <c r="G51" s="91" t="b">
        <v>0</v>
      </c>
    </row>
    <row r="52" spans="1:7" ht="15">
      <c r="A52" s="91" t="s">
        <v>956</v>
      </c>
      <c r="B52" s="91">
        <v>4</v>
      </c>
      <c r="C52" s="134">
        <v>0.006741171958034383</v>
      </c>
      <c r="D52" s="91" t="s">
        <v>1022</v>
      </c>
      <c r="E52" s="91" t="b">
        <v>0</v>
      </c>
      <c r="F52" s="91" t="b">
        <v>0</v>
      </c>
      <c r="G52" s="91" t="b">
        <v>0</v>
      </c>
    </row>
    <row r="53" spans="1:7" ht="15">
      <c r="A53" s="91" t="s">
        <v>775</v>
      </c>
      <c r="B53" s="91">
        <v>3</v>
      </c>
      <c r="C53" s="134">
        <v>0.005055878968525788</v>
      </c>
      <c r="D53" s="91" t="s">
        <v>1022</v>
      </c>
      <c r="E53" s="91" t="b">
        <v>0</v>
      </c>
      <c r="F53" s="91" t="b">
        <v>0</v>
      </c>
      <c r="G53" s="91" t="b">
        <v>0</v>
      </c>
    </row>
    <row r="54" spans="1:7" ht="15">
      <c r="A54" s="91" t="s">
        <v>957</v>
      </c>
      <c r="B54" s="91">
        <v>3</v>
      </c>
      <c r="C54" s="134">
        <v>0.005055878968525788</v>
      </c>
      <c r="D54" s="91" t="s">
        <v>1022</v>
      </c>
      <c r="E54" s="91" t="b">
        <v>1</v>
      </c>
      <c r="F54" s="91" t="b">
        <v>0</v>
      </c>
      <c r="G54" s="91" t="b">
        <v>0</v>
      </c>
    </row>
    <row r="55" spans="1:7" ht="15">
      <c r="A55" s="91" t="s">
        <v>958</v>
      </c>
      <c r="B55" s="91">
        <v>3</v>
      </c>
      <c r="C55" s="134">
        <v>0.005055878968525788</v>
      </c>
      <c r="D55" s="91" t="s">
        <v>1022</v>
      </c>
      <c r="E55" s="91" t="b">
        <v>0</v>
      </c>
      <c r="F55" s="91" t="b">
        <v>0</v>
      </c>
      <c r="G55" s="91" t="b">
        <v>0</v>
      </c>
    </row>
    <row r="56" spans="1:7" ht="15">
      <c r="A56" s="91" t="s">
        <v>959</v>
      </c>
      <c r="B56" s="91">
        <v>3</v>
      </c>
      <c r="C56" s="134">
        <v>0.005921901554045532</v>
      </c>
      <c r="D56" s="91" t="s">
        <v>1022</v>
      </c>
      <c r="E56" s="91" t="b">
        <v>0</v>
      </c>
      <c r="F56" s="91" t="b">
        <v>0</v>
      </c>
      <c r="G56" s="91" t="b">
        <v>0</v>
      </c>
    </row>
    <row r="57" spans="1:7" ht="15">
      <c r="A57" s="91" t="s">
        <v>960</v>
      </c>
      <c r="B57" s="91">
        <v>3</v>
      </c>
      <c r="C57" s="134">
        <v>0.005921901554045532</v>
      </c>
      <c r="D57" s="91" t="s">
        <v>1022</v>
      </c>
      <c r="E57" s="91" t="b">
        <v>0</v>
      </c>
      <c r="F57" s="91" t="b">
        <v>0</v>
      </c>
      <c r="G57" s="91" t="b">
        <v>0</v>
      </c>
    </row>
    <row r="58" spans="1:7" ht="15">
      <c r="A58" s="91" t="s">
        <v>961</v>
      </c>
      <c r="B58" s="91">
        <v>3</v>
      </c>
      <c r="C58" s="134">
        <v>0.005055878968525788</v>
      </c>
      <c r="D58" s="91" t="s">
        <v>1022</v>
      </c>
      <c r="E58" s="91" t="b">
        <v>0</v>
      </c>
      <c r="F58" s="91" t="b">
        <v>0</v>
      </c>
      <c r="G58" s="91" t="b">
        <v>0</v>
      </c>
    </row>
    <row r="59" spans="1:7" ht="15">
      <c r="A59" s="91" t="s">
        <v>962</v>
      </c>
      <c r="B59" s="91">
        <v>3</v>
      </c>
      <c r="C59" s="134">
        <v>0.005055878968525788</v>
      </c>
      <c r="D59" s="91" t="s">
        <v>1022</v>
      </c>
      <c r="E59" s="91" t="b">
        <v>0</v>
      </c>
      <c r="F59" s="91" t="b">
        <v>0</v>
      </c>
      <c r="G59" s="91" t="b">
        <v>0</v>
      </c>
    </row>
    <row r="60" spans="1:7" ht="15">
      <c r="A60" s="91" t="s">
        <v>963</v>
      </c>
      <c r="B60" s="91">
        <v>3</v>
      </c>
      <c r="C60" s="134">
        <v>0.005055878968525788</v>
      </c>
      <c r="D60" s="91" t="s">
        <v>1022</v>
      </c>
      <c r="E60" s="91" t="b">
        <v>1</v>
      </c>
      <c r="F60" s="91" t="b">
        <v>0</v>
      </c>
      <c r="G60" s="91" t="b">
        <v>0</v>
      </c>
    </row>
    <row r="61" spans="1:7" ht="15">
      <c r="A61" s="91" t="s">
        <v>964</v>
      </c>
      <c r="B61" s="91">
        <v>3</v>
      </c>
      <c r="C61" s="134">
        <v>0.005921901554045532</v>
      </c>
      <c r="D61" s="91" t="s">
        <v>1022</v>
      </c>
      <c r="E61" s="91" t="b">
        <v>0</v>
      </c>
      <c r="F61" s="91" t="b">
        <v>0</v>
      </c>
      <c r="G61" s="91" t="b">
        <v>0</v>
      </c>
    </row>
    <row r="62" spans="1:7" ht="15">
      <c r="A62" s="91" t="s">
        <v>965</v>
      </c>
      <c r="B62" s="91">
        <v>3</v>
      </c>
      <c r="C62" s="134">
        <v>0.005055878968525788</v>
      </c>
      <c r="D62" s="91" t="s">
        <v>1022</v>
      </c>
      <c r="E62" s="91" t="b">
        <v>1</v>
      </c>
      <c r="F62" s="91" t="b">
        <v>0</v>
      </c>
      <c r="G62" s="91" t="b">
        <v>0</v>
      </c>
    </row>
    <row r="63" spans="1:7" ht="15">
      <c r="A63" s="91" t="s">
        <v>966</v>
      </c>
      <c r="B63" s="91">
        <v>3</v>
      </c>
      <c r="C63" s="134">
        <v>0.005055878968525788</v>
      </c>
      <c r="D63" s="91" t="s">
        <v>1022</v>
      </c>
      <c r="E63" s="91" t="b">
        <v>0</v>
      </c>
      <c r="F63" s="91" t="b">
        <v>0</v>
      </c>
      <c r="G63" s="91" t="b">
        <v>0</v>
      </c>
    </row>
    <row r="64" spans="1:7" ht="15">
      <c r="A64" s="91" t="s">
        <v>764</v>
      </c>
      <c r="B64" s="91">
        <v>3</v>
      </c>
      <c r="C64" s="134">
        <v>0.005055878968525788</v>
      </c>
      <c r="D64" s="91" t="s">
        <v>1022</v>
      </c>
      <c r="E64" s="91" t="b">
        <v>0</v>
      </c>
      <c r="F64" s="91" t="b">
        <v>0</v>
      </c>
      <c r="G64" s="91" t="b">
        <v>0</v>
      </c>
    </row>
    <row r="65" spans="1:7" ht="15">
      <c r="A65" s="91" t="s">
        <v>762</v>
      </c>
      <c r="B65" s="91">
        <v>3</v>
      </c>
      <c r="C65" s="134">
        <v>0.005921901554045532</v>
      </c>
      <c r="D65" s="91" t="s">
        <v>1022</v>
      </c>
      <c r="E65" s="91" t="b">
        <v>0</v>
      </c>
      <c r="F65" s="91" t="b">
        <v>0</v>
      </c>
      <c r="G65" s="91" t="b">
        <v>0</v>
      </c>
    </row>
    <row r="66" spans="1:7" ht="15">
      <c r="A66" s="91" t="s">
        <v>763</v>
      </c>
      <c r="B66" s="91">
        <v>3</v>
      </c>
      <c r="C66" s="134">
        <v>0.005921901554045532</v>
      </c>
      <c r="D66" s="91" t="s">
        <v>1022</v>
      </c>
      <c r="E66" s="91" t="b">
        <v>0</v>
      </c>
      <c r="F66" s="91" t="b">
        <v>0</v>
      </c>
      <c r="G66" s="91" t="b">
        <v>0</v>
      </c>
    </row>
    <row r="67" spans="1:7" ht="15">
      <c r="A67" s="91" t="s">
        <v>967</v>
      </c>
      <c r="B67" s="91">
        <v>3</v>
      </c>
      <c r="C67" s="134">
        <v>0.005055878968525788</v>
      </c>
      <c r="D67" s="91" t="s">
        <v>1022</v>
      </c>
      <c r="E67" s="91" t="b">
        <v>0</v>
      </c>
      <c r="F67" s="91" t="b">
        <v>0</v>
      </c>
      <c r="G67" s="91" t="b">
        <v>0</v>
      </c>
    </row>
    <row r="68" spans="1:7" ht="15">
      <c r="A68" s="91" t="s">
        <v>968</v>
      </c>
      <c r="B68" s="91">
        <v>3</v>
      </c>
      <c r="C68" s="134">
        <v>0.005055878968525788</v>
      </c>
      <c r="D68" s="91" t="s">
        <v>1022</v>
      </c>
      <c r="E68" s="91" t="b">
        <v>0</v>
      </c>
      <c r="F68" s="91" t="b">
        <v>0</v>
      </c>
      <c r="G68" s="91" t="b">
        <v>0</v>
      </c>
    </row>
    <row r="69" spans="1:7" ht="15">
      <c r="A69" s="91" t="s">
        <v>736</v>
      </c>
      <c r="B69" s="91">
        <v>2</v>
      </c>
      <c r="C69" s="134">
        <v>0.003947934369363688</v>
      </c>
      <c r="D69" s="91" t="s">
        <v>1022</v>
      </c>
      <c r="E69" s="91" t="b">
        <v>0</v>
      </c>
      <c r="F69" s="91" t="b">
        <v>0</v>
      </c>
      <c r="G69" s="91" t="b">
        <v>0</v>
      </c>
    </row>
    <row r="70" spans="1:7" ht="15">
      <c r="A70" s="91" t="s">
        <v>737</v>
      </c>
      <c r="B70" s="91">
        <v>2</v>
      </c>
      <c r="C70" s="134">
        <v>0.003947934369363688</v>
      </c>
      <c r="D70" s="91" t="s">
        <v>1022</v>
      </c>
      <c r="E70" s="91" t="b">
        <v>0</v>
      </c>
      <c r="F70" s="91" t="b">
        <v>0</v>
      </c>
      <c r="G70" s="91" t="b">
        <v>0</v>
      </c>
    </row>
    <row r="71" spans="1:7" ht="15">
      <c r="A71" s="91" t="s">
        <v>738</v>
      </c>
      <c r="B71" s="91">
        <v>2</v>
      </c>
      <c r="C71" s="134">
        <v>0.003947934369363688</v>
      </c>
      <c r="D71" s="91" t="s">
        <v>1022</v>
      </c>
      <c r="E71" s="91" t="b">
        <v>0</v>
      </c>
      <c r="F71" s="91" t="b">
        <v>0</v>
      </c>
      <c r="G71" s="91" t="b">
        <v>0</v>
      </c>
    </row>
    <row r="72" spans="1:7" ht="15">
      <c r="A72" s="91" t="s">
        <v>739</v>
      </c>
      <c r="B72" s="91">
        <v>2</v>
      </c>
      <c r="C72" s="134">
        <v>0.003947934369363688</v>
      </c>
      <c r="D72" s="91" t="s">
        <v>1022</v>
      </c>
      <c r="E72" s="91" t="b">
        <v>0</v>
      </c>
      <c r="F72" s="91" t="b">
        <v>0</v>
      </c>
      <c r="G72" s="91" t="b">
        <v>0</v>
      </c>
    </row>
    <row r="73" spans="1:7" ht="15">
      <c r="A73" s="91" t="s">
        <v>741</v>
      </c>
      <c r="B73" s="91">
        <v>2</v>
      </c>
      <c r="C73" s="134">
        <v>0.003947934369363688</v>
      </c>
      <c r="D73" s="91" t="s">
        <v>1022</v>
      </c>
      <c r="E73" s="91" t="b">
        <v>0</v>
      </c>
      <c r="F73" s="91" t="b">
        <v>0</v>
      </c>
      <c r="G73" s="91" t="b">
        <v>0</v>
      </c>
    </row>
    <row r="74" spans="1:7" ht="15">
      <c r="A74" s="91" t="s">
        <v>742</v>
      </c>
      <c r="B74" s="91">
        <v>2</v>
      </c>
      <c r="C74" s="134">
        <v>0.003947934369363688</v>
      </c>
      <c r="D74" s="91" t="s">
        <v>1022</v>
      </c>
      <c r="E74" s="91" t="b">
        <v>0</v>
      </c>
      <c r="F74" s="91" t="b">
        <v>0</v>
      </c>
      <c r="G74" s="91" t="b">
        <v>0</v>
      </c>
    </row>
    <row r="75" spans="1:7" ht="15">
      <c r="A75" s="91" t="s">
        <v>743</v>
      </c>
      <c r="B75" s="91">
        <v>2</v>
      </c>
      <c r="C75" s="134">
        <v>0.003947934369363688</v>
      </c>
      <c r="D75" s="91" t="s">
        <v>1022</v>
      </c>
      <c r="E75" s="91" t="b">
        <v>0</v>
      </c>
      <c r="F75" s="91" t="b">
        <v>0</v>
      </c>
      <c r="G75" s="91" t="b">
        <v>0</v>
      </c>
    </row>
    <row r="76" spans="1:7" ht="15">
      <c r="A76" s="91" t="s">
        <v>744</v>
      </c>
      <c r="B76" s="91">
        <v>2</v>
      </c>
      <c r="C76" s="134">
        <v>0.003947934369363688</v>
      </c>
      <c r="D76" s="91" t="s">
        <v>1022</v>
      </c>
      <c r="E76" s="91" t="b">
        <v>0</v>
      </c>
      <c r="F76" s="91" t="b">
        <v>0</v>
      </c>
      <c r="G76" s="91" t="b">
        <v>0</v>
      </c>
    </row>
    <row r="77" spans="1:7" ht="15">
      <c r="A77" s="91" t="s">
        <v>969</v>
      </c>
      <c r="B77" s="91">
        <v>2</v>
      </c>
      <c r="C77" s="134">
        <v>0.003947934369363688</v>
      </c>
      <c r="D77" s="91" t="s">
        <v>1022</v>
      </c>
      <c r="E77" s="91" t="b">
        <v>0</v>
      </c>
      <c r="F77" s="91" t="b">
        <v>0</v>
      </c>
      <c r="G77" s="91" t="b">
        <v>0</v>
      </c>
    </row>
    <row r="78" spans="1:7" ht="15">
      <c r="A78" s="91" t="s">
        <v>970</v>
      </c>
      <c r="B78" s="91">
        <v>2</v>
      </c>
      <c r="C78" s="134">
        <v>0.003947934369363688</v>
      </c>
      <c r="D78" s="91" t="s">
        <v>1022</v>
      </c>
      <c r="E78" s="91" t="b">
        <v>0</v>
      </c>
      <c r="F78" s="91" t="b">
        <v>0</v>
      </c>
      <c r="G78" s="91" t="b">
        <v>0</v>
      </c>
    </row>
    <row r="79" spans="1:7" ht="15">
      <c r="A79" s="91" t="s">
        <v>971</v>
      </c>
      <c r="B79" s="91">
        <v>2</v>
      </c>
      <c r="C79" s="134">
        <v>0.003947934369363688</v>
      </c>
      <c r="D79" s="91" t="s">
        <v>1022</v>
      </c>
      <c r="E79" s="91" t="b">
        <v>0</v>
      </c>
      <c r="F79" s="91" t="b">
        <v>0</v>
      </c>
      <c r="G79" s="91" t="b">
        <v>0</v>
      </c>
    </row>
    <row r="80" spans="1:7" ht="15">
      <c r="A80" s="91" t="s">
        <v>972</v>
      </c>
      <c r="B80" s="91">
        <v>2</v>
      </c>
      <c r="C80" s="134">
        <v>0.003947934369363688</v>
      </c>
      <c r="D80" s="91" t="s">
        <v>1022</v>
      </c>
      <c r="E80" s="91" t="b">
        <v>0</v>
      </c>
      <c r="F80" s="91" t="b">
        <v>0</v>
      </c>
      <c r="G80" s="91" t="b">
        <v>0</v>
      </c>
    </row>
    <row r="81" spans="1:7" ht="15">
      <c r="A81" s="91" t="s">
        <v>239</v>
      </c>
      <c r="B81" s="91">
        <v>2</v>
      </c>
      <c r="C81" s="134">
        <v>0.003947934369363688</v>
      </c>
      <c r="D81" s="91" t="s">
        <v>1022</v>
      </c>
      <c r="E81" s="91" t="b">
        <v>0</v>
      </c>
      <c r="F81" s="91" t="b">
        <v>0</v>
      </c>
      <c r="G81" s="91" t="b">
        <v>0</v>
      </c>
    </row>
    <row r="82" spans="1:7" ht="15">
      <c r="A82" s="91" t="s">
        <v>754</v>
      </c>
      <c r="B82" s="91">
        <v>2</v>
      </c>
      <c r="C82" s="134">
        <v>0.003947934369363688</v>
      </c>
      <c r="D82" s="91" t="s">
        <v>1022</v>
      </c>
      <c r="E82" s="91" t="b">
        <v>0</v>
      </c>
      <c r="F82" s="91" t="b">
        <v>0</v>
      </c>
      <c r="G82" s="91" t="b">
        <v>0</v>
      </c>
    </row>
    <row r="83" spans="1:7" ht="15">
      <c r="A83" s="91" t="s">
        <v>235</v>
      </c>
      <c r="B83" s="91">
        <v>2</v>
      </c>
      <c r="C83" s="134">
        <v>0.003947934369363688</v>
      </c>
      <c r="D83" s="91" t="s">
        <v>1022</v>
      </c>
      <c r="E83" s="91" t="b">
        <v>0</v>
      </c>
      <c r="F83" s="91" t="b">
        <v>0</v>
      </c>
      <c r="G83" s="91" t="b">
        <v>0</v>
      </c>
    </row>
    <row r="84" spans="1:7" ht="15">
      <c r="A84" s="91" t="s">
        <v>755</v>
      </c>
      <c r="B84" s="91">
        <v>2</v>
      </c>
      <c r="C84" s="134">
        <v>0.003947934369363688</v>
      </c>
      <c r="D84" s="91" t="s">
        <v>1022</v>
      </c>
      <c r="E84" s="91" t="b">
        <v>0</v>
      </c>
      <c r="F84" s="91" t="b">
        <v>0</v>
      </c>
      <c r="G84" s="91" t="b">
        <v>0</v>
      </c>
    </row>
    <row r="85" spans="1:7" ht="15">
      <c r="A85" s="91" t="s">
        <v>756</v>
      </c>
      <c r="B85" s="91">
        <v>2</v>
      </c>
      <c r="C85" s="134">
        <v>0.003947934369363688</v>
      </c>
      <c r="D85" s="91" t="s">
        <v>1022</v>
      </c>
      <c r="E85" s="91" t="b">
        <v>0</v>
      </c>
      <c r="F85" s="91" t="b">
        <v>0</v>
      </c>
      <c r="G85" s="91" t="b">
        <v>0</v>
      </c>
    </row>
    <row r="86" spans="1:7" ht="15">
      <c r="A86" s="91" t="s">
        <v>758</v>
      </c>
      <c r="B86" s="91">
        <v>2</v>
      </c>
      <c r="C86" s="134">
        <v>0.003947934369363688</v>
      </c>
      <c r="D86" s="91" t="s">
        <v>1022</v>
      </c>
      <c r="E86" s="91" t="b">
        <v>0</v>
      </c>
      <c r="F86" s="91" t="b">
        <v>0</v>
      </c>
      <c r="G86" s="91" t="b">
        <v>0</v>
      </c>
    </row>
    <row r="87" spans="1:7" ht="15">
      <c r="A87" s="91" t="s">
        <v>759</v>
      </c>
      <c r="B87" s="91">
        <v>2</v>
      </c>
      <c r="C87" s="134">
        <v>0.003947934369363688</v>
      </c>
      <c r="D87" s="91" t="s">
        <v>1022</v>
      </c>
      <c r="E87" s="91" t="b">
        <v>0</v>
      </c>
      <c r="F87" s="91" t="b">
        <v>0</v>
      </c>
      <c r="G87" s="91" t="b">
        <v>0</v>
      </c>
    </row>
    <row r="88" spans="1:7" ht="15">
      <c r="A88" s="91" t="s">
        <v>760</v>
      </c>
      <c r="B88" s="91">
        <v>2</v>
      </c>
      <c r="C88" s="134">
        <v>0.003947934369363688</v>
      </c>
      <c r="D88" s="91" t="s">
        <v>1022</v>
      </c>
      <c r="E88" s="91" t="b">
        <v>0</v>
      </c>
      <c r="F88" s="91" t="b">
        <v>0</v>
      </c>
      <c r="G88" s="91" t="b">
        <v>0</v>
      </c>
    </row>
    <row r="89" spans="1:7" ht="15">
      <c r="A89" s="91" t="s">
        <v>973</v>
      </c>
      <c r="B89" s="91">
        <v>2</v>
      </c>
      <c r="C89" s="134">
        <v>0.003947934369363688</v>
      </c>
      <c r="D89" s="91" t="s">
        <v>1022</v>
      </c>
      <c r="E89" s="91" t="b">
        <v>0</v>
      </c>
      <c r="F89" s="91" t="b">
        <v>0</v>
      </c>
      <c r="G89" s="91" t="b">
        <v>0</v>
      </c>
    </row>
    <row r="90" spans="1:7" ht="15">
      <c r="A90" s="91" t="s">
        <v>974</v>
      </c>
      <c r="B90" s="91">
        <v>2</v>
      </c>
      <c r="C90" s="134">
        <v>0.003947934369363688</v>
      </c>
      <c r="D90" s="91" t="s">
        <v>1022</v>
      </c>
      <c r="E90" s="91" t="b">
        <v>0</v>
      </c>
      <c r="F90" s="91" t="b">
        <v>0</v>
      </c>
      <c r="G90" s="91" t="b">
        <v>0</v>
      </c>
    </row>
    <row r="91" spans="1:7" ht="15">
      <c r="A91" s="91" t="s">
        <v>975</v>
      </c>
      <c r="B91" s="91">
        <v>2</v>
      </c>
      <c r="C91" s="134">
        <v>0.003947934369363688</v>
      </c>
      <c r="D91" s="91" t="s">
        <v>1022</v>
      </c>
      <c r="E91" s="91" t="b">
        <v>0</v>
      </c>
      <c r="F91" s="91" t="b">
        <v>0</v>
      </c>
      <c r="G91" s="91" t="b">
        <v>0</v>
      </c>
    </row>
    <row r="92" spans="1:7" ht="15">
      <c r="A92" s="91" t="s">
        <v>976</v>
      </c>
      <c r="B92" s="91">
        <v>2</v>
      </c>
      <c r="C92" s="134">
        <v>0.003947934369363688</v>
      </c>
      <c r="D92" s="91" t="s">
        <v>1022</v>
      </c>
      <c r="E92" s="91" t="b">
        <v>1</v>
      </c>
      <c r="F92" s="91" t="b">
        <v>0</v>
      </c>
      <c r="G92" s="91" t="b">
        <v>0</v>
      </c>
    </row>
    <row r="93" spans="1:7" ht="15">
      <c r="A93" s="91" t="s">
        <v>977</v>
      </c>
      <c r="B93" s="91">
        <v>2</v>
      </c>
      <c r="C93" s="134">
        <v>0.003947934369363688</v>
      </c>
      <c r="D93" s="91" t="s">
        <v>1022</v>
      </c>
      <c r="E93" s="91" t="b">
        <v>0</v>
      </c>
      <c r="F93" s="91" t="b">
        <v>0</v>
      </c>
      <c r="G93" s="91" t="b">
        <v>0</v>
      </c>
    </row>
    <row r="94" spans="1:7" ht="15">
      <c r="A94" s="91" t="s">
        <v>978</v>
      </c>
      <c r="B94" s="91">
        <v>2</v>
      </c>
      <c r="C94" s="134">
        <v>0.003947934369363688</v>
      </c>
      <c r="D94" s="91" t="s">
        <v>1022</v>
      </c>
      <c r="E94" s="91" t="b">
        <v>1</v>
      </c>
      <c r="F94" s="91" t="b">
        <v>0</v>
      </c>
      <c r="G94" s="91" t="b">
        <v>0</v>
      </c>
    </row>
    <row r="95" spans="1:7" ht="15">
      <c r="A95" s="91" t="s">
        <v>979</v>
      </c>
      <c r="B95" s="91">
        <v>2</v>
      </c>
      <c r="C95" s="134">
        <v>0.003947934369363688</v>
      </c>
      <c r="D95" s="91" t="s">
        <v>1022</v>
      </c>
      <c r="E95" s="91" t="b">
        <v>0</v>
      </c>
      <c r="F95" s="91" t="b">
        <v>0</v>
      </c>
      <c r="G95" s="91" t="b">
        <v>0</v>
      </c>
    </row>
    <row r="96" spans="1:7" ht="15">
      <c r="A96" s="91" t="s">
        <v>980</v>
      </c>
      <c r="B96" s="91">
        <v>2</v>
      </c>
      <c r="C96" s="134">
        <v>0.003947934369363688</v>
      </c>
      <c r="D96" s="91" t="s">
        <v>1022</v>
      </c>
      <c r="E96" s="91" t="b">
        <v>0</v>
      </c>
      <c r="F96" s="91" t="b">
        <v>0</v>
      </c>
      <c r="G96" s="91" t="b">
        <v>0</v>
      </c>
    </row>
    <row r="97" spans="1:7" ht="15">
      <c r="A97" s="91" t="s">
        <v>981</v>
      </c>
      <c r="B97" s="91">
        <v>2</v>
      </c>
      <c r="C97" s="134">
        <v>0.003947934369363688</v>
      </c>
      <c r="D97" s="91" t="s">
        <v>1022</v>
      </c>
      <c r="E97" s="91" t="b">
        <v>0</v>
      </c>
      <c r="F97" s="91" t="b">
        <v>0</v>
      </c>
      <c r="G97" s="91" t="b">
        <v>0</v>
      </c>
    </row>
    <row r="98" spans="1:7" ht="15">
      <c r="A98" s="91" t="s">
        <v>982</v>
      </c>
      <c r="B98" s="91">
        <v>2</v>
      </c>
      <c r="C98" s="134">
        <v>0.003947934369363688</v>
      </c>
      <c r="D98" s="91" t="s">
        <v>1022</v>
      </c>
      <c r="E98" s="91" t="b">
        <v>0</v>
      </c>
      <c r="F98" s="91" t="b">
        <v>0</v>
      </c>
      <c r="G98" s="91" t="b">
        <v>0</v>
      </c>
    </row>
    <row r="99" spans="1:7" ht="15">
      <c r="A99" s="91" t="s">
        <v>983</v>
      </c>
      <c r="B99" s="91">
        <v>2</v>
      </c>
      <c r="C99" s="134">
        <v>0.003947934369363688</v>
      </c>
      <c r="D99" s="91" t="s">
        <v>1022</v>
      </c>
      <c r="E99" s="91" t="b">
        <v>0</v>
      </c>
      <c r="F99" s="91" t="b">
        <v>0</v>
      </c>
      <c r="G99" s="91" t="b">
        <v>0</v>
      </c>
    </row>
    <row r="100" spans="1:7" ht="15">
      <c r="A100" s="91" t="s">
        <v>984</v>
      </c>
      <c r="B100" s="91">
        <v>2</v>
      </c>
      <c r="C100" s="134">
        <v>0.003947934369363688</v>
      </c>
      <c r="D100" s="91" t="s">
        <v>1022</v>
      </c>
      <c r="E100" s="91" t="b">
        <v>0</v>
      </c>
      <c r="F100" s="91" t="b">
        <v>0</v>
      </c>
      <c r="G100" s="91" t="b">
        <v>0</v>
      </c>
    </row>
    <row r="101" spans="1:7" ht="15">
      <c r="A101" s="91" t="s">
        <v>985</v>
      </c>
      <c r="B101" s="91">
        <v>2</v>
      </c>
      <c r="C101" s="134">
        <v>0.003947934369363688</v>
      </c>
      <c r="D101" s="91" t="s">
        <v>1022</v>
      </c>
      <c r="E101" s="91" t="b">
        <v>0</v>
      </c>
      <c r="F101" s="91" t="b">
        <v>0</v>
      </c>
      <c r="G101" s="91" t="b">
        <v>0</v>
      </c>
    </row>
    <row r="102" spans="1:7" ht="15">
      <c r="A102" s="91" t="s">
        <v>986</v>
      </c>
      <c r="B102" s="91">
        <v>2</v>
      </c>
      <c r="C102" s="134">
        <v>0.003947934369363688</v>
      </c>
      <c r="D102" s="91" t="s">
        <v>1022</v>
      </c>
      <c r="E102" s="91" t="b">
        <v>0</v>
      </c>
      <c r="F102" s="91" t="b">
        <v>0</v>
      </c>
      <c r="G102" s="91" t="b">
        <v>0</v>
      </c>
    </row>
    <row r="103" spans="1:7" ht="15">
      <c r="A103" s="91" t="s">
        <v>987</v>
      </c>
      <c r="B103" s="91">
        <v>2</v>
      </c>
      <c r="C103" s="134">
        <v>0.003947934369363688</v>
      </c>
      <c r="D103" s="91" t="s">
        <v>1022</v>
      </c>
      <c r="E103" s="91" t="b">
        <v>0</v>
      </c>
      <c r="F103" s="91" t="b">
        <v>0</v>
      </c>
      <c r="G103" s="91" t="b">
        <v>0</v>
      </c>
    </row>
    <row r="104" spans="1:7" ht="15">
      <c r="A104" s="91" t="s">
        <v>988</v>
      </c>
      <c r="B104" s="91">
        <v>2</v>
      </c>
      <c r="C104" s="134">
        <v>0.003947934369363688</v>
      </c>
      <c r="D104" s="91" t="s">
        <v>1022</v>
      </c>
      <c r="E104" s="91" t="b">
        <v>0</v>
      </c>
      <c r="F104" s="91" t="b">
        <v>0</v>
      </c>
      <c r="G104" s="91" t="b">
        <v>0</v>
      </c>
    </row>
    <row r="105" spans="1:7" ht="15">
      <c r="A105" s="91" t="s">
        <v>989</v>
      </c>
      <c r="B105" s="91">
        <v>2</v>
      </c>
      <c r="C105" s="134">
        <v>0.003947934369363688</v>
      </c>
      <c r="D105" s="91" t="s">
        <v>1022</v>
      </c>
      <c r="E105" s="91" t="b">
        <v>0</v>
      </c>
      <c r="F105" s="91" t="b">
        <v>0</v>
      </c>
      <c r="G105" s="91" t="b">
        <v>0</v>
      </c>
    </row>
    <row r="106" spans="1:7" ht="15">
      <c r="A106" s="91" t="s">
        <v>990</v>
      </c>
      <c r="B106" s="91">
        <v>2</v>
      </c>
      <c r="C106" s="134">
        <v>0.003947934369363688</v>
      </c>
      <c r="D106" s="91" t="s">
        <v>1022</v>
      </c>
      <c r="E106" s="91" t="b">
        <v>0</v>
      </c>
      <c r="F106" s="91" t="b">
        <v>0</v>
      </c>
      <c r="G106" s="91" t="b">
        <v>0</v>
      </c>
    </row>
    <row r="107" spans="1:7" ht="15">
      <c r="A107" s="91" t="s">
        <v>991</v>
      </c>
      <c r="B107" s="91">
        <v>2</v>
      </c>
      <c r="C107" s="134">
        <v>0.003947934369363688</v>
      </c>
      <c r="D107" s="91" t="s">
        <v>1022</v>
      </c>
      <c r="E107" s="91" t="b">
        <v>1</v>
      </c>
      <c r="F107" s="91" t="b">
        <v>0</v>
      </c>
      <c r="G107" s="91" t="b">
        <v>0</v>
      </c>
    </row>
    <row r="108" spans="1:7" ht="15">
      <c r="A108" s="91" t="s">
        <v>992</v>
      </c>
      <c r="B108" s="91">
        <v>2</v>
      </c>
      <c r="C108" s="134">
        <v>0.003947934369363688</v>
      </c>
      <c r="D108" s="91" t="s">
        <v>1022</v>
      </c>
      <c r="E108" s="91" t="b">
        <v>0</v>
      </c>
      <c r="F108" s="91" t="b">
        <v>0</v>
      </c>
      <c r="G108" s="91" t="b">
        <v>0</v>
      </c>
    </row>
    <row r="109" spans="1:7" ht="15">
      <c r="A109" s="91" t="s">
        <v>993</v>
      </c>
      <c r="B109" s="91">
        <v>2</v>
      </c>
      <c r="C109" s="134">
        <v>0.003947934369363688</v>
      </c>
      <c r="D109" s="91" t="s">
        <v>1022</v>
      </c>
      <c r="E109" s="91" t="b">
        <v>0</v>
      </c>
      <c r="F109" s="91" t="b">
        <v>0</v>
      </c>
      <c r="G109" s="91" t="b">
        <v>0</v>
      </c>
    </row>
    <row r="110" spans="1:7" ht="15">
      <c r="A110" s="91" t="s">
        <v>994</v>
      </c>
      <c r="B110" s="91">
        <v>2</v>
      </c>
      <c r="C110" s="134">
        <v>0.003947934369363688</v>
      </c>
      <c r="D110" s="91" t="s">
        <v>1022</v>
      </c>
      <c r="E110" s="91" t="b">
        <v>0</v>
      </c>
      <c r="F110" s="91" t="b">
        <v>1</v>
      </c>
      <c r="G110" s="91" t="b">
        <v>0</v>
      </c>
    </row>
    <row r="111" spans="1:7" ht="15">
      <c r="A111" s="91" t="s">
        <v>995</v>
      </c>
      <c r="B111" s="91">
        <v>2</v>
      </c>
      <c r="C111" s="134">
        <v>0.003947934369363688</v>
      </c>
      <c r="D111" s="91" t="s">
        <v>1022</v>
      </c>
      <c r="E111" s="91" t="b">
        <v>0</v>
      </c>
      <c r="F111" s="91" t="b">
        <v>0</v>
      </c>
      <c r="G111" s="91" t="b">
        <v>0</v>
      </c>
    </row>
    <row r="112" spans="1:7" ht="15">
      <c r="A112" s="91" t="s">
        <v>996</v>
      </c>
      <c r="B112" s="91">
        <v>2</v>
      </c>
      <c r="C112" s="134">
        <v>0.003947934369363688</v>
      </c>
      <c r="D112" s="91" t="s">
        <v>1022</v>
      </c>
      <c r="E112" s="91" t="b">
        <v>0</v>
      </c>
      <c r="F112" s="91" t="b">
        <v>0</v>
      </c>
      <c r="G112" s="91" t="b">
        <v>0</v>
      </c>
    </row>
    <row r="113" spans="1:7" ht="15">
      <c r="A113" s="91" t="s">
        <v>997</v>
      </c>
      <c r="B113" s="91">
        <v>2</v>
      </c>
      <c r="C113" s="134">
        <v>0.003947934369363688</v>
      </c>
      <c r="D113" s="91" t="s">
        <v>1022</v>
      </c>
      <c r="E113" s="91" t="b">
        <v>0</v>
      </c>
      <c r="F113" s="91" t="b">
        <v>0</v>
      </c>
      <c r="G113" s="91" t="b">
        <v>0</v>
      </c>
    </row>
    <row r="114" spans="1:7" ht="15">
      <c r="A114" s="91" t="s">
        <v>998</v>
      </c>
      <c r="B114" s="91">
        <v>2</v>
      </c>
      <c r="C114" s="134">
        <v>0.003947934369363688</v>
      </c>
      <c r="D114" s="91" t="s">
        <v>1022</v>
      </c>
      <c r="E114" s="91" t="b">
        <v>0</v>
      </c>
      <c r="F114" s="91" t="b">
        <v>0</v>
      </c>
      <c r="G114" s="91" t="b">
        <v>0</v>
      </c>
    </row>
    <row r="115" spans="1:7" ht="15">
      <c r="A115" s="91" t="s">
        <v>999</v>
      </c>
      <c r="B115" s="91">
        <v>2</v>
      </c>
      <c r="C115" s="134">
        <v>0.003947934369363688</v>
      </c>
      <c r="D115" s="91" t="s">
        <v>1022</v>
      </c>
      <c r="E115" s="91" t="b">
        <v>0</v>
      </c>
      <c r="F115" s="91" t="b">
        <v>0</v>
      </c>
      <c r="G115" s="91" t="b">
        <v>0</v>
      </c>
    </row>
    <row r="116" spans="1:7" ht="15">
      <c r="A116" s="91" t="s">
        <v>1000</v>
      </c>
      <c r="B116" s="91">
        <v>2</v>
      </c>
      <c r="C116" s="134">
        <v>0.003947934369363688</v>
      </c>
      <c r="D116" s="91" t="s">
        <v>1022</v>
      </c>
      <c r="E116" s="91" t="b">
        <v>0</v>
      </c>
      <c r="F116" s="91" t="b">
        <v>0</v>
      </c>
      <c r="G116" s="91" t="b">
        <v>0</v>
      </c>
    </row>
    <row r="117" spans="1:7" ht="15">
      <c r="A117" s="91" t="s">
        <v>1001</v>
      </c>
      <c r="B117" s="91">
        <v>2</v>
      </c>
      <c r="C117" s="134">
        <v>0.003947934369363688</v>
      </c>
      <c r="D117" s="91" t="s">
        <v>1022</v>
      </c>
      <c r="E117" s="91" t="b">
        <v>0</v>
      </c>
      <c r="F117" s="91" t="b">
        <v>0</v>
      </c>
      <c r="G117" s="91" t="b">
        <v>0</v>
      </c>
    </row>
    <row r="118" spans="1:7" ht="15">
      <c r="A118" s="91" t="s">
        <v>1002</v>
      </c>
      <c r="B118" s="91">
        <v>2</v>
      </c>
      <c r="C118" s="134">
        <v>0.003947934369363688</v>
      </c>
      <c r="D118" s="91" t="s">
        <v>1022</v>
      </c>
      <c r="E118" s="91" t="b">
        <v>0</v>
      </c>
      <c r="F118" s="91" t="b">
        <v>0</v>
      </c>
      <c r="G118" s="91" t="b">
        <v>0</v>
      </c>
    </row>
    <row r="119" spans="1:7" ht="15">
      <c r="A119" s="91" t="s">
        <v>1003</v>
      </c>
      <c r="B119" s="91">
        <v>2</v>
      </c>
      <c r="C119" s="134">
        <v>0.003947934369363688</v>
      </c>
      <c r="D119" s="91" t="s">
        <v>1022</v>
      </c>
      <c r="E119" s="91" t="b">
        <v>0</v>
      </c>
      <c r="F119" s="91" t="b">
        <v>0</v>
      </c>
      <c r="G119" s="91" t="b">
        <v>0</v>
      </c>
    </row>
    <row r="120" spans="1:7" ht="15">
      <c r="A120" s="91" t="s">
        <v>1004</v>
      </c>
      <c r="B120" s="91">
        <v>2</v>
      </c>
      <c r="C120" s="134">
        <v>0.003947934369363688</v>
      </c>
      <c r="D120" s="91" t="s">
        <v>1022</v>
      </c>
      <c r="E120" s="91" t="b">
        <v>0</v>
      </c>
      <c r="F120" s="91" t="b">
        <v>0</v>
      </c>
      <c r="G120" s="91" t="b">
        <v>0</v>
      </c>
    </row>
    <row r="121" spans="1:7" ht="15">
      <c r="A121" s="91" t="s">
        <v>1005</v>
      </c>
      <c r="B121" s="91">
        <v>2</v>
      </c>
      <c r="C121" s="134">
        <v>0.003947934369363688</v>
      </c>
      <c r="D121" s="91" t="s">
        <v>1022</v>
      </c>
      <c r="E121" s="91" t="b">
        <v>0</v>
      </c>
      <c r="F121" s="91" t="b">
        <v>0</v>
      </c>
      <c r="G121" s="91" t="b">
        <v>0</v>
      </c>
    </row>
    <row r="122" spans="1:7" ht="15">
      <c r="A122" s="91" t="s">
        <v>1006</v>
      </c>
      <c r="B122" s="91">
        <v>2</v>
      </c>
      <c r="C122" s="134">
        <v>0.003947934369363688</v>
      </c>
      <c r="D122" s="91" t="s">
        <v>1022</v>
      </c>
      <c r="E122" s="91" t="b">
        <v>0</v>
      </c>
      <c r="F122" s="91" t="b">
        <v>1</v>
      </c>
      <c r="G122" s="91" t="b">
        <v>0</v>
      </c>
    </row>
    <row r="123" spans="1:7" ht="15">
      <c r="A123" s="91" t="s">
        <v>1007</v>
      </c>
      <c r="B123" s="91">
        <v>2</v>
      </c>
      <c r="C123" s="134">
        <v>0.003947934369363688</v>
      </c>
      <c r="D123" s="91" t="s">
        <v>1022</v>
      </c>
      <c r="E123" s="91" t="b">
        <v>0</v>
      </c>
      <c r="F123" s="91" t="b">
        <v>0</v>
      </c>
      <c r="G123" s="91" t="b">
        <v>0</v>
      </c>
    </row>
    <row r="124" spans="1:7" ht="15">
      <c r="A124" s="91" t="s">
        <v>765</v>
      </c>
      <c r="B124" s="91">
        <v>2</v>
      </c>
      <c r="C124" s="134">
        <v>0.003947934369363688</v>
      </c>
      <c r="D124" s="91" t="s">
        <v>1022</v>
      </c>
      <c r="E124" s="91" t="b">
        <v>0</v>
      </c>
      <c r="F124" s="91" t="b">
        <v>0</v>
      </c>
      <c r="G124" s="91" t="b">
        <v>0</v>
      </c>
    </row>
    <row r="125" spans="1:7" ht="15">
      <c r="A125" s="91" t="s">
        <v>766</v>
      </c>
      <c r="B125" s="91">
        <v>2</v>
      </c>
      <c r="C125" s="134">
        <v>0.003947934369363688</v>
      </c>
      <c r="D125" s="91" t="s">
        <v>1022</v>
      </c>
      <c r="E125" s="91" t="b">
        <v>0</v>
      </c>
      <c r="F125" s="91" t="b">
        <v>0</v>
      </c>
      <c r="G125" s="91" t="b">
        <v>0</v>
      </c>
    </row>
    <row r="126" spans="1:7" ht="15">
      <c r="A126" s="91" t="s">
        <v>767</v>
      </c>
      <c r="B126" s="91">
        <v>2</v>
      </c>
      <c r="C126" s="134">
        <v>0.003947934369363688</v>
      </c>
      <c r="D126" s="91" t="s">
        <v>1022</v>
      </c>
      <c r="E126" s="91" t="b">
        <v>0</v>
      </c>
      <c r="F126" s="91" t="b">
        <v>0</v>
      </c>
      <c r="G126" s="91" t="b">
        <v>0</v>
      </c>
    </row>
    <row r="127" spans="1:7" ht="15">
      <c r="A127" s="91" t="s">
        <v>768</v>
      </c>
      <c r="B127" s="91">
        <v>2</v>
      </c>
      <c r="C127" s="134">
        <v>0.003947934369363688</v>
      </c>
      <c r="D127" s="91" t="s">
        <v>1022</v>
      </c>
      <c r="E127" s="91" t="b">
        <v>0</v>
      </c>
      <c r="F127" s="91" t="b">
        <v>0</v>
      </c>
      <c r="G127" s="91" t="b">
        <v>0</v>
      </c>
    </row>
    <row r="128" spans="1:7" ht="15">
      <c r="A128" s="91" t="s">
        <v>769</v>
      </c>
      <c r="B128" s="91">
        <v>2</v>
      </c>
      <c r="C128" s="134">
        <v>0.003947934369363688</v>
      </c>
      <c r="D128" s="91" t="s">
        <v>1022</v>
      </c>
      <c r="E128" s="91" t="b">
        <v>0</v>
      </c>
      <c r="F128" s="91" t="b">
        <v>0</v>
      </c>
      <c r="G128" s="91" t="b">
        <v>0</v>
      </c>
    </row>
    <row r="129" spans="1:7" ht="15">
      <c r="A129" s="91" t="s">
        <v>770</v>
      </c>
      <c r="B129" s="91">
        <v>2</v>
      </c>
      <c r="C129" s="134">
        <v>0.003947934369363688</v>
      </c>
      <c r="D129" s="91" t="s">
        <v>1022</v>
      </c>
      <c r="E129" s="91" t="b">
        <v>0</v>
      </c>
      <c r="F129" s="91" t="b">
        <v>0</v>
      </c>
      <c r="G129" s="91" t="b">
        <v>0</v>
      </c>
    </row>
    <row r="130" spans="1:7" ht="15">
      <c r="A130" s="91" t="s">
        <v>771</v>
      </c>
      <c r="B130" s="91">
        <v>2</v>
      </c>
      <c r="C130" s="134">
        <v>0.003947934369363688</v>
      </c>
      <c r="D130" s="91" t="s">
        <v>1022</v>
      </c>
      <c r="E130" s="91" t="b">
        <v>0</v>
      </c>
      <c r="F130" s="91" t="b">
        <v>0</v>
      </c>
      <c r="G130" s="91" t="b">
        <v>0</v>
      </c>
    </row>
    <row r="131" spans="1:7" ht="15">
      <c r="A131" s="91" t="s">
        <v>1008</v>
      </c>
      <c r="B131" s="91">
        <v>2</v>
      </c>
      <c r="C131" s="134">
        <v>0.003947934369363688</v>
      </c>
      <c r="D131" s="91" t="s">
        <v>1022</v>
      </c>
      <c r="E131" s="91" t="b">
        <v>0</v>
      </c>
      <c r="F131" s="91" t="b">
        <v>0</v>
      </c>
      <c r="G131" s="91" t="b">
        <v>0</v>
      </c>
    </row>
    <row r="132" spans="1:7" ht="15">
      <c r="A132" s="91" t="s">
        <v>1009</v>
      </c>
      <c r="B132" s="91">
        <v>2</v>
      </c>
      <c r="C132" s="134">
        <v>0.003947934369363688</v>
      </c>
      <c r="D132" s="91" t="s">
        <v>1022</v>
      </c>
      <c r="E132" s="91" t="b">
        <v>0</v>
      </c>
      <c r="F132" s="91" t="b">
        <v>0</v>
      </c>
      <c r="G132" s="91" t="b">
        <v>0</v>
      </c>
    </row>
    <row r="133" spans="1:7" ht="15">
      <c r="A133" s="91" t="s">
        <v>1010</v>
      </c>
      <c r="B133" s="91">
        <v>2</v>
      </c>
      <c r="C133" s="134">
        <v>0.003947934369363688</v>
      </c>
      <c r="D133" s="91" t="s">
        <v>1022</v>
      </c>
      <c r="E133" s="91" t="b">
        <v>0</v>
      </c>
      <c r="F133" s="91" t="b">
        <v>0</v>
      </c>
      <c r="G133" s="91" t="b">
        <v>0</v>
      </c>
    </row>
    <row r="134" spans="1:7" ht="15">
      <c r="A134" s="91" t="s">
        <v>776</v>
      </c>
      <c r="B134" s="91">
        <v>2</v>
      </c>
      <c r="C134" s="134">
        <v>0.00493491796170461</v>
      </c>
      <c r="D134" s="91" t="s">
        <v>1022</v>
      </c>
      <c r="E134" s="91" t="b">
        <v>0</v>
      </c>
      <c r="F134" s="91" t="b">
        <v>0</v>
      </c>
      <c r="G134" s="91" t="b">
        <v>0</v>
      </c>
    </row>
    <row r="135" spans="1:7" ht="15">
      <c r="A135" s="91" t="s">
        <v>1011</v>
      </c>
      <c r="B135" s="91">
        <v>2</v>
      </c>
      <c r="C135" s="134">
        <v>0.00493491796170461</v>
      </c>
      <c r="D135" s="91" t="s">
        <v>1022</v>
      </c>
      <c r="E135" s="91" t="b">
        <v>0</v>
      </c>
      <c r="F135" s="91" t="b">
        <v>0</v>
      </c>
      <c r="G135" s="91" t="b">
        <v>0</v>
      </c>
    </row>
    <row r="136" spans="1:7" ht="15">
      <c r="A136" s="91" t="s">
        <v>1012</v>
      </c>
      <c r="B136" s="91">
        <v>2</v>
      </c>
      <c r="C136" s="134">
        <v>0.00493491796170461</v>
      </c>
      <c r="D136" s="91" t="s">
        <v>1022</v>
      </c>
      <c r="E136" s="91" t="b">
        <v>0</v>
      </c>
      <c r="F136" s="91" t="b">
        <v>0</v>
      </c>
      <c r="G136" s="91" t="b">
        <v>0</v>
      </c>
    </row>
    <row r="137" spans="1:7" ht="15">
      <c r="A137" s="91" t="s">
        <v>1013</v>
      </c>
      <c r="B137" s="91">
        <v>2</v>
      </c>
      <c r="C137" s="134">
        <v>0.003947934369363688</v>
      </c>
      <c r="D137" s="91" t="s">
        <v>1022</v>
      </c>
      <c r="E137" s="91" t="b">
        <v>0</v>
      </c>
      <c r="F137" s="91" t="b">
        <v>0</v>
      </c>
      <c r="G137" s="91" t="b">
        <v>0</v>
      </c>
    </row>
    <row r="138" spans="1:7" ht="15">
      <c r="A138" s="91" t="s">
        <v>1014</v>
      </c>
      <c r="B138" s="91">
        <v>2</v>
      </c>
      <c r="C138" s="134">
        <v>0.003947934369363688</v>
      </c>
      <c r="D138" s="91" t="s">
        <v>1022</v>
      </c>
      <c r="E138" s="91" t="b">
        <v>0</v>
      </c>
      <c r="F138" s="91" t="b">
        <v>0</v>
      </c>
      <c r="G138" s="91" t="b">
        <v>0</v>
      </c>
    </row>
    <row r="139" spans="1:7" ht="15">
      <c r="A139" s="91" t="s">
        <v>1015</v>
      </c>
      <c r="B139" s="91">
        <v>2</v>
      </c>
      <c r="C139" s="134">
        <v>0.003947934369363688</v>
      </c>
      <c r="D139" s="91" t="s">
        <v>1022</v>
      </c>
      <c r="E139" s="91" t="b">
        <v>1</v>
      </c>
      <c r="F139" s="91" t="b">
        <v>0</v>
      </c>
      <c r="G139" s="91" t="b">
        <v>0</v>
      </c>
    </row>
    <row r="140" spans="1:7" ht="15">
      <c r="A140" s="91" t="s">
        <v>1016</v>
      </c>
      <c r="B140" s="91">
        <v>2</v>
      </c>
      <c r="C140" s="134">
        <v>0.003947934369363688</v>
      </c>
      <c r="D140" s="91" t="s">
        <v>1022</v>
      </c>
      <c r="E140" s="91" t="b">
        <v>1</v>
      </c>
      <c r="F140" s="91" t="b">
        <v>0</v>
      </c>
      <c r="G140" s="91" t="b">
        <v>0</v>
      </c>
    </row>
    <row r="141" spans="1:7" ht="15">
      <c r="A141" s="91" t="s">
        <v>1017</v>
      </c>
      <c r="B141" s="91">
        <v>2</v>
      </c>
      <c r="C141" s="134">
        <v>0.003947934369363688</v>
      </c>
      <c r="D141" s="91" t="s">
        <v>1022</v>
      </c>
      <c r="E141" s="91" t="b">
        <v>0</v>
      </c>
      <c r="F141" s="91" t="b">
        <v>0</v>
      </c>
      <c r="G141" s="91" t="b">
        <v>0</v>
      </c>
    </row>
    <row r="142" spans="1:7" ht="15">
      <c r="A142" s="91" t="s">
        <v>1018</v>
      </c>
      <c r="B142" s="91">
        <v>2</v>
      </c>
      <c r="C142" s="134">
        <v>0.003947934369363688</v>
      </c>
      <c r="D142" s="91" t="s">
        <v>1022</v>
      </c>
      <c r="E142" s="91" t="b">
        <v>0</v>
      </c>
      <c r="F142" s="91" t="b">
        <v>0</v>
      </c>
      <c r="G142" s="91" t="b">
        <v>0</v>
      </c>
    </row>
    <row r="143" spans="1:7" ht="15">
      <c r="A143" s="91" t="s">
        <v>1019</v>
      </c>
      <c r="B143" s="91">
        <v>2</v>
      </c>
      <c r="C143" s="134">
        <v>0.003947934369363688</v>
      </c>
      <c r="D143" s="91" t="s">
        <v>1022</v>
      </c>
      <c r="E143" s="91" t="b">
        <v>0</v>
      </c>
      <c r="F143" s="91" t="b">
        <v>0</v>
      </c>
      <c r="G143" s="91" t="b">
        <v>0</v>
      </c>
    </row>
    <row r="144" spans="1:7" ht="15">
      <c r="A144" s="91" t="s">
        <v>234</v>
      </c>
      <c r="B144" s="91">
        <v>14</v>
      </c>
      <c r="C144" s="134">
        <v>0.009888165249767983</v>
      </c>
      <c r="D144" s="91" t="s">
        <v>651</v>
      </c>
      <c r="E144" s="91" t="b">
        <v>0</v>
      </c>
      <c r="F144" s="91" t="b">
        <v>0</v>
      </c>
      <c r="G144" s="91" t="b">
        <v>0</v>
      </c>
    </row>
    <row r="145" spans="1:7" ht="15">
      <c r="A145" s="91" t="s">
        <v>222</v>
      </c>
      <c r="B145" s="91">
        <v>9</v>
      </c>
      <c r="C145" s="134">
        <v>0.007781651415049823</v>
      </c>
      <c r="D145" s="91" t="s">
        <v>651</v>
      </c>
      <c r="E145" s="91" t="b">
        <v>0</v>
      </c>
      <c r="F145" s="91" t="b">
        <v>0</v>
      </c>
      <c r="G145" s="91" t="b">
        <v>0</v>
      </c>
    </row>
    <row r="146" spans="1:7" ht="15">
      <c r="A146" s="91" t="s">
        <v>727</v>
      </c>
      <c r="B146" s="91">
        <v>7</v>
      </c>
      <c r="C146" s="134">
        <v>0.008696033212773964</v>
      </c>
      <c r="D146" s="91" t="s">
        <v>651</v>
      </c>
      <c r="E146" s="91" t="b">
        <v>0</v>
      </c>
      <c r="F146" s="91" t="b">
        <v>0</v>
      </c>
      <c r="G146" s="91" t="b">
        <v>0</v>
      </c>
    </row>
    <row r="147" spans="1:7" ht="15">
      <c r="A147" s="91" t="s">
        <v>728</v>
      </c>
      <c r="B147" s="91">
        <v>5</v>
      </c>
      <c r="C147" s="134">
        <v>0.015624394238614942</v>
      </c>
      <c r="D147" s="91" t="s">
        <v>651</v>
      </c>
      <c r="E147" s="91" t="b">
        <v>0</v>
      </c>
      <c r="F147" s="91" t="b">
        <v>0</v>
      </c>
      <c r="G147" s="91" t="b">
        <v>0</v>
      </c>
    </row>
    <row r="148" spans="1:7" ht="15">
      <c r="A148" s="91" t="s">
        <v>729</v>
      </c>
      <c r="B148" s="91">
        <v>4</v>
      </c>
      <c r="C148" s="134">
        <v>0.008333010260594636</v>
      </c>
      <c r="D148" s="91" t="s">
        <v>651</v>
      </c>
      <c r="E148" s="91" t="b">
        <v>0</v>
      </c>
      <c r="F148" s="91" t="b">
        <v>0</v>
      </c>
      <c r="G148" s="91" t="b">
        <v>0</v>
      </c>
    </row>
    <row r="149" spans="1:7" ht="15">
      <c r="A149" s="91" t="s">
        <v>730</v>
      </c>
      <c r="B149" s="91">
        <v>4</v>
      </c>
      <c r="C149" s="134">
        <v>0.008333010260594636</v>
      </c>
      <c r="D149" s="91" t="s">
        <v>651</v>
      </c>
      <c r="E149" s="91" t="b">
        <v>0</v>
      </c>
      <c r="F149" s="91" t="b">
        <v>0</v>
      </c>
      <c r="G149" s="91" t="b">
        <v>0</v>
      </c>
    </row>
    <row r="150" spans="1:7" ht="15">
      <c r="A150" s="91" t="s">
        <v>731</v>
      </c>
      <c r="B150" s="91">
        <v>4</v>
      </c>
      <c r="C150" s="134">
        <v>0.008333010260594636</v>
      </c>
      <c r="D150" s="91" t="s">
        <v>651</v>
      </c>
      <c r="E150" s="91" t="b">
        <v>0</v>
      </c>
      <c r="F150" s="91" t="b">
        <v>0</v>
      </c>
      <c r="G150" s="91" t="b">
        <v>0</v>
      </c>
    </row>
    <row r="151" spans="1:7" ht="15">
      <c r="A151" s="91" t="s">
        <v>732</v>
      </c>
      <c r="B151" s="91">
        <v>4</v>
      </c>
      <c r="C151" s="134">
        <v>0.008333010260594636</v>
      </c>
      <c r="D151" s="91" t="s">
        <v>651</v>
      </c>
      <c r="E151" s="91" t="b">
        <v>0</v>
      </c>
      <c r="F151" s="91" t="b">
        <v>0</v>
      </c>
      <c r="G151" s="91" t="b">
        <v>0</v>
      </c>
    </row>
    <row r="152" spans="1:7" ht="15">
      <c r="A152" s="91" t="s">
        <v>733</v>
      </c>
      <c r="B152" s="91">
        <v>4</v>
      </c>
      <c r="C152" s="134">
        <v>0.008333010260594636</v>
      </c>
      <c r="D152" s="91" t="s">
        <v>651</v>
      </c>
      <c r="E152" s="91" t="b">
        <v>0</v>
      </c>
      <c r="F152" s="91" t="b">
        <v>0</v>
      </c>
      <c r="G152" s="91" t="b">
        <v>0</v>
      </c>
    </row>
    <row r="153" spans="1:7" ht="15">
      <c r="A153" s="91" t="s">
        <v>734</v>
      </c>
      <c r="B153" s="91">
        <v>4</v>
      </c>
      <c r="C153" s="134">
        <v>0.008333010260594636</v>
      </c>
      <c r="D153" s="91" t="s">
        <v>651</v>
      </c>
      <c r="E153" s="91" t="b">
        <v>0</v>
      </c>
      <c r="F153" s="91" t="b">
        <v>0</v>
      </c>
      <c r="G153" s="91" t="b">
        <v>0</v>
      </c>
    </row>
    <row r="154" spans="1:7" ht="15">
      <c r="A154" s="91" t="s">
        <v>949</v>
      </c>
      <c r="B154" s="91">
        <v>4</v>
      </c>
      <c r="C154" s="134">
        <v>0.008333010260594636</v>
      </c>
      <c r="D154" s="91" t="s">
        <v>651</v>
      </c>
      <c r="E154" s="91" t="b">
        <v>0</v>
      </c>
      <c r="F154" s="91" t="b">
        <v>0</v>
      </c>
      <c r="G154" s="91" t="b">
        <v>0</v>
      </c>
    </row>
    <row r="155" spans="1:7" ht="15">
      <c r="A155" s="91" t="s">
        <v>950</v>
      </c>
      <c r="B155" s="91">
        <v>4</v>
      </c>
      <c r="C155" s="134">
        <v>0.008333010260594636</v>
      </c>
      <c r="D155" s="91" t="s">
        <v>651</v>
      </c>
      <c r="E155" s="91" t="b">
        <v>0</v>
      </c>
      <c r="F155" s="91" t="b">
        <v>0</v>
      </c>
      <c r="G155" s="91" t="b">
        <v>0</v>
      </c>
    </row>
    <row r="156" spans="1:7" ht="15">
      <c r="A156" s="91" t="s">
        <v>951</v>
      </c>
      <c r="B156" s="91">
        <v>4</v>
      </c>
      <c r="C156" s="134">
        <v>0.008333010260594636</v>
      </c>
      <c r="D156" s="91" t="s">
        <v>651</v>
      </c>
      <c r="E156" s="91" t="b">
        <v>1</v>
      </c>
      <c r="F156" s="91" t="b">
        <v>0</v>
      </c>
      <c r="G156" s="91" t="b">
        <v>0</v>
      </c>
    </row>
    <row r="157" spans="1:7" ht="15">
      <c r="A157" s="91" t="s">
        <v>952</v>
      </c>
      <c r="B157" s="91">
        <v>4</v>
      </c>
      <c r="C157" s="134">
        <v>0.008333010260594636</v>
      </c>
      <c r="D157" s="91" t="s">
        <v>651</v>
      </c>
      <c r="E157" s="91" t="b">
        <v>0</v>
      </c>
      <c r="F157" s="91" t="b">
        <v>0</v>
      </c>
      <c r="G157" s="91" t="b">
        <v>0</v>
      </c>
    </row>
    <row r="158" spans="1:7" ht="15">
      <c r="A158" s="91" t="s">
        <v>227</v>
      </c>
      <c r="B158" s="91">
        <v>4</v>
      </c>
      <c r="C158" s="134">
        <v>0.008333010260594636</v>
      </c>
      <c r="D158" s="91" t="s">
        <v>651</v>
      </c>
      <c r="E158" s="91" t="b">
        <v>0</v>
      </c>
      <c r="F158" s="91" t="b">
        <v>0</v>
      </c>
      <c r="G158" s="91" t="b">
        <v>0</v>
      </c>
    </row>
    <row r="159" spans="1:7" ht="15">
      <c r="A159" s="91" t="s">
        <v>954</v>
      </c>
      <c r="B159" s="91">
        <v>4</v>
      </c>
      <c r="C159" s="134">
        <v>0.010062266130605707</v>
      </c>
      <c r="D159" s="91" t="s">
        <v>651</v>
      </c>
      <c r="E159" s="91" t="b">
        <v>0</v>
      </c>
      <c r="F159" s="91" t="b">
        <v>0</v>
      </c>
      <c r="G159" s="91" t="b">
        <v>0</v>
      </c>
    </row>
    <row r="160" spans="1:7" ht="15">
      <c r="A160" s="91" t="s">
        <v>955</v>
      </c>
      <c r="B160" s="91">
        <v>4</v>
      </c>
      <c r="C160" s="134">
        <v>0.012499515390891952</v>
      </c>
      <c r="D160" s="91" t="s">
        <v>651</v>
      </c>
      <c r="E160" s="91" t="b">
        <v>0</v>
      </c>
      <c r="F160" s="91" t="b">
        <v>0</v>
      </c>
      <c r="G160" s="91" t="b">
        <v>0</v>
      </c>
    </row>
    <row r="161" spans="1:7" ht="15">
      <c r="A161" s="91" t="s">
        <v>946</v>
      </c>
      <c r="B161" s="91">
        <v>4</v>
      </c>
      <c r="C161" s="134">
        <v>0.012499515390891952</v>
      </c>
      <c r="D161" s="91" t="s">
        <v>651</v>
      </c>
      <c r="E161" s="91" t="b">
        <v>0</v>
      </c>
      <c r="F161" s="91" t="b">
        <v>1</v>
      </c>
      <c r="G161" s="91" t="b">
        <v>0</v>
      </c>
    </row>
    <row r="162" spans="1:7" ht="15">
      <c r="A162" s="91" t="s">
        <v>944</v>
      </c>
      <c r="B162" s="91">
        <v>4</v>
      </c>
      <c r="C162" s="134">
        <v>0.012499515390891952</v>
      </c>
      <c r="D162" s="91" t="s">
        <v>651</v>
      </c>
      <c r="E162" s="91" t="b">
        <v>0</v>
      </c>
      <c r="F162" s="91" t="b">
        <v>0</v>
      </c>
      <c r="G162" s="91" t="b">
        <v>0</v>
      </c>
    </row>
    <row r="163" spans="1:7" ht="15">
      <c r="A163" s="91" t="s">
        <v>945</v>
      </c>
      <c r="B163" s="91">
        <v>4</v>
      </c>
      <c r="C163" s="134">
        <v>0.012499515390891952</v>
      </c>
      <c r="D163" s="91" t="s">
        <v>651</v>
      </c>
      <c r="E163" s="91" t="b">
        <v>0</v>
      </c>
      <c r="F163" s="91" t="b">
        <v>0</v>
      </c>
      <c r="G163" s="91" t="b">
        <v>0</v>
      </c>
    </row>
    <row r="164" spans="1:7" ht="15">
      <c r="A164" s="91" t="s">
        <v>959</v>
      </c>
      <c r="B164" s="91">
        <v>3</v>
      </c>
      <c r="C164" s="134">
        <v>0.009374636543168963</v>
      </c>
      <c r="D164" s="91" t="s">
        <v>651</v>
      </c>
      <c r="E164" s="91" t="b">
        <v>0</v>
      </c>
      <c r="F164" s="91" t="b">
        <v>0</v>
      </c>
      <c r="G164" s="91" t="b">
        <v>0</v>
      </c>
    </row>
    <row r="165" spans="1:7" ht="15">
      <c r="A165" s="91" t="s">
        <v>960</v>
      </c>
      <c r="B165" s="91">
        <v>3</v>
      </c>
      <c r="C165" s="134">
        <v>0.009374636543168963</v>
      </c>
      <c r="D165" s="91" t="s">
        <v>651</v>
      </c>
      <c r="E165" s="91" t="b">
        <v>0</v>
      </c>
      <c r="F165" s="91" t="b">
        <v>0</v>
      </c>
      <c r="G165" s="91" t="b">
        <v>0</v>
      </c>
    </row>
    <row r="166" spans="1:7" ht="15">
      <c r="A166" s="91" t="s">
        <v>961</v>
      </c>
      <c r="B166" s="91">
        <v>3</v>
      </c>
      <c r="C166" s="134">
        <v>0.0075466995979542794</v>
      </c>
      <c r="D166" s="91" t="s">
        <v>651</v>
      </c>
      <c r="E166" s="91" t="b">
        <v>0</v>
      </c>
      <c r="F166" s="91" t="b">
        <v>0</v>
      </c>
      <c r="G166" s="91" t="b">
        <v>0</v>
      </c>
    </row>
    <row r="167" spans="1:7" ht="15">
      <c r="A167" s="91" t="s">
        <v>956</v>
      </c>
      <c r="B167" s="91">
        <v>3</v>
      </c>
      <c r="C167" s="134">
        <v>0.009374636543168963</v>
      </c>
      <c r="D167" s="91" t="s">
        <v>651</v>
      </c>
      <c r="E167" s="91" t="b">
        <v>0</v>
      </c>
      <c r="F167" s="91" t="b">
        <v>0</v>
      </c>
      <c r="G167" s="91" t="b">
        <v>0</v>
      </c>
    </row>
    <row r="168" spans="1:7" ht="15">
      <c r="A168" s="91" t="s">
        <v>967</v>
      </c>
      <c r="B168" s="91">
        <v>3</v>
      </c>
      <c r="C168" s="134">
        <v>0.0075466995979542794</v>
      </c>
      <c r="D168" s="91" t="s">
        <v>651</v>
      </c>
      <c r="E168" s="91" t="b">
        <v>0</v>
      </c>
      <c r="F168" s="91" t="b">
        <v>0</v>
      </c>
      <c r="G168" s="91" t="b">
        <v>0</v>
      </c>
    </row>
    <row r="169" spans="1:7" ht="15">
      <c r="A169" s="91" t="s">
        <v>968</v>
      </c>
      <c r="B169" s="91">
        <v>3</v>
      </c>
      <c r="C169" s="134">
        <v>0.0075466995979542794</v>
      </c>
      <c r="D169" s="91" t="s">
        <v>651</v>
      </c>
      <c r="E169" s="91" t="b">
        <v>0</v>
      </c>
      <c r="F169" s="91" t="b">
        <v>0</v>
      </c>
      <c r="G169" s="91" t="b">
        <v>0</v>
      </c>
    </row>
    <row r="170" spans="1:7" ht="15">
      <c r="A170" s="91" t="s">
        <v>964</v>
      </c>
      <c r="B170" s="91">
        <v>3</v>
      </c>
      <c r="C170" s="134">
        <v>0.009374636543168963</v>
      </c>
      <c r="D170" s="91" t="s">
        <v>651</v>
      </c>
      <c r="E170" s="91" t="b">
        <v>0</v>
      </c>
      <c r="F170" s="91" t="b">
        <v>0</v>
      </c>
      <c r="G170" s="91" t="b">
        <v>0</v>
      </c>
    </row>
    <row r="171" spans="1:7" ht="15">
      <c r="A171" s="91" t="s">
        <v>962</v>
      </c>
      <c r="B171" s="91">
        <v>3</v>
      </c>
      <c r="C171" s="134">
        <v>0.0075466995979542794</v>
      </c>
      <c r="D171" s="91" t="s">
        <v>651</v>
      </c>
      <c r="E171" s="91" t="b">
        <v>0</v>
      </c>
      <c r="F171" s="91" t="b">
        <v>0</v>
      </c>
      <c r="G171" s="91" t="b">
        <v>0</v>
      </c>
    </row>
    <row r="172" spans="1:7" ht="15">
      <c r="A172" s="91" t="s">
        <v>957</v>
      </c>
      <c r="B172" s="91">
        <v>2</v>
      </c>
      <c r="C172" s="134">
        <v>0.006249757695445976</v>
      </c>
      <c r="D172" s="91" t="s">
        <v>651</v>
      </c>
      <c r="E172" s="91" t="b">
        <v>1</v>
      </c>
      <c r="F172" s="91" t="b">
        <v>0</v>
      </c>
      <c r="G172" s="91" t="b">
        <v>0</v>
      </c>
    </row>
    <row r="173" spans="1:7" ht="15">
      <c r="A173" s="91" t="s">
        <v>974</v>
      </c>
      <c r="B173" s="91">
        <v>2</v>
      </c>
      <c r="C173" s="134">
        <v>0.006249757695445976</v>
      </c>
      <c r="D173" s="91" t="s">
        <v>651</v>
      </c>
      <c r="E173" s="91" t="b">
        <v>0</v>
      </c>
      <c r="F173" s="91" t="b">
        <v>0</v>
      </c>
      <c r="G173" s="91" t="b">
        <v>0</v>
      </c>
    </row>
    <row r="174" spans="1:7" ht="15">
      <c r="A174" s="91" t="s">
        <v>1014</v>
      </c>
      <c r="B174" s="91">
        <v>2</v>
      </c>
      <c r="C174" s="134">
        <v>0.006249757695445976</v>
      </c>
      <c r="D174" s="91" t="s">
        <v>651</v>
      </c>
      <c r="E174" s="91" t="b">
        <v>0</v>
      </c>
      <c r="F174" s="91" t="b">
        <v>0</v>
      </c>
      <c r="G174" s="91" t="b">
        <v>0</v>
      </c>
    </row>
    <row r="175" spans="1:7" ht="15">
      <c r="A175" s="91" t="s">
        <v>1015</v>
      </c>
      <c r="B175" s="91">
        <v>2</v>
      </c>
      <c r="C175" s="134">
        <v>0.006249757695445976</v>
      </c>
      <c r="D175" s="91" t="s">
        <v>651</v>
      </c>
      <c r="E175" s="91" t="b">
        <v>1</v>
      </c>
      <c r="F175" s="91" t="b">
        <v>0</v>
      </c>
      <c r="G175" s="91" t="b">
        <v>0</v>
      </c>
    </row>
    <row r="176" spans="1:7" ht="15">
      <c r="A176" s="91" t="s">
        <v>1016</v>
      </c>
      <c r="B176" s="91">
        <v>2</v>
      </c>
      <c r="C176" s="134">
        <v>0.006249757695445976</v>
      </c>
      <c r="D176" s="91" t="s">
        <v>651</v>
      </c>
      <c r="E176" s="91" t="b">
        <v>1</v>
      </c>
      <c r="F176" s="91" t="b">
        <v>0</v>
      </c>
      <c r="G176" s="91" t="b">
        <v>0</v>
      </c>
    </row>
    <row r="177" spans="1:7" ht="15">
      <c r="A177" s="91" t="s">
        <v>1017</v>
      </c>
      <c r="B177" s="91">
        <v>2</v>
      </c>
      <c r="C177" s="134">
        <v>0.006249757695445976</v>
      </c>
      <c r="D177" s="91" t="s">
        <v>651</v>
      </c>
      <c r="E177" s="91" t="b">
        <v>0</v>
      </c>
      <c r="F177" s="91" t="b">
        <v>0</v>
      </c>
      <c r="G177" s="91" t="b">
        <v>0</v>
      </c>
    </row>
    <row r="178" spans="1:7" ht="15">
      <c r="A178" s="91" t="s">
        <v>1018</v>
      </c>
      <c r="B178" s="91">
        <v>2</v>
      </c>
      <c r="C178" s="134">
        <v>0.006249757695445976</v>
      </c>
      <c r="D178" s="91" t="s">
        <v>651</v>
      </c>
      <c r="E178" s="91" t="b">
        <v>0</v>
      </c>
      <c r="F178" s="91" t="b">
        <v>0</v>
      </c>
      <c r="G178" s="91" t="b">
        <v>0</v>
      </c>
    </row>
    <row r="179" spans="1:7" ht="15">
      <c r="A179" s="91" t="s">
        <v>1019</v>
      </c>
      <c r="B179" s="91">
        <v>2</v>
      </c>
      <c r="C179" s="134">
        <v>0.006249757695445976</v>
      </c>
      <c r="D179" s="91" t="s">
        <v>651</v>
      </c>
      <c r="E179" s="91" t="b">
        <v>0</v>
      </c>
      <c r="F179" s="91" t="b">
        <v>0</v>
      </c>
      <c r="G179" s="91" t="b">
        <v>0</v>
      </c>
    </row>
    <row r="180" spans="1:7" ht="15">
      <c r="A180" s="91" t="s">
        <v>1013</v>
      </c>
      <c r="B180" s="91">
        <v>2</v>
      </c>
      <c r="C180" s="134">
        <v>0.006249757695445976</v>
      </c>
      <c r="D180" s="91" t="s">
        <v>651</v>
      </c>
      <c r="E180" s="91" t="b">
        <v>0</v>
      </c>
      <c r="F180" s="91" t="b">
        <v>0</v>
      </c>
      <c r="G180" s="91" t="b">
        <v>0</v>
      </c>
    </row>
    <row r="181" spans="1:7" ht="15">
      <c r="A181" s="91" t="s">
        <v>992</v>
      </c>
      <c r="B181" s="91">
        <v>2</v>
      </c>
      <c r="C181" s="134">
        <v>0.006249757695445976</v>
      </c>
      <c r="D181" s="91" t="s">
        <v>651</v>
      </c>
      <c r="E181" s="91" t="b">
        <v>0</v>
      </c>
      <c r="F181" s="91" t="b">
        <v>0</v>
      </c>
      <c r="G181" s="91" t="b">
        <v>0</v>
      </c>
    </row>
    <row r="182" spans="1:7" ht="15">
      <c r="A182" s="91" t="s">
        <v>937</v>
      </c>
      <c r="B182" s="91">
        <v>2</v>
      </c>
      <c r="C182" s="134">
        <v>0.006249757695445976</v>
      </c>
      <c r="D182" s="91" t="s">
        <v>651</v>
      </c>
      <c r="E182" s="91" t="b">
        <v>0</v>
      </c>
      <c r="F182" s="91" t="b">
        <v>0</v>
      </c>
      <c r="G182" s="91" t="b">
        <v>0</v>
      </c>
    </row>
    <row r="183" spans="1:7" ht="15">
      <c r="A183" s="91" t="s">
        <v>993</v>
      </c>
      <c r="B183" s="91">
        <v>2</v>
      </c>
      <c r="C183" s="134">
        <v>0.006249757695445976</v>
      </c>
      <c r="D183" s="91" t="s">
        <v>651</v>
      </c>
      <c r="E183" s="91" t="b">
        <v>0</v>
      </c>
      <c r="F183" s="91" t="b">
        <v>0</v>
      </c>
      <c r="G183" s="91" t="b">
        <v>0</v>
      </c>
    </row>
    <row r="184" spans="1:7" ht="15">
      <c r="A184" s="91" t="s">
        <v>994</v>
      </c>
      <c r="B184" s="91">
        <v>2</v>
      </c>
      <c r="C184" s="134">
        <v>0.006249757695445976</v>
      </c>
      <c r="D184" s="91" t="s">
        <v>651</v>
      </c>
      <c r="E184" s="91" t="b">
        <v>0</v>
      </c>
      <c r="F184" s="91" t="b">
        <v>1</v>
      </c>
      <c r="G184" s="91" t="b">
        <v>0</v>
      </c>
    </row>
    <row r="185" spans="1:7" ht="15">
      <c r="A185" s="91" t="s">
        <v>995</v>
      </c>
      <c r="B185" s="91">
        <v>2</v>
      </c>
      <c r="C185" s="134">
        <v>0.006249757695445976</v>
      </c>
      <c r="D185" s="91" t="s">
        <v>651</v>
      </c>
      <c r="E185" s="91" t="b">
        <v>0</v>
      </c>
      <c r="F185" s="91" t="b">
        <v>0</v>
      </c>
      <c r="G185" s="91" t="b">
        <v>0</v>
      </c>
    </row>
    <row r="186" spans="1:7" ht="15">
      <c r="A186" s="91" t="s">
        <v>996</v>
      </c>
      <c r="B186" s="91">
        <v>2</v>
      </c>
      <c r="C186" s="134">
        <v>0.006249757695445976</v>
      </c>
      <c r="D186" s="91" t="s">
        <v>651</v>
      </c>
      <c r="E186" s="91" t="b">
        <v>0</v>
      </c>
      <c r="F186" s="91" t="b">
        <v>0</v>
      </c>
      <c r="G186" s="91" t="b">
        <v>0</v>
      </c>
    </row>
    <row r="187" spans="1:7" ht="15">
      <c r="A187" s="91" t="s">
        <v>963</v>
      </c>
      <c r="B187" s="91">
        <v>2</v>
      </c>
      <c r="C187" s="134">
        <v>0.006249757695445976</v>
      </c>
      <c r="D187" s="91" t="s">
        <v>651</v>
      </c>
      <c r="E187" s="91" t="b">
        <v>1</v>
      </c>
      <c r="F187" s="91" t="b">
        <v>0</v>
      </c>
      <c r="G187" s="91" t="b">
        <v>0</v>
      </c>
    </row>
    <row r="188" spans="1:7" ht="15">
      <c r="A188" s="91" t="s">
        <v>997</v>
      </c>
      <c r="B188" s="91">
        <v>2</v>
      </c>
      <c r="C188" s="134">
        <v>0.006249757695445976</v>
      </c>
      <c r="D188" s="91" t="s">
        <v>651</v>
      </c>
      <c r="E188" s="91" t="b">
        <v>0</v>
      </c>
      <c r="F188" s="91" t="b">
        <v>0</v>
      </c>
      <c r="G188" s="91" t="b">
        <v>0</v>
      </c>
    </row>
    <row r="189" spans="1:7" ht="15">
      <c r="A189" s="91" t="s">
        <v>947</v>
      </c>
      <c r="B189" s="91">
        <v>2</v>
      </c>
      <c r="C189" s="134">
        <v>0.006249757695445976</v>
      </c>
      <c r="D189" s="91" t="s">
        <v>651</v>
      </c>
      <c r="E189" s="91" t="b">
        <v>1</v>
      </c>
      <c r="F189" s="91" t="b">
        <v>0</v>
      </c>
      <c r="G189" s="91" t="b">
        <v>0</v>
      </c>
    </row>
    <row r="190" spans="1:7" ht="15">
      <c r="A190" s="91" t="s">
        <v>998</v>
      </c>
      <c r="B190" s="91">
        <v>2</v>
      </c>
      <c r="C190" s="134">
        <v>0.006249757695445976</v>
      </c>
      <c r="D190" s="91" t="s">
        <v>651</v>
      </c>
      <c r="E190" s="91" t="b">
        <v>0</v>
      </c>
      <c r="F190" s="91" t="b">
        <v>0</v>
      </c>
      <c r="G190" s="91" t="b">
        <v>0</v>
      </c>
    </row>
    <row r="191" spans="1:7" ht="15">
      <c r="A191" s="91" t="s">
        <v>999</v>
      </c>
      <c r="B191" s="91">
        <v>2</v>
      </c>
      <c r="C191" s="134">
        <v>0.006249757695445976</v>
      </c>
      <c r="D191" s="91" t="s">
        <v>651</v>
      </c>
      <c r="E191" s="91" t="b">
        <v>0</v>
      </c>
      <c r="F191" s="91" t="b">
        <v>0</v>
      </c>
      <c r="G191" s="91" t="b">
        <v>0</v>
      </c>
    </row>
    <row r="192" spans="1:7" ht="15">
      <c r="A192" s="91" t="s">
        <v>948</v>
      </c>
      <c r="B192" s="91">
        <v>2</v>
      </c>
      <c r="C192" s="134">
        <v>0.006249757695445976</v>
      </c>
      <c r="D192" s="91" t="s">
        <v>651</v>
      </c>
      <c r="E192" s="91" t="b">
        <v>0</v>
      </c>
      <c r="F192" s="91" t="b">
        <v>0</v>
      </c>
      <c r="G192" s="91" t="b">
        <v>0</v>
      </c>
    </row>
    <row r="193" spans="1:7" ht="15">
      <c r="A193" s="91" t="s">
        <v>1000</v>
      </c>
      <c r="B193" s="91">
        <v>2</v>
      </c>
      <c r="C193" s="134">
        <v>0.006249757695445976</v>
      </c>
      <c r="D193" s="91" t="s">
        <v>651</v>
      </c>
      <c r="E193" s="91" t="b">
        <v>0</v>
      </c>
      <c r="F193" s="91" t="b">
        <v>0</v>
      </c>
      <c r="G193" s="91" t="b">
        <v>0</v>
      </c>
    </row>
    <row r="194" spans="1:7" ht="15">
      <c r="A194" s="91" t="s">
        <v>965</v>
      </c>
      <c r="B194" s="91">
        <v>2</v>
      </c>
      <c r="C194" s="134">
        <v>0.006249757695445976</v>
      </c>
      <c r="D194" s="91" t="s">
        <v>651</v>
      </c>
      <c r="E194" s="91" t="b">
        <v>1</v>
      </c>
      <c r="F194" s="91" t="b">
        <v>0</v>
      </c>
      <c r="G194" s="91" t="b">
        <v>0</v>
      </c>
    </row>
    <row r="195" spans="1:7" ht="15">
      <c r="A195" s="91" t="s">
        <v>1001</v>
      </c>
      <c r="B195" s="91">
        <v>2</v>
      </c>
      <c r="C195" s="134">
        <v>0.006249757695445976</v>
      </c>
      <c r="D195" s="91" t="s">
        <v>651</v>
      </c>
      <c r="E195" s="91" t="b">
        <v>0</v>
      </c>
      <c r="F195" s="91" t="b">
        <v>0</v>
      </c>
      <c r="G195" s="91" t="b">
        <v>0</v>
      </c>
    </row>
    <row r="196" spans="1:7" ht="15">
      <c r="A196" s="91" t="s">
        <v>1002</v>
      </c>
      <c r="B196" s="91">
        <v>2</v>
      </c>
      <c r="C196" s="134">
        <v>0.006249757695445976</v>
      </c>
      <c r="D196" s="91" t="s">
        <v>651</v>
      </c>
      <c r="E196" s="91" t="b">
        <v>0</v>
      </c>
      <c r="F196" s="91" t="b">
        <v>0</v>
      </c>
      <c r="G196" s="91" t="b">
        <v>0</v>
      </c>
    </row>
    <row r="197" spans="1:7" ht="15">
      <c r="A197" s="91" t="s">
        <v>1003</v>
      </c>
      <c r="B197" s="91">
        <v>2</v>
      </c>
      <c r="C197" s="134">
        <v>0.006249757695445976</v>
      </c>
      <c r="D197" s="91" t="s">
        <v>651</v>
      </c>
      <c r="E197" s="91" t="b">
        <v>0</v>
      </c>
      <c r="F197" s="91" t="b">
        <v>0</v>
      </c>
      <c r="G197" s="91" t="b">
        <v>0</v>
      </c>
    </row>
    <row r="198" spans="1:7" ht="15">
      <c r="A198" s="91" t="s">
        <v>1004</v>
      </c>
      <c r="B198" s="91">
        <v>2</v>
      </c>
      <c r="C198" s="134">
        <v>0.006249757695445976</v>
      </c>
      <c r="D198" s="91" t="s">
        <v>651</v>
      </c>
      <c r="E198" s="91" t="b">
        <v>0</v>
      </c>
      <c r="F198" s="91" t="b">
        <v>0</v>
      </c>
      <c r="G198" s="91" t="b">
        <v>0</v>
      </c>
    </row>
    <row r="199" spans="1:7" ht="15">
      <c r="A199" s="91" t="s">
        <v>1005</v>
      </c>
      <c r="B199" s="91">
        <v>2</v>
      </c>
      <c r="C199" s="134">
        <v>0.006249757695445976</v>
      </c>
      <c r="D199" s="91" t="s">
        <v>651</v>
      </c>
      <c r="E199" s="91" t="b">
        <v>0</v>
      </c>
      <c r="F199" s="91" t="b">
        <v>0</v>
      </c>
      <c r="G199" s="91" t="b">
        <v>0</v>
      </c>
    </row>
    <row r="200" spans="1:7" ht="15">
      <c r="A200" s="91" t="s">
        <v>1006</v>
      </c>
      <c r="B200" s="91">
        <v>2</v>
      </c>
      <c r="C200" s="134">
        <v>0.006249757695445976</v>
      </c>
      <c r="D200" s="91" t="s">
        <v>651</v>
      </c>
      <c r="E200" s="91" t="b">
        <v>0</v>
      </c>
      <c r="F200" s="91" t="b">
        <v>1</v>
      </c>
      <c r="G200" s="91" t="b">
        <v>0</v>
      </c>
    </row>
    <row r="201" spans="1:7" ht="15">
      <c r="A201" s="91" t="s">
        <v>740</v>
      </c>
      <c r="B201" s="91">
        <v>2</v>
      </c>
      <c r="C201" s="134">
        <v>0.006249757695445976</v>
      </c>
      <c r="D201" s="91" t="s">
        <v>651</v>
      </c>
      <c r="E201" s="91" t="b">
        <v>0</v>
      </c>
      <c r="F201" s="91" t="b">
        <v>0</v>
      </c>
      <c r="G201" s="91" t="b">
        <v>0</v>
      </c>
    </row>
    <row r="202" spans="1:7" ht="15">
      <c r="A202" s="91" t="s">
        <v>982</v>
      </c>
      <c r="B202" s="91">
        <v>2</v>
      </c>
      <c r="C202" s="134">
        <v>0.006249757695445976</v>
      </c>
      <c r="D202" s="91" t="s">
        <v>651</v>
      </c>
      <c r="E202" s="91" t="b">
        <v>0</v>
      </c>
      <c r="F202" s="91" t="b">
        <v>0</v>
      </c>
      <c r="G202" s="91" t="b">
        <v>0</v>
      </c>
    </row>
    <row r="203" spans="1:7" ht="15">
      <c r="A203" s="91" t="s">
        <v>983</v>
      </c>
      <c r="B203" s="91">
        <v>2</v>
      </c>
      <c r="C203" s="134">
        <v>0.006249757695445976</v>
      </c>
      <c r="D203" s="91" t="s">
        <v>651</v>
      </c>
      <c r="E203" s="91" t="b">
        <v>0</v>
      </c>
      <c r="F203" s="91" t="b">
        <v>0</v>
      </c>
      <c r="G203" s="91" t="b">
        <v>0</v>
      </c>
    </row>
    <row r="204" spans="1:7" ht="15">
      <c r="A204" s="91" t="s">
        <v>984</v>
      </c>
      <c r="B204" s="91">
        <v>2</v>
      </c>
      <c r="C204" s="134">
        <v>0.006249757695445976</v>
      </c>
      <c r="D204" s="91" t="s">
        <v>651</v>
      </c>
      <c r="E204" s="91" t="b">
        <v>0</v>
      </c>
      <c r="F204" s="91" t="b">
        <v>0</v>
      </c>
      <c r="G204" s="91" t="b">
        <v>0</v>
      </c>
    </row>
    <row r="205" spans="1:7" ht="15">
      <c r="A205" s="91" t="s">
        <v>985</v>
      </c>
      <c r="B205" s="91">
        <v>2</v>
      </c>
      <c r="C205" s="134">
        <v>0.006249757695445976</v>
      </c>
      <c r="D205" s="91" t="s">
        <v>651</v>
      </c>
      <c r="E205" s="91" t="b">
        <v>0</v>
      </c>
      <c r="F205" s="91" t="b">
        <v>0</v>
      </c>
      <c r="G205" s="91" t="b">
        <v>0</v>
      </c>
    </row>
    <row r="206" spans="1:7" ht="15">
      <c r="A206" s="91" t="s">
        <v>986</v>
      </c>
      <c r="B206" s="91">
        <v>2</v>
      </c>
      <c r="C206" s="134">
        <v>0.006249757695445976</v>
      </c>
      <c r="D206" s="91" t="s">
        <v>651</v>
      </c>
      <c r="E206" s="91" t="b">
        <v>0</v>
      </c>
      <c r="F206" s="91" t="b">
        <v>0</v>
      </c>
      <c r="G206" s="91" t="b">
        <v>0</v>
      </c>
    </row>
    <row r="207" spans="1:7" ht="15">
      <c r="A207" s="91" t="s">
        <v>987</v>
      </c>
      <c r="B207" s="91">
        <v>2</v>
      </c>
      <c r="C207" s="134">
        <v>0.006249757695445976</v>
      </c>
      <c r="D207" s="91" t="s">
        <v>651</v>
      </c>
      <c r="E207" s="91" t="b">
        <v>0</v>
      </c>
      <c r="F207" s="91" t="b">
        <v>0</v>
      </c>
      <c r="G207" s="91" t="b">
        <v>0</v>
      </c>
    </row>
    <row r="208" spans="1:7" ht="15">
      <c r="A208" s="91" t="s">
        <v>988</v>
      </c>
      <c r="B208" s="91">
        <v>2</v>
      </c>
      <c r="C208" s="134">
        <v>0.006249757695445976</v>
      </c>
      <c r="D208" s="91" t="s">
        <v>651</v>
      </c>
      <c r="E208" s="91" t="b">
        <v>0</v>
      </c>
      <c r="F208" s="91" t="b">
        <v>0</v>
      </c>
      <c r="G208" s="91" t="b">
        <v>0</v>
      </c>
    </row>
    <row r="209" spans="1:7" ht="15">
      <c r="A209" s="91" t="s">
        <v>989</v>
      </c>
      <c r="B209" s="91">
        <v>2</v>
      </c>
      <c r="C209" s="134">
        <v>0.006249757695445976</v>
      </c>
      <c r="D209" s="91" t="s">
        <v>651</v>
      </c>
      <c r="E209" s="91" t="b">
        <v>0</v>
      </c>
      <c r="F209" s="91" t="b">
        <v>0</v>
      </c>
      <c r="G209" s="91" t="b">
        <v>0</v>
      </c>
    </row>
    <row r="210" spans="1:7" ht="15">
      <c r="A210" s="91" t="s">
        <v>990</v>
      </c>
      <c r="B210" s="91">
        <v>2</v>
      </c>
      <c r="C210" s="134">
        <v>0.006249757695445976</v>
      </c>
      <c r="D210" s="91" t="s">
        <v>651</v>
      </c>
      <c r="E210" s="91" t="b">
        <v>0</v>
      </c>
      <c r="F210" s="91" t="b">
        <v>0</v>
      </c>
      <c r="G210" s="91" t="b">
        <v>0</v>
      </c>
    </row>
    <row r="211" spans="1:7" ht="15">
      <c r="A211" s="91" t="s">
        <v>991</v>
      </c>
      <c r="B211" s="91">
        <v>2</v>
      </c>
      <c r="C211" s="134">
        <v>0.006249757695445976</v>
      </c>
      <c r="D211" s="91" t="s">
        <v>651</v>
      </c>
      <c r="E211" s="91" t="b">
        <v>1</v>
      </c>
      <c r="F211" s="91" t="b">
        <v>0</v>
      </c>
      <c r="G211" s="91" t="b">
        <v>0</v>
      </c>
    </row>
    <row r="212" spans="1:7" ht="15">
      <c r="A212" s="91" t="s">
        <v>975</v>
      </c>
      <c r="B212" s="91">
        <v>2</v>
      </c>
      <c r="C212" s="134">
        <v>0.006249757695445976</v>
      </c>
      <c r="D212" s="91" t="s">
        <v>651</v>
      </c>
      <c r="E212" s="91" t="b">
        <v>0</v>
      </c>
      <c r="F212" s="91" t="b">
        <v>0</v>
      </c>
      <c r="G212" s="91" t="b">
        <v>0</v>
      </c>
    </row>
    <row r="213" spans="1:7" ht="15">
      <c r="A213" s="91" t="s">
        <v>976</v>
      </c>
      <c r="B213" s="91">
        <v>2</v>
      </c>
      <c r="C213" s="134">
        <v>0.006249757695445976</v>
      </c>
      <c r="D213" s="91" t="s">
        <v>651</v>
      </c>
      <c r="E213" s="91" t="b">
        <v>1</v>
      </c>
      <c r="F213" s="91" t="b">
        <v>0</v>
      </c>
      <c r="G213" s="91" t="b">
        <v>0</v>
      </c>
    </row>
    <row r="214" spans="1:7" ht="15">
      <c r="A214" s="91" t="s">
        <v>977</v>
      </c>
      <c r="B214" s="91">
        <v>2</v>
      </c>
      <c r="C214" s="134">
        <v>0.006249757695445976</v>
      </c>
      <c r="D214" s="91" t="s">
        <v>651</v>
      </c>
      <c r="E214" s="91" t="b">
        <v>0</v>
      </c>
      <c r="F214" s="91" t="b">
        <v>0</v>
      </c>
      <c r="G214" s="91" t="b">
        <v>0</v>
      </c>
    </row>
    <row r="215" spans="1:7" ht="15">
      <c r="A215" s="91" t="s">
        <v>978</v>
      </c>
      <c r="B215" s="91">
        <v>2</v>
      </c>
      <c r="C215" s="134">
        <v>0.006249757695445976</v>
      </c>
      <c r="D215" s="91" t="s">
        <v>651</v>
      </c>
      <c r="E215" s="91" t="b">
        <v>1</v>
      </c>
      <c r="F215" s="91" t="b">
        <v>0</v>
      </c>
      <c r="G215" s="91" t="b">
        <v>0</v>
      </c>
    </row>
    <row r="216" spans="1:7" ht="15">
      <c r="A216" s="91" t="s">
        <v>979</v>
      </c>
      <c r="B216" s="91">
        <v>2</v>
      </c>
      <c r="C216" s="134">
        <v>0.006249757695445976</v>
      </c>
      <c r="D216" s="91" t="s">
        <v>651</v>
      </c>
      <c r="E216" s="91" t="b">
        <v>0</v>
      </c>
      <c r="F216" s="91" t="b">
        <v>0</v>
      </c>
      <c r="G216" s="91" t="b">
        <v>0</v>
      </c>
    </row>
    <row r="217" spans="1:7" ht="15">
      <c r="A217" s="91" t="s">
        <v>980</v>
      </c>
      <c r="B217" s="91">
        <v>2</v>
      </c>
      <c r="C217" s="134">
        <v>0.006249757695445976</v>
      </c>
      <c r="D217" s="91" t="s">
        <v>651</v>
      </c>
      <c r="E217" s="91" t="b">
        <v>0</v>
      </c>
      <c r="F217" s="91" t="b">
        <v>0</v>
      </c>
      <c r="G217" s="91" t="b">
        <v>0</v>
      </c>
    </row>
    <row r="218" spans="1:7" ht="15">
      <c r="A218" s="91" t="s">
        <v>958</v>
      </c>
      <c r="B218" s="91">
        <v>2</v>
      </c>
      <c r="C218" s="134">
        <v>0.006249757695445976</v>
      </c>
      <c r="D218" s="91" t="s">
        <v>651</v>
      </c>
      <c r="E218" s="91" t="b">
        <v>0</v>
      </c>
      <c r="F218" s="91" t="b">
        <v>0</v>
      </c>
      <c r="G218" s="91" t="b">
        <v>0</v>
      </c>
    </row>
    <row r="219" spans="1:7" ht="15">
      <c r="A219" s="91" t="s">
        <v>981</v>
      </c>
      <c r="B219" s="91">
        <v>2</v>
      </c>
      <c r="C219" s="134">
        <v>0.006249757695445976</v>
      </c>
      <c r="D219" s="91" t="s">
        <v>651</v>
      </c>
      <c r="E219" s="91" t="b">
        <v>0</v>
      </c>
      <c r="F219" s="91" t="b">
        <v>0</v>
      </c>
      <c r="G219" s="91" t="b">
        <v>0</v>
      </c>
    </row>
    <row r="220" spans="1:7" ht="15">
      <c r="A220" s="91" t="s">
        <v>1011</v>
      </c>
      <c r="B220" s="91">
        <v>2</v>
      </c>
      <c r="C220" s="134">
        <v>0.008333010260594636</v>
      </c>
      <c r="D220" s="91" t="s">
        <v>651</v>
      </c>
      <c r="E220" s="91" t="b">
        <v>0</v>
      </c>
      <c r="F220" s="91" t="b">
        <v>0</v>
      </c>
      <c r="G220" s="91" t="b">
        <v>0</v>
      </c>
    </row>
    <row r="221" spans="1:7" ht="15">
      <c r="A221" s="91" t="s">
        <v>1012</v>
      </c>
      <c r="B221" s="91">
        <v>2</v>
      </c>
      <c r="C221" s="134">
        <v>0.008333010260594636</v>
      </c>
      <c r="D221" s="91" t="s">
        <v>651</v>
      </c>
      <c r="E221" s="91" t="b">
        <v>0</v>
      </c>
      <c r="F221" s="91" t="b">
        <v>0</v>
      </c>
      <c r="G221" s="91" t="b">
        <v>0</v>
      </c>
    </row>
    <row r="222" spans="1:7" ht="15">
      <c r="A222" s="91" t="s">
        <v>736</v>
      </c>
      <c r="B222" s="91">
        <v>2</v>
      </c>
      <c r="C222" s="134">
        <v>0</v>
      </c>
      <c r="D222" s="91" t="s">
        <v>652</v>
      </c>
      <c r="E222" s="91" t="b">
        <v>0</v>
      </c>
      <c r="F222" s="91" t="b">
        <v>0</v>
      </c>
      <c r="G222" s="91" t="b">
        <v>0</v>
      </c>
    </row>
    <row r="223" spans="1:7" ht="15">
      <c r="A223" s="91" t="s">
        <v>234</v>
      </c>
      <c r="B223" s="91">
        <v>2</v>
      </c>
      <c r="C223" s="134">
        <v>0</v>
      </c>
      <c r="D223" s="91" t="s">
        <v>652</v>
      </c>
      <c r="E223" s="91" t="b">
        <v>0</v>
      </c>
      <c r="F223" s="91" t="b">
        <v>0</v>
      </c>
      <c r="G223" s="91" t="b">
        <v>0</v>
      </c>
    </row>
    <row r="224" spans="1:7" ht="15">
      <c r="A224" s="91" t="s">
        <v>737</v>
      </c>
      <c r="B224" s="91">
        <v>2</v>
      </c>
      <c r="C224" s="134">
        <v>0</v>
      </c>
      <c r="D224" s="91" t="s">
        <v>652</v>
      </c>
      <c r="E224" s="91" t="b">
        <v>0</v>
      </c>
      <c r="F224" s="91" t="b">
        <v>0</v>
      </c>
      <c r="G224" s="91" t="b">
        <v>0</v>
      </c>
    </row>
    <row r="225" spans="1:7" ht="15">
      <c r="A225" s="91" t="s">
        <v>738</v>
      </c>
      <c r="B225" s="91">
        <v>2</v>
      </c>
      <c r="C225" s="134">
        <v>0</v>
      </c>
      <c r="D225" s="91" t="s">
        <v>652</v>
      </c>
      <c r="E225" s="91" t="b">
        <v>0</v>
      </c>
      <c r="F225" s="91" t="b">
        <v>0</v>
      </c>
      <c r="G225" s="91" t="b">
        <v>0</v>
      </c>
    </row>
    <row r="226" spans="1:7" ht="15">
      <c r="A226" s="91" t="s">
        <v>739</v>
      </c>
      <c r="B226" s="91">
        <v>2</v>
      </c>
      <c r="C226" s="134">
        <v>0</v>
      </c>
      <c r="D226" s="91" t="s">
        <v>652</v>
      </c>
      <c r="E226" s="91" t="b">
        <v>0</v>
      </c>
      <c r="F226" s="91" t="b">
        <v>0</v>
      </c>
      <c r="G226" s="91" t="b">
        <v>0</v>
      </c>
    </row>
    <row r="227" spans="1:7" ht="15">
      <c r="A227" s="91" t="s">
        <v>740</v>
      </c>
      <c r="B227" s="91">
        <v>2</v>
      </c>
      <c r="C227" s="134">
        <v>0</v>
      </c>
      <c r="D227" s="91" t="s">
        <v>652</v>
      </c>
      <c r="E227" s="91" t="b">
        <v>0</v>
      </c>
      <c r="F227" s="91" t="b">
        <v>0</v>
      </c>
      <c r="G227" s="91" t="b">
        <v>0</v>
      </c>
    </row>
    <row r="228" spans="1:7" ht="15">
      <c r="A228" s="91" t="s">
        <v>741</v>
      </c>
      <c r="B228" s="91">
        <v>2</v>
      </c>
      <c r="C228" s="134">
        <v>0</v>
      </c>
      <c r="D228" s="91" t="s">
        <v>652</v>
      </c>
      <c r="E228" s="91" t="b">
        <v>0</v>
      </c>
      <c r="F228" s="91" t="b">
        <v>0</v>
      </c>
      <c r="G228" s="91" t="b">
        <v>0</v>
      </c>
    </row>
    <row r="229" spans="1:7" ht="15">
      <c r="A229" s="91" t="s">
        <v>742</v>
      </c>
      <c r="B229" s="91">
        <v>2</v>
      </c>
      <c r="C229" s="134">
        <v>0</v>
      </c>
      <c r="D229" s="91" t="s">
        <v>652</v>
      </c>
      <c r="E229" s="91" t="b">
        <v>0</v>
      </c>
      <c r="F229" s="91" t="b">
        <v>0</v>
      </c>
      <c r="G229" s="91" t="b">
        <v>0</v>
      </c>
    </row>
    <row r="230" spans="1:7" ht="15">
      <c r="A230" s="91" t="s">
        <v>743</v>
      </c>
      <c r="B230" s="91">
        <v>2</v>
      </c>
      <c r="C230" s="134">
        <v>0</v>
      </c>
      <c r="D230" s="91" t="s">
        <v>652</v>
      </c>
      <c r="E230" s="91" t="b">
        <v>0</v>
      </c>
      <c r="F230" s="91" t="b">
        <v>0</v>
      </c>
      <c r="G230" s="91" t="b">
        <v>0</v>
      </c>
    </row>
    <row r="231" spans="1:7" ht="15">
      <c r="A231" s="91" t="s">
        <v>744</v>
      </c>
      <c r="B231" s="91">
        <v>2</v>
      </c>
      <c r="C231" s="134">
        <v>0</v>
      </c>
      <c r="D231" s="91" t="s">
        <v>652</v>
      </c>
      <c r="E231" s="91" t="b">
        <v>0</v>
      </c>
      <c r="F231" s="91" t="b">
        <v>0</v>
      </c>
      <c r="G231" s="91" t="b">
        <v>0</v>
      </c>
    </row>
    <row r="232" spans="1:7" ht="15">
      <c r="A232" s="91" t="s">
        <v>969</v>
      </c>
      <c r="B232" s="91">
        <v>2</v>
      </c>
      <c r="C232" s="134">
        <v>0</v>
      </c>
      <c r="D232" s="91" t="s">
        <v>652</v>
      </c>
      <c r="E232" s="91" t="b">
        <v>0</v>
      </c>
      <c r="F232" s="91" t="b">
        <v>0</v>
      </c>
      <c r="G232" s="91" t="b">
        <v>0</v>
      </c>
    </row>
    <row r="233" spans="1:7" ht="15">
      <c r="A233" s="91" t="s">
        <v>970</v>
      </c>
      <c r="B233" s="91">
        <v>2</v>
      </c>
      <c r="C233" s="134">
        <v>0</v>
      </c>
      <c r="D233" s="91" t="s">
        <v>652</v>
      </c>
      <c r="E233" s="91" t="b">
        <v>0</v>
      </c>
      <c r="F233" s="91" t="b">
        <v>0</v>
      </c>
      <c r="G233" s="91" t="b">
        <v>0</v>
      </c>
    </row>
    <row r="234" spans="1:7" ht="15">
      <c r="A234" s="91" t="s">
        <v>971</v>
      </c>
      <c r="B234" s="91">
        <v>2</v>
      </c>
      <c r="C234" s="134">
        <v>0</v>
      </c>
      <c r="D234" s="91" t="s">
        <v>652</v>
      </c>
      <c r="E234" s="91" t="b">
        <v>0</v>
      </c>
      <c r="F234" s="91" t="b">
        <v>0</v>
      </c>
      <c r="G234" s="91" t="b">
        <v>0</v>
      </c>
    </row>
    <row r="235" spans="1:7" ht="15">
      <c r="A235" s="91" t="s">
        <v>972</v>
      </c>
      <c r="B235" s="91">
        <v>2</v>
      </c>
      <c r="C235" s="134">
        <v>0</v>
      </c>
      <c r="D235" s="91" t="s">
        <v>652</v>
      </c>
      <c r="E235" s="91" t="b">
        <v>0</v>
      </c>
      <c r="F235" s="91" t="b">
        <v>0</v>
      </c>
      <c r="G235" s="91" t="b">
        <v>0</v>
      </c>
    </row>
    <row r="236" spans="1:7" ht="15">
      <c r="A236" s="91" t="s">
        <v>222</v>
      </c>
      <c r="B236" s="91">
        <v>2</v>
      </c>
      <c r="C236" s="134">
        <v>0</v>
      </c>
      <c r="D236" s="91" t="s">
        <v>652</v>
      </c>
      <c r="E236" s="91" t="b">
        <v>0</v>
      </c>
      <c r="F236" s="91" t="b">
        <v>0</v>
      </c>
      <c r="G236" s="91" t="b">
        <v>0</v>
      </c>
    </row>
    <row r="237" spans="1:7" ht="15">
      <c r="A237" s="91" t="s">
        <v>725</v>
      </c>
      <c r="B237" s="91">
        <v>13</v>
      </c>
      <c r="C237" s="134">
        <v>0.006862374657460818</v>
      </c>
      <c r="D237" s="91" t="s">
        <v>653</v>
      </c>
      <c r="E237" s="91" t="b">
        <v>0</v>
      </c>
      <c r="F237" s="91" t="b">
        <v>0</v>
      </c>
      <c r="G237" s="91" t="b">
        <v>0</v>
      </c>
    </row>
    <row r="238" spans="1:7" ht="15">
      <c r="A238" s="91" t="s">
        <v>238</v>
      </c>
      <c r="B238" s="91">
        <v>11</v>
      </c>
      <c r="C238" s="134">
        <v>0</v>
      </c>
      <c r="D238" s="91" t="s">
        <v>653</v>
      </c>
      <c r="E238" s="91" t="b">
        <v>0</v>
      </c>
      <c r="F238" s="91" t="b">
        <v>0</v>
      </c>
      <c r="G238" s="91" t="b">
        <v>0</v>
      </c>
    </row>
    <row r="239" spans="1:7" ht="15">
      <c r="A239" s="91" t="s">
        <v>706</v>
      </c>
      <c r="B239" s="91">
        <v>10</v>
      </c>
      <c r="C239" s="134">
        <v>0</v>
      </c>
      <c r="D239" s="91" t="s">
        <v>653</v>
      </c>
      <c r="E239" s="91" t="b">
        <v>0</v>
      </c>
      <c r="F239" s="91" t="b">
        <v>0</v>
      </c>
      <c r="G239" s="91" t="b">
        <v>0</v>
      </c>
    </row>
    <row r="240" spans="1:7" ht="15">
      <c r="A240" s="91" t="s">
        <v>746</v>
      </c>
      <c r="B240" s="91">
        <v>6</v>
      </c>
      <c r="C240" s="134">
        <v>0</v>
      </c>
      <c r="D240" s="91" t="s">
        <v>653</v>
      </c>
      <c r="E240" s="91" t="b">
        <v>0</v>
      </c>
      <c r="F240" s="91" t="b">
        <v>0</v>
      </c>
      <c r="G240" s="91" t="b">
        <v>0</v>
      </c>
    </row>
    <row r="241" spans="1:7" ht="15">
      <c r="A241" s="91" t="s">
        <v>747</v>
      </c>
      <c r="B241" s="91">
        <v>6</v>
      </c>
      <c r="C241" s="134">
        <v>0</v>
      </c>
      <c r="D241" s="91" t="s">
        <v>653</v>
      </c>
      <c r="E241" s="91" t="b">
        <v>0</v>
      </c>
      <c r="F241" s="91" t="b">
        <v>0</v>
      </c>
      <c r="G241" s="91" t="b">
        <v>0</v>
      </c>
    </row>
    <row r="242" spans="1:7" ht="15">
      <c r="A242" s="91" t="s">
        <v>748</v>
      </c>
      <c r="B242" s="91">
        <v>6</v>
      </c>
      <c r="C242" s="134">
        <v>0</v>
      </c>
      <c r="D242" s="91" t="s">
        <v>653</v>
      </c>
      <c r="E242" s="91" t="b">
        <v>0</v>
      </c>
      <c r="F242" s="91" t="b">
        <v>0</v>
      </c>
      <c r="G242" s="91" t="b">
        <v>0</v>
      </c>
    </row>
    <row r="243" spans="1:7" ht="15">
      <c r="A243" s="91" t="s">
        <v>749</v>
      </c>
      <c r="B243" s="91">
        <v>6</v>
      </c>
      <c r="C243" s="134">
        <v>0</v>
      </c>
      <c r="D243" s="91" t="s">
        <v>653</v>
      </c>
      <c r="E243" s="91" t="b">
        <v>0</v>
      </c>
      <c r="F243" s="91" t="b">
        <v>0</v>
      </c>
      <c r="G243" s="91" t="b">
        <v>0</v>
      </c>
    </row>
    <row r="244" spans="1:7" ht="15">
      <c r="A244" s="91" t="s">
        <v>750</v>
      </c>
      <c r="B244" s="91">
        <v>6</v>
      </c>
      <c r="C244" s="134">
        <v>0</v>
      </c>
      <c r="D244" s="91" t="s">
        <v>653</v>
      </c>
      <c r="E244" s="91" t="b">
        <v>0</v>
      </c>
      <c r="F244" s="91" t="b">
        <v>0</v>
      </c>
      <c r="G244" s="91" t="b">
        <v>0</v>
      </c>
    </row>
    <row r="245" spans="1:7" ht="15">
      <c r="A245" s="91" t="s">
        <v>751</v>
      </c>
      <c r="B245" s="91">
        <v>6</v>
      </c>
      <c r="C245" s="134">
        <v>0</v>
      </c>
      <c r="D245" s="91" t="s">
        <v>653</v>
      </c>
      <c r="E245" s="91" t="b">
        <v>0</v>
      </c>
      <c r="F245" s="91" t="b">
        <v>0</v>
      </c>
      <c r="G245" s="91" t="b">
        <v>0</v>
      </c>
    </row>
    <row r="246" spans="1:7" ht="15">
      <c r="A246" s="91" t="s">
        <v>752</v>
      </c>
      <c r="B246" s="91">
        <v>6</v>
      </c>
      <c r="C246" s="134">
        <v>0</v>
      </c>
      <c r="D246" s="91" t="s">
        <v>653</v>
      </c>
      <c r="E246" s="91" t="b">
        <v>0</v>
      </c>
      <c r="F246" s="91" t="b">
        <v>0</v>
      </c>
      <c r="G246" s="91" t="b">
        <v>0</v>
      </c>
    </row>
    <row r="247" spans="1:7" ht="15">
      <c r="A247" s="91" t="s">
        <v>705</v>
      </c>
      <c r="B247" s="91">
        <v>5</v>
      </c>
      <c r="C247" s="134">
        <v>0.0026393748682541607</v>
      </c>
      <c r="D247" s="91" t="s">
        <v>653</v>
      </c>
      <c r="E247" s="91" t="b">
        <v>0</v>
      </c>
      <c r="F247" s="91" t="b">
        <v>0</v>
      </c>
      <c r="G247" s="91" t="b">
        <v>0</v>
      </c>
    </row>
    <row r="248" spans="1:7" ht="15">
      <c r="A248" s="91" t="s">
        <v>939</v>
      </c>
      <c r="B248" s="91">
        <v>5</v>
      </c>
      <c r="C248" s="134">
        <v>0.0026393748682541607</v>
      </c>
      <c r="D248" s="91" t="s">
        <v>653</v>
      </c>
      <c r="E248" s="91" t="b">
        <v>0</v>
      </c>
      <c r="F248" s="91" t="b">
        <v>0</v>
      </c>
      <c r="G248" s="91" t="b">
        <v>0</v>
      </c>
    </row>
    <row r="249" spans="1:7" ht="15">
      <c r="A249" s="91" t="s">
        <v>940</v>
      </c>
      <c r="B249" s="91">
        <v>5</v>
      </c>
      <c r="C249" s="134">
        <v>0.0026393748682541607</v>
      </c>
      <c r="D249" s="91" t="s">
        <v>653</v>
      </c>
      <c r="E249" s="91" t="b">
        <v>0</v>
      </c>
      <c r="F249" s="91" t="b">
        <v>0</v>
      </c>
      <c r="G249" s="91" t="b">
        <v>0</v>
      </c>
    </row>
    <row r="250" spans="1:7" ht="15">
      <c r="A250" s="91" t="s">
        <v>757</v>
      </c>
      <c r="B250" s="91">
        <v>5</v>
      </c>
      <c r="C250" s="134">
        <v>0.0026393748682541607</v>
      </c>
      <c r="D250" s="91" t="s">
        <v>653</v>
      </c>
      <c r="E250" s="91" t="b">
        <v>0</v>
      </c>
      <c r="F250" s="91" t="b">
        <v>0</v>
      </c>
      <c r="G250" s="91" t="b">
        <v>0</v>
      </c>
    </row>
    <row r="251" spans="1:7" ht="15">
      <c r="A251" s="91" t="s">
        <v>941</v>
      </c>
      <c r="B251" s="91">
        <v>5</v>
      </c>
      <c r="C251" s="134">
        <v>0.0026393748682541607</v>
      </c>
      <c r="D251" s="91" t="s">
        <v>653</v>
      </c>
      <c r="E251" s="91" t="b">
        <v>0</v>
      </c>
      <c r="F251" s="91" t="b">
        <v>0</v>
      </c>
      <c r="G251" s="91" t="b">
        <v>0</v>
      </c>
    </row>
    <row r="252" spans="1:7" ht="15">
      <c r="A252" s="91" t="s">
        <v>234</v>
      </c>
      <c r="B252" s="91">
        <v>5</v>
      </c>
      <c r="C252" s="134">
        <v>0.0026393748682541607</v>
      </c>
      <c r="D252" s="91" t="s">
        <v>653</v>
      </c>
      <c r="E252" s="91" t="b">
        <v>0</v>
      </c>
      <c r="F252" s="91" t="b">
        <v>0</v>
      </c>
      <c r="G252" s="91" t="b">
        <v>0</v>
      </c>
    </row>
    <row r="253" spans="1:7" ht="15">
      <c r="A253" s="91" t="s">
        <v>937</v>
      </c>
      <c r="B253" s="91">
        <v>5</v>
      </c>
      <c r="C253" s="134">
        <v>0.0026393748682541607</v>
      </c>
      <c r="D253" s="91" t="s">
        <v>653</v>
      </c>
      <c r="E253" s="91" t="b">
        <v>0</v>
      </c>
      <c r="F253" s="91" t="b">
        <v>0</v>
      </c>
      <c r="G253" s="91" t="b">
        <v>0</v>
      </c>
    </row>
    <row r="254" spans="1:7" ht="15">
      <c r="A254" s="91" t="s">
        <v>942</v>
      </c>
      <c r="B254" s="91">
        <v>5</v>
      </c>
      <c r="C254" s="134">
        <v>0.0026393748682541607</v>
      </c>
      <c r="D254" s="91" t="s">
        <v>653</v>
      </c>
      <c r="E254" s="91" t="b">
        <v>0</v>
      </c>
      <c r="F254" s="91" t="b">
        <v>0</v>
      </c>
      <c r="G254" s="91" t="b">
        <v>0</v>
      </c>
    </row>
    <row r="255" spans="1:7" ht="15">
      <c r="A255" s="91" t="s">
        <v>943</v>
      </c>
      <c r="B255" s="91">
        <v>5</v>
      </c>
      <c r="C255" s="134">
        <v>0.0026393748682541607</v>
      </c>
      <c r="D255" s="91" t="s">
        <v>653</v>
      </c>
      <c r="E255" s="91" t="b">
        <v>0</v>
      </c>
      <c r="F255" s="91" t="b">
        <v>0</v>
      </c>
      <c r="G255" s="91" t="b">
        <v>0</v>
      </c>
    </row>
    <row r="256" spans="1:7" ht="15">
      <c r="A256" s="91" t="s">
        <v>938</v>
      </c>
      <c r="B256" s="91">
        <v>4</v>
      </c>
      <c r="C256" s="134">
        <v>0.0046957669081515</v>
      </c>
      <c r="D256" s="91" t="s">
        <v>653</v>
      </c>
      <c r="E256" s="91" t="b">
        <v>0</v>
      </c>
      <c r="F256" s="91" t="b">
        <v>0</v>
      </c>
      <c r="G256" s="91" t="b">
        <v>0</v>
      </c>
    </row>
    <row r="257" spans="1:7" ht="15">
      <c r="A257" s="91" t="s">
        <v>953</v>
      </c>
      <c r="B257" s="91">
        <v>4</v>
      </c>
      <c r="C257" s="134">
        <v>0.0046957669081515</v>
      </c>
      <c r="D257" s="91" t="s">
        <v>653</v>
      </c>
      <c r="E257" s="91" t="b">
        <v>0</v>
      </c>
      <c r="F257" s="91" t="b">
        <v>0</v>
      </c>
      <c r="G257" s="91" t="b">
        <v>0</v>
      </c>
    </row>
    <row r="258" spans="1:7" ht="15">
      <c r="A258" s="91" t="s">
        <v>290</v>
      </c>
      <c r="B258" s="91">
        <v>4</v>
      </c>
      <c r="C258" s="134">
        <v>0.0046957669081515</v>
      </c>
      <c r="D258" s="91" t="s">
        <v>653</v>
      </c>
      <c r="E258" s="91" t="b">
        <v>0</v>
      </c>
      <c r="F258" s="91" t="b">
        <v>0</v>
      </c>
      <c r="G258" s="91" t="b">
        <v>0</v>
      </c>
    </row>
    <row r="259" spans="1:7" ht="15">
      <c r="A259" s="91" t="s">
        <v>966</v>
      </c>
      <c r="B259" s="91">
        <v>3</v>
      </c>
      <c r="C259" s="134">
        <v>0.006020599913279624</v>
      </c>
      <c r="D259" s="91" t="s">
        <v>653</v>
      </c>
      <c r="E259" s="91" t="b">
        <v>0</v>
      </c>
      <c r="F259" s="91" t="b">
        <v>0</v>
      </c>
      <c r="G259" s="91" t="b">
        <v>0</v>
      </c>
    </row>
    <row r="260" spans="1:7" ht="15">
      <c r="A260" s="91" t="s">
        <v>1007</v>
      </c>
      <c r="B260" s="91">
        <v>2</v>
      </c>
      <c r="C260" s="134">
        <v>0.0063616167295955</v>
      </c>
      <c r="D260" s="91" t="s">
        <v>653</v>
      </c>
      <c r="E260" s="91" t="b">
        <v>0</v>
      </c>
      <c r="F260" s="91" t="b">
        <v>0</v>
      </c>
      <c r="G260" s="91" t="b">
        <v>0</v>
      </c>
    </row>
    <row r="261" spans="1:7" ht="15">
      <c r="A261" s="91" t="s">
        <v>948</v>
      </c>
      <c r="B261" s="91">
        <v>2</v>
      </c>
      <c r="C261" s="134">
        <v>0.0063616167295955</v>
      </c>
      <c r="D261" s="91" t="s">
        <v>653</v>
      </c>
      <c r="E261" s="91" t="b">
        <v>0</v>
      </c>
      <c r="F261" s="91" t="b">
        <v>0</v>
      </c>
      <c r="G261" s="91" t="b">
        <v>0</v>
      </c>
    </row>
    <row r="262" spans="1:7" ht="15">
      <c r="A262" s="91" t="s">
        <v>754</v>
      </c>
      <c r="B262" s="91">
        <v>2</v>
      </c>
      <c r="C262" s="134">
        <v>0</v>
      </c>
      <c r="D262" s="91" t="s">
        <v>654</v>
      </c>
      <c r="E262" s="91" t="b">
        <v>0</v>
      </c>
      <c r="F262" s="91" t="b">
        <v>0</v>
      </c>
      <c r="G262" s="91" t="b">
        <v>0</v>
      </c>
    </row>
    <row r="263" spans="1:7" ht="15">
      <c r="A263" s="91" t="s">
        <v>235</v>
      </c>
      <c r="B263" s="91">
        <v>2</v>
      </c>
      <c r="C263" s="134">
        <v>0</v>
      </c>
      <c r="D263" s="91" t="s">
        <v>654</v>
      </c>
      <c r="E263" s="91" t="b">
        <v>0</v>
      </c>
      <c r="F263" s="91" t="b">
        <v>0</v>
      </c>
      <c r="G263" s="91" t="b">
        <v>0</v>
      </c>
    </row>
    <row r="264" spans="1:7" ht="15">
      <c r="A264" s="91" t="s">
        <v>755</v>
      </c>
      <c r="B264" s="91">
        <v>2</v>
      </c>
      <c r="C264" s="134">
        <v>0</v>
      </c>
      <c r="D264" s="91" t="s">
        <v>654</v>
      </c>
      <c r="E264" s="91" t="b">
        <v>0</v>
      </c>
      <c r="F264" s="91" t="b">
        <v>0</v>
      </c>
      <c r="G264" s="91" t="b">
        <v>0</v>
      </c>
    </row>
    <row r="265" spans="1:7" ht="15">
      <c r="A265" s="91" t="s">
        <v>756</v>
      </c>
      <c r="B265" s="91">
        <v>2</v>
      </c>
      <c r="C265" s="134">
        <v>0</v>
      </c>
      <c r="D265" s="91" t="s">
        <v>654</v>
      </c>
      <c r="E265" s="91" t="b">
        <v>0</v>
      </c>
      <c r="F265" s="91" t="b">
        <v>0</v>
      </c>
      <c r="G265" s="91" t="b">
        <v>0</v>
      </c>
    </row>
    <row r="266" spans="1:7" ht="15">
      <c r="A266" s="91" t="s">
        <v>757</v>
      </c>
      <c r="B266" s="91">
        <v>2</v>
      </c>
      <c r="C266" s="134">
        <v>0</v>
      </c>
      <c r="D266" s="91" t="s">
        <v>654</v>
      </c>
      <c r="E266" s="91" t="b">
        <v>0</v>
      </c>
      <c r="F266" s="91" t="b">
        <v>0</v>
      </c>
      <c r="G266" s="91" t="b">
        <v>0</v>
      </c>
    </row>
    <row r="267" spans="1:7" ht="15">
      <c r="A267" s="91" t="s">
        <v>234</v>
      </c>
      <c r="B267" s="91">
        <v>2</v>
      </c>
      <c r="C267" s="134">
        <v>0</v>
      </c>
      <c r="D267" s="91" t="s">
        <v>654</v>
      </c>
      <c r="E267" s="91" t="b">
        <v>0</v>
      </c>
      <c r="F267" s="91" t="b">
        <v>0</v>
      </c>
      <c r="G267" s="91" t="b">
        <v>0</v>
      </c>
    </row>
    <row r="268" spans="1:7" ht="15">
      <c r="A268" s="91" t="s">
        <v>758</v>
      </c>
      <c r="B268" s="91">
        <v>2</v>
      </c>
      <c r="C268" s="134">
        <v>0</v>
      </c>
      <c r="D268" s="91" t="s">
        <v>654</v>
      </c>
      <c r="E268" s="91" t="b">
        <v>0</v>
      </c>
      <c r="F268" s="91" t="b">
        <v>0</v>
      </c>
      <c r="G268" s="91" t="b">
        <v>0</v>
      </c>
    </row>
    <row r="269" spans="1:7" ht="15">
      <c r="A269" s="91" t="s">
        <v>238</v>
      </c>
      <c r="B269" s="91">
        <v>2</v>
      </c>
      <c r="C269" s="134">
        <v>0</v>
      </c>
      <c r="D269" s="91" t="s">
        <v>654</v>
      </c>
      <c r="E269" s="91" t="b">
        <v>0</v>
      </c>
      <c r="F269" s="91" t="b">
        <v>0</v>
      </c>
      <c r="G269" s="91" t="b">
        <v>0</v>
      </c>
    </row>
    <row r="270" spans="1:7" ht="15">
      <c r="A270" s="91" t="s">
        <v>759</v>
      </c>
      <c r="B270" s="91">
        <v>2</v>
      </c>
      <c r="C270" s="134">
        <v>0</v>
      </c>
      <c r="D270" s="91" t="s">
        <v>654</v>
      </c>
      <c r="E270" s="91" t="b">
        <v>0</v>
      </c>
      <c r="F270" s="91" t="b">
        <v>0</v>
      </c>
      <c r="G270" s="91" t="b">
        <v>0</v>
      </c>
    </row>
    <row r="271" spans="1:7" ht="15">
      <c r="A271" s="91" t="s">
        <v>760</v>
      </c>
      <c r="B271" s="91">
        <v>2</v>
      </c>
      <c r="C271" s="134">
        <v>0</v>
      </c>
      <c r="D271" s="91" t="s">
        <v>654</v>
      </c>
      <c r="E271" s="91" t="b">
        <v>0</v>
      </c>
      <c r="F271" s="91" t="b">
        <v>0</v>
      </c>
      <c r="G271" s="91" t="b">
        <v>0</v>
      </c>
    </row>
    <row r="272" spans="1:7" ht="15">
      <c r="A272" s="91" t="s">
        <v>973</v>
      </c>
      <c r="B272" s="91">
        <v>2</v>
      </c>
      <c r="C272" s="134">
        <v>0</v>
      </c>
      <c r="D272" s="91" t="s">
        <v>654</v>
      </c>
      <c r="E272" s="91" t="b">
        <v>0</v>
      </c>
      <c r="F272" s="91" t="b">
        <v>0</v>
      </c>
      <c r="G272" s="91" t="b">
        <v>0</v>
      </c>
    </row>
    <row r="273" spans="1:7" ht="15">
      <c r="A273" s="91" t="s">
        <v>762</v>
      </c>
      <c r="B273" s="91">
        <v>3</v>
      </c>
      <c r="C273" s="134">
        <v>0</v>
      </c>
      <c r="D273" s="91" t="s">
        <v>655</v>
      </c>
      <c r="E273" s="91" t="b">
        <v>0</v>
      </c>
      <c r="F273" s="91" t="b">
        <v>0</v>
      </c>
      <c r="G273" s="91" t="b">
        <v>0</v>
      </c>
    </row>
    <row r="274" spans="1:7" ht="15">
      <c r="A274" s="91" t="s">
        <v>763</v>
      </c>
      <c r="B274" s="91">
        <v>3</v>
      </c>
      <c r="C274" s="134">
        <v>0</v>
      </c>
      <c r="D274" s="91" t="s">
        <v>655</v>
      </c>
      <c r="E274" s="91" t="b">
        <v>0</v>
      </c>
      <c r="F274" s="91" t="b">
        <v>0</v>
      </c>
      <c r="G274" s="91" t="b">
        <v>0</v>
      </c>
    </row>
    <row r="275" spans="1:7" ht="15">
      <c r="A275" s="91" t="s">
        <v>764</v>
      </c>
      <c r="B275" s="91">
        <v>2</v>
      </c>
      <c r="C275" s="134">
        <v>0</v>
      </c>
      <c r="D275" s="91" t="s">
        <v>655</v>
      </c>
      <c r="E275" s="91" t="b">
        <v>0</v>
      </c>
      <c r="F275" s="91" t="b">
        <v>0</v>
      </c>
      <c r="G275" s="91" t="b">
        <v>0</v>
      </c>
    </row>
    <row r="276" spans="1:7" ht="15">
      <c r="A276" s="91" t="s">
        <v>765</v>
      </c>
      <c r="B276" s="91">
        <v>2</v>
      </c>
      <c r="C276" s="134">
        <v>0</v>
      </c>
      <c r="D276" s="91" t="s">
        <v>655</v>
      </c>
      <c r="E276" s="91" t="b">
        <v>0</v>
      </c>
      <c r="F276" s="91" t="b">
        <v>0</v>
      </c>
      <c r="G276" s="91" t="b">
        <v>0</v>
      </c>
    </row>
    <row r="277" spans="1:7" ht="15">
      <c r="A277" s="91" t="s">
        <v>766</v>
      </c>
      <c r="B277" s="91">
        <v>2</v>
      </c>
      <c r="C277" s="134">
        <v>0</v>
      </c>
      <c r="D277" s="91" t="s">
        <v>655</v>
      </c>
      <c r="E277" s="91" t="b">
        <v>0</v>
      </c>
      <c r="F277" s="91" t="b">
        <v>0</v>
      </c>
      <c r="G277" s="91" t="b">
        <v>0</v>
      </c>
    </row>
    <row r="278" spans="1:7" ht="15">
      <c r="A278" s="91" t="s">
        <v>767</v>
      </c>
      <c r="B278" s="91">
        <v>2</v>
      </c>
      <c r="C278" s="134">
        <v>0</v>
      </c>
      <c r="D278" s="91" t="s">
        <v>655</v>
      </c>
      <c r="E278" s="91" t="b">
        <v>0</v>
      </c>
      <c r="F278" s="91" t="b">
        <v>0</v>
      </c>
      <c r="G278" s="91" t="b">
        <v>0</v>
      </c>
    </row>
    <row r="279" spans="1:7" ht="15">
      <c r="A279" s="91" t="s">
        <v>768</v>
      </c>
      <c r="B279" s="91">
        <v>2</v>
      </c>
      <c r="C279" s="134">
        <v>0</v>
      </c>
      <c r="D279" s="91" t="s">
        <v>655</v>
      </c>
      <c r="E279" s="91" t="b">
        <v>0</v>
      </c>
      <c r="F279" s="91" t="b">
        <v>0</v>
      </c>
      <c r="G279" s="91" t="b">
        <v>0</v>
      </c>
    </row>
    <row r="280" spans="1:7" ht="15">
      <c r="A280" s="91" t="s">
        <v>769</v>
      </c>
      <c r="B280" s="91">
        <v>2</v>
      </c>
      <c r="C280" s="134">
        <v>0</v>
      </c>
      <c r="D280" s="91" t="s">
        <v>655</v>
      </c>
      <c r="E280" s="91" t="b">
        <v>0</v>
      </c>
      <c r="F280" s="91" t="b">
        <v>0</v>
      </c>
      <c r="G280" s="91" t="b">
        <v>0</v>
      </c>
    </row>
    <row r="281" spans="1:7" ht="15">
      <c r="A281" s="91" t="s">
        <v>770</v>
      </c>
      <c r="B281" s="91">
        <v>2</v>
      </c>
      <c r="C281" s="134">
        <v>0</v>
      </c>
      <c r="D281" s="91" t="s">
        <v>655</v>
      </c>
      <c r="E281" s="91" t="b">
        <v>0</v>
      </c>
      <c r="F281" s="91" t="b">
        <v>0</v>
      </c>
      <c r="G281" s="91" t="b">
        <v>0</v>
      </c>
    </row>
    <row r="282" spans="1:7" ht="15">
      <c r="A282" s="91" t="s">
        <v>771</v>
      </c>
      <c r="B282" s="91">
        <v>2</v>
      </c>
      <c r="C282" s="134">
        <v>0</v>
      </c>
      <c r="D282" s="91" t="s">
        <v>655</v>
      </c>
      <c r="E282" s="91" t="b">
        <v>0</v>
      </c>
      <c r="F282" s="91" t="b">
        <v>0</v>
      </c>
      <c r="G282" s="91" t="b">
        <v>0</v>
      </c>
    </row>
    <row r="283" spans="1:7" ht="15">
      <c r="A283" s="91" t="s">
        <v>234</v>
      </c>
      <c r="B283" s="91">
        <v>2</v>
      </c>
      <c r="C283" s="134">
        <v>0</v>
      </c>
      <c r="D283" s="91" t="s">
        <v>655</v>
      </c>
      <c r="E283" s="91" t="b">
        <v>0</v>
      </c>
      <c r="F283" s="91" t="b">
        <v>0</v>
      </c>
      <c r="G283" s="91" t="b">
        <v>0</v>
      </c>
    </row>
    <row r="284" spans="1:7" ht="15">
      <c r="A284" s="91" t="s">
        <v>1008</v>
      </c>
      <c r="B284" s="91">
        <v>2</v>
      </c>
      <c r="C284" s="134">
        <v>0</v>
      </c>
      <c r="D284" s="91" t="s">
        <v>655</v>
      </c>
      <c r="E284" s="91" t="b">
        <v>0</v>
      </c>
      <c r="F284" s="91" t="b">
        <v>0</v>
      </c>
      <c r="G284" s="91" t="b">
        <v>0</v>
      </c>
    </row>
    <row r="285" spans="1:7" ht="15">
      <c r="A285" s="91" t="s">
        <v>947</v>
      </c>
      <c r="B285" s="91">
        <v>2</v>
      </c>
      <c r="C285" s="134">
        <v>0</v>
      </c>
      <c r="D285" s="91" t="s">
        <v>655</v>
      </c>
      <c r="E285" s="91" t="b">
        <v>1</v>
      </c>
      <c r="F285" s="91" t="b">
        <v>0</v>
      </c>
      <c r="G285" s="91" t="b">
        <v>0</v>
      </c>
    </row>
    <row r="286" spans="1:7" ht="15">
      <c r="A286" s="91" t="s">
        <v>774</v>
      </c>
      <c r="B286" s="91">
        <v>5</v>
      </c>
      <c r="C286" s="134">
        <v>0.01726384892702757</v>
      </c>
      <c r="D286" s="91" t="s">
        <v>657</v>
      </c>
      <c r="E286" s="91" t="b">
        <v>0</v>
      </c>
      <c r="F286" s="91" t="b">
        <v>0</v>
      </c>
      <c r="G286" s="91" t="b">
        <v>0</v>
      </c>
    </row>
    <row r="287" spans="1:7" ht="15">
      <c r="A287" s="91" t="s">
        <v>775</v>
      </c>
      <c r="B287" s="91">
        <v>2</v>
      </c>
      <c r="C287" s="134">
        <v>0.006905539570811029</v>
      </c>
      <c r="D287" s="91" t="s">
        <v>657</v>
      </c>
      <c r="E287" s="91" t="b">
        <v>0</v>
      </c>
      <c r="F287" s="91" t="b">
        <v>0</v>
      </c>
      <c r="G287" s="91" t="b">
        <v>0</v>
      </c>
    </row>
    <row r="288" spans="1:7" ht="15">
      <c r="A288" s="91" t="s">
        <v>776</v>
      </c>
      <c r="B288" s="91">
        <v>2</v>
      </c>
      <c r="C288" s="134">
        <v>0.01871063743998676</v>
      </c>
      <c r="D288" s="91" t="s">
        <v>657</v>
      </c>
      <c r="E288" s="91" t="b">
        <v>0</v>
      </c>
      <c r="F288" s="91" t="b">
        <v>0</v>
      </c>
      <c r="G288" s="91"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67"/>
  <sheetViews>
    <sheetView workbookViewId="0" topLeftCell="A1"/>
  </sheetViews>
  <sheetFormatPr defaultColWidth="9.140625" defaultRowHeight="15"/>
  <cols>
    <col min="1" max="1" width="9.421875" style="0" customWidth="1"/>
    <col min="2" max="2" width="9.421875" style="0" bestFit="1" customWidth="1"/>
    <col min="3" max="3" width="8.421875" style="0" bestFit="1" customWidth="1"/>
    <col min="4" max="4" width="10.57421875" style="0" bestFit="1" customWidth="1"/>
    <col min="5" max="5" width="20.7109375" style="0" bestFit="1" customWidth="1"/>
    <col min="6" max="6" width="8.57421875" style="0" bestFit="1" customWidth="1"/>
    <col min="7" max="7" width="36.28125" style="0" bestFit="1" customWidth="1"/>
    <col min="8" max="8" width="37.140625" style="0" bestFit="1" customWidth="1"/>
    <col min="9" max="9" width="41.8515625" style="0" bestFit="1" customWidth="1"/>
    <col min="10" max="10" width="36.28125" style="0" bestFit="1" customWidth="1"/>
    <col min="11" max="11" width="37.140625" style="0" bestFit="1" customWidth="1"/>
    <col min="12" max="12" width="41.8515625" style="0" bestFit="1" customWidth="1"/>
  </cols>
  <sheetData>
    <row r="1" spans="1:12" ht="15" customHeight="1">
      <c r="A1" s="13" t="s">
        <v>1026</v>
      </c>
      <c r="B1" s="13" t="s">
        <v>1027</v>
      </c>
      <c r="C1" s="13" t="s">
        <v>1020</v>
      </c>
      <c r="D1" s="13" t="s">
        <v>1021</v>
      </c>
      <c r="E1" s="13" t="s">
        <v>1028</v>
      </c>
      <c r="F1" s="13" t="s">
        <v>144</v>
      </c>
      <c r="G1" s="13" t="s">
        <v>1029</v>
      </c>
      <c r="H1" s="13" t="s">
        <v>1030</v>
      </c>
      <c r="I1" s="13" t="s">
        <v>1031</v>
      </c>
      <c r="J1" s="13" t="s">
        <v>1032</v>
      </c>
      <c r="K1" s="13" t="s">
        <v>1033</v>
      </c>
      <c r="L1" s="13" t="s">
        <v>1034</v>
      </c>
    </row>
    <row r="2" spans="1:12" ht="15">
      <c r="A2" s="91" t="s">
        <v>725</v>
      </c>
      <c r="B2" s="91" t="s">
        <v>725</v>
      </c>
      <c r="C2" s="91">
        <v>7</v>
      </c>
      <c r="D2" s="134">
        <v>0.01179705092656017</v>
      </c>
      <c r="E2" s="134">
        <v>1.493082526127949</v>
      </c>
      <c r="F2" s="91" t="s">
        <v>1022</v>
      </c>
      <c r="G2" s="91" t="b">
        <v>0</v>
      </c>
      <c r="H2" s="91" t="b">
        <v>0</v>
      </c>
      <c r="I2" s="91" t="b">
        <v>0</v>
      </c>
      <c r="J2" s="91" t="b">
        <v>0</v>
      </c>
      <c r="K2" s="91" t="b">
        <v>0</v>
      </c>
      <c r="L2" s="91" t="b">
        <v>0</v>
      </c>
    </row>
    <row r="3" spans="1:12" ht="15">
      <c r="A3" s="91" t="s">
        <v>746</v>
      </c>
      <c r="B3" s="91" t="s">
        <v>747</v>
      </c>
      <c r="C3" s="91">
        <v>6</v>
      </c>
      <c r="D3" s="134">
        <v>0.00715080716002881</v>
      </c>
      <c r="E3" s="134">
        <v>1.9837765880368854</v>
      </c>
      <c r="F3" s="91" t="s">
        <v>1022</v>
      </c>
      <c r="G3" s="91" t="b">
        <v>0</v>
      </c>
      <c r="H3" s="91" t="b">
        <v>0</v>
      </c>
      <c r="I3" s="91" t="b">
        <v>0</v>
      </c>
      <c r="J3" s="91" t="b">
        <v>0</v>
      </c>
      <c r="K3" s="91" t="b">
        <v>0</v>
      </c>
      <c r="L3" s="91" t="b">
        <v>0</v>
      </c>
    </row>
    <row r="4" spans="1:12" ht="15">
      <c r="A4" s="91" t="s">
        <v>747</v>
      </c>
      <c r="B4" s="91" t="s">
        <v>748</v>
      </c>
      <c r="C4" s="91">
        <v>6</v>
      </c>
      <c r="D4" s="134">
        <v>0.00715080716002881</v>
      </c>
      <c r="E4" s="134">
        <v>1.9837765880368854</v>
      </c>
      <c r="F4" s="91" t="s">
        <v>1022</v>
      </c>
      <c r="G4" s="91" t="b">
        <v>0</v>
      </c>
      <c r="H4" s="91" t="b">
        <v>0</v>
      </c>
      <c r="I4" s="91" t="b">
        <v>0</v>
      </c>
      <c r="J4" s="91" t="b">
        <v>0</v>
      </c>
      <c r="K4" s="91" t="b">
        <v>0</v>
      </c>
      <c r="L4" s="91" t="b">
        <v>0</v>
      </c>
    </row>
    <row r="5" spans="1:12" ht="15">
      <c r="A5" s="91" t="s">
        <v>749</v>
      </c>
      <c r="B5" s="91" t="s">
        <v>750</v>
      </c>
      <c r="C5" s="91">
        <v>6</v>
      </c>
      <c r="D5" s="134">
        <v>0.00715080716002881</v>
      </c>
      <c r="E5" s="134">
        <v>1.9837765880368854</v>
      </c>
      <c r="F5" s="91" t="s">
        <v>1022</v>
      </c>
      <c r="G5" s="91" t="b">
        <v>0</v>
      </c>
      <c r="H5" s="91" t="b">
        <v>0</v>
      </c>
      <c r="I5" s="91" t="b">
        <v>0</v>
      </c>
      <c r="J5" s="91" t="b">
        <v>0</v>
      </c>
      <c r="K5" s="91" t="b">
        <v>0</v>
      </c>
      <c r="L5" s="91" t="b">
        <v>0</v>
      </c>
    </row>
    <row r="6" spans="1:12" ht="15">
      <c r="A6" s="91" t="s">
        <v>750</v>
      </c>
      <c r="B6" s="91" t="s">
        <v>238</v>
      </c>
      <c r="C6" s="91">
        <v>6</v>
      </c>
      <c r="D6" s="134">
        <v>0.00715080716002881</v>
      </c>
      <c r="E6" s="134">
        <v>1.585836579364848</v>
      </c>
      <c r="F6" s="91" t="s">
        <v>1022</v>
      </c>
      <c r="G6" s="91" t="b">
        <v>0</v>
      </c>
      <c r="H6" s="91" t="b">
        <v>0</v>
      </c>
      <c r="I6" s="91" t="b">
        <v>0</v>
      </c>
      <c r="J6" s="91" t="b">
        <v>0</v>
      </c>
      <c r="K6" s="91" t="b">
        <v>0</v>
      </c>
      <c r="L6" s="91" t="b">
        <v>0</v>
      </c>
    </row>
    <row r="7" spans="1:12" ht="15">
      <c r="A7" s="91" t="s">
        <v>238</v>
      </c>
      <c r="B7" s="91" t="s">
        <v>705</v>
      </c>
      <c r="C7" s="91">
        <v>5</v>
      </c>
      <c r="D7" s="134">
        <v>0.0066080325736384195</v>
      </c>
      <c r="E7" s="134">
        <v>1.4397085436866097</v>
      </c>
      <c r="F7" s="91" t="s">
        <v>1022</v>
      </c>
      <c r="G7" s="91" t="b">
        <v>0</v>
      </c>
      <c r="H7" s="91" t="b">
        <v>0</v>
      </c>
      <c r="I7" s="91" t="b">
        <v>0</v>
      </c>
      <c r="J7" s="91" t="b">
        <v>0</v>
      </c>
      <c r="K7" s="91" t="b">
        <v>0</v>
      </c>
      <c r="L7" s="91" t="b">
        <v>0</v>
      </c>
    </row>
    <row r="8" spans="1:12" ht="15">
      <c r="A8" s="91" t="s">
        <v>705</v>
      </c>
      <c r="B8" s="91" t="s">
        <v>706</v>
      </c>
      <c r="C8" s="91">
        <v>5</v>
      </c>
      <c r="D8" s="134">
        <v>0.0066080325736384195</v>
      </c>
      <c r="E8" s="134">
        <v>1.615799802742291</v>
      </c>
      <c r="F8" s="91" t="s">
        <v>1022</v>
      </c>
      <c r="G8" s="91" t="b">
        <v>0</v>
      </c>
      <c r="H8" s="91" t="b">
        <v>0</v>
      </c>
      <c r="I8" s="91" t="b">
        <v>0</v>
      </c>
      <c r="J8" s="91" t="b">
        <v>0</v>
      </c>
      <c r="K8" s="91" t="b">
        <v>0</v>
      </c>
      <c r="L8" s="91" t="b">
        <v>0</v>
      </c>
    </row>
    <row r="9" spans="1:12" ht="15">
      <c r="A9" s="91" t="s">
        <v>706</v>
      </c>
      <c r="B9" s="91" t="s">
        <v>751</v>
      </c>
      <c r="C9" s="91">
        <v>5</v>
      </c>
      <c r="D9" s="134">
        <v>0.0066080325736384195</v>
      </c>
      <c r="E9" s="134">
        <v>1.6827465923729044</v>
      </c>
      <c r="F9" s="91" t="s">
        <v>1022</v>
      </c>
      <c r="G9" s="91" t="b">
        <v>0</v>
      </c>
      <c r="H9" s="91" t="b">
        <v>0</v>
      </c>
      <c r="I9" s="91" t="b">
        <v>0</v>
      </c>
      <c r="J9" s="91" t="b">
        <v>0</v>
      </c>
      <c r="K9" s="91" t="b">
        <v>0</v>
      </c>
      <c r="L9" s="91" t="b">
        <v>0</v>
      </c>
    </row>
    <row r="10" spans="1:12" ht="15">
      <c r="A10" s="91" t="s">
        <v>752</v>
      </c>
      <c r="B10" s="91" t="s">
        <v>939</v>
      </c>
      <c r="C10" s="91">
        <v>5</v>
      </c>
      <c r="D10" s="134">
        <v>0.0066080325736384195</v>
      </c>
      <c r="E10" s="134">
        <v>1.9837765880368854</v>
      </c>
      <c r="F10" s="91" t="s">
        <v>1022</v>
      </c>
      <c r="G10" s="91" t="b">
        <v>0</v>
      </c>
      <c r="H10" s="91" t="b">
        <v>0</v>
      </c>
      <c r="I10" s="91" t="b">
        <v>0</v>
      </c>
      <c r="J10" s="91" t="b">
        <v>0</v>
      </c>
      <c r="K10" s="91" t="b">
        <v>0</v>
      </c>
      <c r="L10" s="91" t="b">
        <v>0</v>
      </c>
    </row>
    <row r="11" spans="1:12" ht="15">
      <c r="A11" s="91" t="s">
        <v>939</v>
      </c>
      <c r="B11" s="91" t="s">
        <v>940</v>
      </c>
      <c r="C11" s="91">
        <v>5</v>
      </c>
      <c r="D11" s="134">
        <v>0.0066080325736384195</v>
      </c>
      <c r="E11" s="134">
        <v>2.0629578340845103</v>
      </c>
      <c r="F11" s="91" t="s">
        <v>1022</v>
      </c>
      <c r="G11" s="91" t="b">
        <v>0</v>
      </c>
      <c r="H11" s="91" t="b">
        <v>0</v>
      </c>
      <c r="I11" s="91" t="b">
        <v>0</v>
      </c>
      <c r="J11" s="91" t="b">
        <v>0</v>
      </c>
      <c r="K11" s="91" t="b">
        <v>0</v>
      </c>
      <c r="L11" s="91" t="b">
        <v>0</v>
      </c>
    </row>
    <row r="12" spans="1:12" ht="15">
      <c r="A12" s="91" t="s">
        <v>940</v>
      </c>
      <c r="B12" s="91" t="s">
        <v>757</v>
      </c>
      <c r="C12" s="91">
        <v>5</v>
      </c>
      <c r="D12" s="134">
        <v>0.0066080325736384195</v>
      </c>
      <c r="E12" s="134">
        <v>1.916829798406272</v>
      </c>
      <c r="F12" s="91" t="s">
        <v>1022</v>
      </c>
      <c r="G12" s="91" t="b">
        <v>0</v>
      </c>
      <c r="H12" s="91" t="b">
        <v>0</v>
      </c>
      <c r="I12" s="91" t="b">
        <v>0</v>
      </c>
      <c r="J12" s="91" t="b">
        <v>0</v>
      </c>
      <c r="K12" s="91" t="b">
        <v>0</v>
      </c>
      <c r="L12" s="91" t="b">
        <v>0</v>
      </c>
    </row>
    <row r="13" spans="1:12" ht="15">
      <c r="A13" s="91" t="s">
        <v>757</v>
      </c>
      <c r="B13" s="91" t="s">
        <v>941</v>
      </c>
      <c r="C13" s="91">
        <v>5</v>
      </c>
      <c r="D13" s="134">
        <v>0.0066080325736384195</v>
      </c>
      <c r="E13" s="134">
        <v>1.916829798406272</v>
      </c>
      <c r="F13" s="91" t="s">
        <v>1022</v>
      </c>
      <c r="G13" s="91" t="b">
        <v>0</v>
      </c>
      <c r="H13" s="91" t="b">
        <v>0</v>
      </c>
      <c r="I13" s="91" t="b">
        <v>0</v>
      </c>
      <c r="J13" s="91" t="b">
        <v>0</v>
      </c>
      <c r="K13" s="91" t="b">
        <v>0</v>
      </c>
      <c r="L13" s="91" t="b">
        <v>0</v>
      </c>
    </row>
    <row r="14" spans="1:12" ht="15">
      <c r="A14" s="91" t="s">
        <v>941</v>
      </c>
      <c r="B14" s="91" t="s">
        <v>234</v>
      </c>
      <c r="C14" s="91">
        <v>5</v>
      </c>
      <c r="D14" s="134">
        <v>0.0066080325736384195</v>
      </c>
      <c r="E14" s="134">
        <v>1.346954490449711</v>
      </c>
      <c r="F14" s="91" t="s">
        <v>1022</v>
      </c>
      <c r="G14" s="91" t="b">
        <v>0</v>
      </c>
      <c r="H14" s="91" t="b">
        <v>0</v>
      </c>
      <c r="I14" s="91" t="b">
        <v>0</v>
      </c>
      <c r="J14" s="91" t="b">
        <v>0</v>
      </c>
      <c r="K14" s="91" t="b">
        <v>0</v>
      </c>
      <c r="L14" s="91" t="b">
        <v>0</v>
      </c>
    </row>
    <row r="15" spans="1:12" ht="15">
      <c r="A15" s="91" t="s">
        <v>234</v>
      </c>
      <c r="B15" s="91" t="s">
        <v>937</v>
      </c>
      <c r="C15" s="91">
        <v>5</v>
      </c>
      <c r="D15" s="134">
        <v>0.0066080325736384195</v>
      </c>
      <c r="E15" s="134">
        <v>1.2178597940702534</v>
      </c>
      <c r="F15" s="91" t="s">
        <v>1022</v>
      </c>
      <c r="G15" s="91" t="b">
        <v>0</v>
      </c>
      <c r="H15" s="91" t="b">
        <v>0</v>
      </c>
      <c r="I15" s="91" t="b">
        <v>0</v>
      </c>
      <c r="J15" s="91" t="b">
        <v>0</v>
      </c>
      <c r="K15" s="91" t="b">
        <v>0</v>
      </c>
      <c r="L15" s="91" t="b">
        <v>0</v>
      </c>
    </row>
    <row r="16" spans="1:12" ht="15">
      <c r="A16" s="91" t="s">
        <v>942</v>
      </c>
      <c r="B16" s="91" t="s">
        <v>943</v>
      </c>
      <c r="C16" s="91">
        <v>5</v>
      </c>
      <c r="D16" s="134">
        <v>0.0066080325736384195</v>
      </c>
      <c r="E16" s="134">
        <v>2.0629578340845103</v>
      </c>
      <c r="F16" s="91" t="s">
        <v>1022</v>
      </c>
      <c r="G16" s="91" t="b">
        <v>0</v>
      </c>
      <c r="H16" s="91" t="b">
        <v>0</v>
      </c>
      <c r="I16" s="91" t="b">
        <v>0</v>
      </c>
      <c r="J16" s="91" t="b">
        <v>0</v>
      </c>
      <c r="K16" s="91" t="b">
        <v>0</v>
      </c>
      <c r="L16" s="91" t="b">
        <v>0</v>
      </c>
    </row>
    <row r="17" spans="1:12" ht="15">
      <c r="A17" s="91" t="s">
        <v>943</v>
      </c>
      <c r="B17" s="91" t="s">
        <v>238</v>
      </c>
      <c r="C17" s="91">
        <v>5</v>
      </c>
      <c r="D17" s="134">
        <v>0.0066080325736384195</v>
      </c>
      <c r="E17" s="134">
        <v>1.585836579364848</v>
      </c>
      <c r="F17" s="91" t="s">
        <v>1022</v>
      </c>
      <c r="G17" s="91" t="b">
        <v>0</v>
      </c>
      <c r="H17" s="91" t="b">
        <v>0</v>
      </c>
      <c r="I17" s="91" t="b">
        <v>0</v>
      </c>
      <c r="J17" s="91" t="b">
        <v>0</v>
      </c>
      <c r="K17" s="91" t="b">
        <v>0</v>
      </c>
      <c r="L17" s="91" t="b">
        <v>0</v>
      </c>
    </row>
    <row r="18" spans="1:12" ht="15">
      <c r="A18" s="91" t="s">
        <v>238</v>
      </c>
      <c r="B18" s="91" t="s">
        <v>706</v>
      </c>
      <c r="C18" s="91">
        <v>5</v>
      </c>
      <c r="D18" s="134">
        <v>0.0066080325736384195</v>
      </c>
      <c r="E18" s="134">
        <v>1.2848065837008666</v>
      </c>
      <c r="F18" s="91" t="s">
        <v>1022</v>
      </c>
      <c r="G18" s="91" t="b">
        <v>0</v>
      </c>
      <c r="H18" s="91" t="b">
        <v>0</v>
      </c>
      <c r="I18" s="91" t="b">
        <v>0</v>
      </c>
      <c r="J18" s="91" t="b">
        <v>0</v>
      </c>
      <c r="K18" s="91" t="b">
        <v>0</v>
      </c>
      <c r="L18" s="91" t="b">
        <v>0</v>
      </c>
    </row>
    <row r="19" spans="1:12" ht="15">
      <c r="A19" s="91" t="s">
        <v>706</v>
      </c>
      <c r="B19" s="91" t="s">
        <v>725</v>
      </c>
      <c r="C19" s="91">
        <v>5</v>
      </c>
      <c r="D19" s="134">
        <v>0.0066080325736384195</v>
      </c>
      <c r="E19" s="134">
        <v>1.346954490449711</v>
      </c>
      <c r="F19" s="91" t="s">
        <v>1022</v>
      </c>
      <c r="G19" s="91" t="b">
        <v>0</v>
      </c>
      <c r="H19" s="91" t="b">
        <v>0</v>
      </c>
      <c r="I19" s="91" t="b">
        <v>0</v>
      </c>
      <c r="J19" s="91" t="b">
        <v>0</v>
      </c>
      <c r="K19" s="91" t="b">
        <v>0</v>
      </c>
      <c r="L19" s="91" t="b">
        <v>0</v>
      </c>
    </row>
    <row r="20" spans="1:12" ht="15">
      <c r="A20" s="91" t="s">
        <v>729</v>
      </c>
      <c r="B20" s="91" t="s">
        <v>730</v>
      </c>
      <c r="C20" s="91">
        <v>4</v>
      </c>
      <c r="D20" s="134">
        <v>0.005921901554045531</v>
      </c>
      <c r="E20" s="134">
        <v>2.1598678470925665</v>
      </c>
      <c r="F20" s="91" t="s">
        <v>1022</v>
      </c>
      <c r="G20" s="91" t="b">
        <v>0</v>
      </c>
      <c r="H20" s="91" t="b">
        <v>0</v>
      </c>
      <c r="I20" s="91" t="b">
        <v>0</v>
      </c>
      <c r="J20" s="91" t="b">
        <v>0</v>
      </c>
      <c r="K20" s="91" t="b">
        <v>0</v>
      </c>
      <c r="L20" s="91" t="b">
        <v>0</v>
      </c>
    </row>
    <row r="21" spans="1:12" ht="15">
      <c r="A21" s="91" t="s">
        <v>730</v>
      </c>
      <c r="B21" s="91" t="s">
        <v>731</v>
      </c>
      <c r="C21" s="91">
        <v>4</v>
      </c>
      <c r="D21" s="134">
        <v>0.005921901554045531</v>
      </c>
      <c r="E21" s="134">
        <v>2.1598678470925665</v>
      </c>
      <c r="F21" s="91" t="s">
        <v>1022</v>
      </c>
      <c r="G21" s="91" t="b">
        <v>0</v>
      </c>
      <c r="H21" s="91" t="b">
        <v>0</v>
      </c>
      <c r="I21" s="91" t="b">
        <v>0</v>
      </c>
      <c r="J21" s="91" t="b">
        <v>0</v>
      </c>
      <c r="K21" s="91" t="b">
        <v>0</v>
      </c>
      <c r="L21" s="91" t="b">
        <v>0</v>
      </c>
    </row>
    <row r="22" spans="1:12" ht="15">
      <c r="A22" s="91" t="s">
        <v>731</v>
      </c>
      <c r="B22" s="91" t="s">
        <v>732</v>
      </c>
      <c r="C22" s="91">
        <v>4</v>
      </c>
      <c r="D22" s="134">
        <v>0.005921901554045531</v>
      </c>
      <c r="E22" s="134">
        <v>2.1598678470925665</v>
      </c>
      <c r="F22" s="91" t="s">
        <v>1022</v>
      </c>
      <c r="G22" s="91" t="b">
        <v>0</v>
      </c>
      <c r="H22" s="91" t="b">
        <v>0</v>
      </c>
      <c r="I22" s="91" t="b">
        <v>0</v>
      </c>
      <c r="J22" s="91" t="b">
        <v>0</v>
      </c>
      <c r="K22" s="91" t="b">
        <v>0</v>
      </c>
      <c r="L22" s="91" t="b">
        <v>0</v>
      </c>
    </row>
    <row r="23" spans="1:12" ht="15">
      <c r="A23" s="91" t="s">
        <v>732</v>
      </c>
      <c r="B23" s="91" t="s">
        <v>733</v>
      </c>
      <c r="C23" s="91">
        <v>4</v>
      </c>
      <c r="D23" s="134">
        <v>0.005921901554045531</v>
      </c>
      <c r="E23" s="134">
        <v>2.1598678470925665</v>
      </c>
      <c r="F23" s="91" t="s">
        <v>1022</v>
      </c>
      <c r="G23" s="91" t="b">
        <v>0</v>
      </c>
      <c r="H23" s="91" t="b">
        <v>0</v>
      </c>
      <c r="I23" s="91" t="b">
        <v>0</v>
      </c>
      <c r="J23" s="91" t="b">
        <v>0</v>
      </c>
      <c r="K23" s="91" t="b">
        <v>0</v>
      </c>
      <c r="L23" s="91" t="b">
        <v>0</v>
      </c>
    </row>
    <row r="24" spans="1:12" ht="15">
      <c r="A24" s="91" t="s">
        <v>733</v>
      </c>
      <c r="B24" s="91" t="s">
        <v>734</v>
      </c>
      <c r="C24" s="91">
        <v>4</v>
      </c>
      <c r="D24" s="134">
        <v>0.005921901554045531</v>
      </c>
      <c r="E24" s="134">
        <v>2.1598678470925665</v>
      </c>
      <c r="F24" s="91" t="s">
        <v>1022</v>
      </c>
      <c r="G24" s="91" t="b">
        <v>0</v>
      </c>
      <c r="H24" s="91" t="b">
        <v>0</v>
      </c>
      <c r="I24" s="91" t="b">
        <v>0</v>
      </c>
      <c r="J24" s="91" t="b">
        <v>0</v>
      </c>
      <c r="K24" s="91" t="b">
        <v>0</v>
      </c>
      <c r="L24" s="91" t="b">
        <v>0</v>
      </c>
    </row>
    <row r="25" spans="1:12" ht="15">
      <c r="A25" s="91" t="s">
        <v>734</v>
      </c>
      <c r="B25" s="91" t="s">
        <v>949</v>
      </c>
      <c r="C25" s="91">
        <v>4</v>
      </c>
      <c r="D25" s="134">
        <v>0.005921901554045531</v>
      </c>
      <c r="E25" s="134">
        <v>2.1598678470925665</v>
      </c>
      <c r="F25" s="91" t="s">
        <v>1022</v>
      </c>
      <c r="G25" s="91" t="b">
        <v>0</v>
      </c>
      <c r="H25" s="91" t="b">
        <v>0</v>
      </c>
      <c r="I25" s="91" t="b">
        <v>0</v>
      </c>
      <c r="J25" s="91" t="b">
        <v>0</v>
      </c>
      <c r="K25" s="91" t="b">
        <v>0</v>
      </c>
      <c r="L25" s="91" t="b">
        <v>0</v>
      </c>
    </row>
    <row r="26" spans="1:12" ht="15">
      <c r="A26" s="91" t="s">
        <v>949</v>
      </c>
      <c r="B26" s="91" t="s">
        <v>234</v>
      </c>
      <c r="C26" s="91">
        <v>4</v>
      </c>
      <c r="D26" s="134">
        <v>0.005921901554045531</v>
      </c>
      <c r="E26" s="134">
        <v>1.346954490449711</v>
      </c>
      <c r="F26" s="91" t="s">
        <v>1022</v>
      </c>
      <c r="G26" s="91" t="b">
        <v>0</v>
      </c>
      <c r="H26" s="91" t="b">
        <v>0</v>
      </c>
      <c r="I26" s="91" t="b">
        <v>0</v>
      </c>
      <c r="J26" s="91" t="b">
        <v>0</v>
      </c>
      <c r="K26" s="91" t="b">
        <v>0</v>
      </c>
      <c r="L26" s="91" t="b">
        <v>0</v>
      </c>
    </row>
    <row r="27" spans="1:12" ht="15">
      <c r="A27" s="91" t="s">
        <v>234</v>
      </c>
      <c r="B27" s="91" t="s">
        <v>950</v>
      </c>
      <c r="C27" s="91">
        <v>4</v>
      </c>
      <c r="D27" s="134">
        <v>0.005921901554045531</v>
      </c>
      <c r="E27" s="134">
        <v>1.3639878297484915</v>
      </c>
      <c r="F27" s="91" t="s">
        <v>1022</v>
      </c>
      <c r="G27" s="91" t="b">
        <v>0</v>
      </c>
      <c r="H27" s="91" t="b">
        <v>0</v>
      </c>
      <c r="I27" s="91" t="b">
        <v>0</v>
      </c>
      <c r="J27" s="91" t="b">
        <v>0</v>
      </c>
      <c r="K27" s="91" t="b">
        <v>0</v>
      </c>
      <c r="L27" s="91" t="b">
        <v>0</v>
      </c>
    </row>
    <row r="28" spans="1:12" ht="15">
      <c r="A28" s="91" t="s">
        <v>950</v>
      </c>
      <c r="B28" s="91" t="s">
        <v>951</v>
      </c>
      <c r="C28" s="91">
        <v>4</v>
      </c>
      <c r="D28" s="134">
        <v>0.005921901554045531</v>
      </c>
      <c r="E28" s="134">
        <v>2.1598678470925665</v>
      </c>
      <c r="F28" s="91" t="s">
        <v>1022</v>
      </c>
      <c r="G28" s="91" t="b">
        <v>0</v>
      </c>
      <c r="H28" s="91" t="b">
        <v>0</v>
      </c>
      <c r="I28" s="91" t="b">
        <v>0</v>
      </c>
      <c r="J28" s="91" t="b">
        <v>1</v>
      </c>
      <c r="K28" s="91" t="b">
        <v>0</v>
      </c>
      <c r="L28" s="91" t="b">
        <v>0</v>
      </c>
    </row>
    <row r="29" spans="1:12" ht="15">
      <c r="A29" s="91" t="s">
        <v>951</v>
      </c>
      <c r="B29" s="91" t="s">
        <v>234</v>
      </c>
      <c r="C29" s="91">
        <v>4</v>
      </c>
      <c r="D29" s="134">
        <v>0.005921901554045531</v>
      </c>
      <c r="E29" s="134">
        <v>1.346954490449711</v>
      </c>
      <c r="F29" s="91" t="s">
        <v>1022</v>
      </c>
      <c r="G29" s="91" t="b">
        <v>1</v>
      </c>
      <c r="H29" s="91" t="b">
        <v>0</v>
      </c>
      <c r="I29" s="91" t="b">
        <v>0</v>
      </c>
      <c r="J29" s="91" t="b">
        <v>0</v>
      </c>
      <c r="K29" s="91" t="b">
        <v>0</v>
      </c>
      <c r="L29" s="91" t="b">
        <v>0</v>
      </c>
    </row>
    <row r="30" spans="1:12" ht="15">
      <c r="A30" s="91" t="s">
        <v>234</v>
      </c>
      <c r="B30" s="91" t="s">
        <v>952</v>
      </c>
      <c r="C30" s="91">
        <v>4</v>
      </c>
      <c r="D30" s="134">
        <v>0.005921901554045531</v>
      </c>
      <c r="E30" s="134">
        <v>1.3639878297484915</v>
      </c>
      <c r="F30" s="91" t="s">
        <v>1022</v>
      </c>
      <c r="G30" s="91" t="b">
        <v>0</v>
      </c>
      <c r="H30" s="91" t="b">
        <v>0</v>
      </c>
      <c r="I30" s="91" t="b">
        <v>0</v>
      </c>
      <c r="J30" s="91" t="b">
        <v>0</v>
      </c>
      <c r="K30" s="91" t="b">
        <v>0</v>
      </c>
      <c r="L30" s="91" t="b">
        <v>0</v>
      </c>
    </row>
    <row r="31" spans="1:12" ht="15">
      <c r="A31" s="91" t="s">
        <v>952</v>
      </c>
      <c r="B31" s="91" t="s">
        <v>227</v>
      </c>
      <c r="C31" s="91">
        <v>4</v>
      </c>
      <c r="D31" s="134">
        <v>0.005921901554045531</v>
      </c>
      <c r="E31" s="134">
        <v>2.1598678470925665</v>
      </c>
      <c r="F31" s="91" t="s">
        <v>1022</v>
      </c>
      <c r="G31" s="91" t="b">
        <v>0</v>
      </c>
      <c r="H31" s="91" t="b">
        <v>0</v>
      </c>
      <c r="I31" s="91" t="b">
        <v>0</v>
      </c>
      <c r="J31" s="91" t="b">
        <v>0</v>
      </c>
      <c r="K31" s="91" t="b">
        <v>0</v>
      </c>
      <c r="L31" s="91" t="b">
        <v>0</v>
      </c>
    </row>
    <row r="32" spans="1:12" ht="15">
      <c r="A32" s="91" t="s">
        <v>751</v>
      </c>
      <c r="B32" s="91" t="s">
        <v>938</v>
      </c>
      <c r="C32" s="91">
        <v>4</v>
      </c>
      <c r="D32" s="134">
        <v>0.005921901554045531</v>
      </c>
      <c r="E32" s="134">
        <v>1.8868665750288292</v>
      </c>
      <c r="F32" s="91" t="s">
        <v>1022</v>
      </c>
      <c r="G32" s="91" t="b">
        <v>0</v>
      </c>
      <c r="H32" s="91" t="b">
        <v>0</v>
      </c>
      <c r="I32" s="91" t="b">
        <v>0</v>
      </c>
      <c r="J32" s="91" t="b">
        <v>0</v>
      </c>
      <c r="K32" s="91" t="b">
        <v>0</v>
      </c>
      <c r="L32" s="91" t="b">
        <v>0</v>
      </c>
    </row>
    <row r="33" spans="1:12" ht="15">
      <c r="A33" s="91" t="s">
        <v>938</v>
      </c>
      <c r="B33" s="91" t="s">
        <v>953</v>
      </c>
      <c r="C33" s="91">
        <v>4</v>
      </c>
      <c r="D33" s="134">
        <v>0.005921901554045531</v>
      </c>
      <c r="E33" s="134">
        <v>2.0629578340845103</v>
      </c>
      <c r="F33" s="91" t="s">
        <v>1022</v>
      </c>
      <c r="G33" s="91" t="b">
        <v>0</v>
      </c>
      <c r="H33" s="91" t="b">
        <v>0</v>
      </c>
      <c r="I33" s="91" t="b">
        <v>0</v>
      </c>
      <c r="J33" s="91" t="b">
        <v>0</v>
      </c>
      <c r="K33" s="91" t="b">
        <v>0</v>
      </c>
      <c r="L33" s="91" t="b">
        <v>0</v>
      </c>
    </row>
    <row r="34" spans="1:12" ht="15">
      <c r="A34" s="91" t="s">
        <v>937</v>
      </c>
      <c r="B34" s="91" t="s">
        <v>290</v>
      </c>
      <c r="C34" s="91">
        <v>4</v>
      </c>
      <c r="D34" s="134">
        <v>0.005921901554045531</v>
      </c>
      <c r="E34" s="134">
        <v>1.916829798406272</v>
      </c>
      <c r="F34" s="91" t="s">
        <v>1022</v>
      </c>
      <c r="G34" s="91" t="b">
        <v>0</v>
      </c>
      <c r="H34" s="91" t="b">
        <v>0</v>
      </c>
      <c r="I34" s="91" t="b">
        <v>0</v>
      </c>
      <c r="J34" s="91" t="b">
        <v>0</v>
      </c>
      <c r="K34" s="91" t="b">
        <v>0</v>
      </c>
      <c r="L34" s="91" t="b">
        <v>0</v>
      </c>
    </row>
    <row r="35" spans="1:12" ht="15">
      <c r="A35" s="91" t="s">
        <v>290</v>
      </c>
      <c r="B35" s="91" t="s">
        <v>942</v>
      </c>
      <c r="C35" s="91">
        <v>4</v>
      </c>
      <c r="D35" s="134">
        <v>0.005921901554045531</v>
      </c>
      <c r="E35" s="134">
        <v>2.0629578340845103</v>
      </c>
      <c r="F35" s="91" t="s">
        <v>1022</v>
      </c>
      <c r="G35" s="91" t="b">
        <v>0</v>
      </c>
      <c r="H35" s="91" t="b">
        <v>0</v>
      </c>
      <c r="I35" s="91" t="b">
        <v>0</v>
      </c>
      <c r="J35" s="91" t="b">
        <v>0</v>
      </c>
      <c r="K35" s="91" t="b">
        <v>0</v>
      </c>
      <c r="L35" s="91" t="b">
        <v>0</v>
      </c>
    </row>
    <row r="36" spans="1:12" ht="15">
      <c r="A36" s="91" t="s">
        <v>222</v>
      </c>
      <c r="B36" s="91" t="s">
        <v>729</v>
      </c>
      <c r="C36" s="91">
        <v>3</v>
      </c>
      <c r="D36" s="134">
        <v>0.005055878968525788</v>
      </c>
      <c r="E36" s="134">
        <v>1.720535153262304</v>
      </c>
      <c r="F36" s="91" t="s">
        <v>1022</v>
      </c>
      <c r="G36" s="91" t="b">
        <v>0</v>
      </c>
      <c r="H36" s="91" t="b">
        <v>0</v>
      </c>
      <c r="I36" s="91" t="b">
        <v>0</v>
      </c>
      <c r="J36" s="91" t="b">
        <v>0</v>
      </c>
      <c r="K36" s="91" t="b">
        <v>0</v>
      </c>
      <c r="L36" s="91" t="b">
        <v>0</v>
      </c>
    </row>
    <row r="37" spans="1:12" ht="15">
      <c r="A37" s="91" t="s">
        <v>748</v>
      </c>
      <c r="B37" s="91" t="s">
        <v>749</v>
      </c>
      <c r="C37" s="91">
        <v>3</v>
      </c>
      <c r="D37" s="134">
        <v>0.005055878968525788</v>
      </c>
      <c r="E37" s="134">
        <v>1.6827465923729044</v>
      </c>
      <c r="F37" s="91" t="s">
        <v>1022</v>
      </c>
      <c r="G37" s="91" t="b">
        <v>0</v>
      </c>
      <c r="H37" s="91" t="b">
        <v>0</v>
      </c>
      <c r="I37" s="91" t="b">
        <v>0</v>
      </c>
      <c r="J37" s="91" t="b">
        <v>0</v>
      </c>
      <c r="K37" s="91" t="b">
        <v>0</v>
      </c>
      <c r="L37" s="91" t="b">
        <v>0</v>
      </c>
    </row>
    <row r="38" spans="1:12" ht="15">
      <c r="A38" s="91" t="s">
        <v>953</v>
      </c>
      <c r="B38" s="91" t="s">
        <v>752</v>
      </c>
      <c r="C38" s="91">
        <v>3</v>
      </c>
      <c r="D38" s="134">
        <v>0.005055878968525788</v>
      </c>
      <c r="E38" s="134">
        <v>1.8588378514285855</v>
      </c>
      <c r="F38" s="91" t="s">
        <v>1022</v>
      </c>
      <c r="G38" s="91" t="b">
        <v>0</v>
      </c>
      <c r="H38" s="91" t="b">
        <v>0</v>
      </c>
      <c r="I38" s="91" t="b">
        <v>0</v>
      </c>
      <c r="J38" s="91" t="b">
        <v>0</v>
      </c>
      <c r="K38" s="91" t="b">
        <v>0</v>
      </c>
      <c r="L38" s="91" t="b">
        <v>0</v>
      </c>
    </row>
    <row r="39" spans="1:12" ht="15">
      <c r="A39" s="91" t="s">
        <v>748</v>
      </c>
      <c r="B39" s="91" t="s">
        <v>966</v>
      </c>
      <c r="C39" s="91">
        <v>3</v>
      </c>
      <c r="D39" s="134">
        <v>0.005055878968525788</v>
      </c>
      <c r="E39" s="134">
        <v>1.9837765880368854</v>
      </c>
      <c r="F39" s="91" t="s">
        <v>1022</v>
      </c>
      <c r="G39" s="91" t="b">
        <v>0</v>
      </c>
      <c r="H39" s="91" t="b">
        <v>0</v>
      </c>
      <c r="I39" s="91" t="b">
        <v>0</v>
      </c>
      <c r="J39" s="91" t="b">
        <v>0</v>
      </c>
      <c r="K39" s="91" t="b">
        <v>0</v>
      </c>
      <c r="L39" s="91" t="b">
        <v>0</v>
      </c>
    </row>
    <row r="40" spans="1:12" ht="15">
      <c r="A40" s="91" t="s">
        <v>966</v>
      </c>
      <c r="B40" s="91" t="s">
        <v>749</v>
      </c>
      <c r="C40" s="91">
        <v>3</v>
      </c>
      <c r="D40" s="134">
        <v>0.005055878968525788</v>
      </c>
      <c r="E40" s="134">
        <v>1.9837765880368854</v>
      </c>
      <c r="F40" s="91" t="s">
        <v>1022</v>
      </c>
      <c r="G40" s="91" t="b">
        <v>0</v>
      </c>
      <c r="H40" s="91" t="b">
        <v>0</v>
      </c>
      <c r="I40" s="91" t="b">
        <v>0</v>
      </c>
      <c r="J40" s="91" t="b">
        <v>0</v>
      </c>
      <c r="K40" s="91" t="b">
        <v>0</v>
      </c>
      <c r="L40" s="91" t="b">
        <v>0</v>
      </c>
    </row>
    <row r="41" spans="1:12" ht="15">
      <c r="A41" s="91" t="s">
        <v>234</v>
      </c>
      <c r="B41" s="91" t="s">
        <v>968</v>
      </c>
      <c r="C41" s="91">
        <v>3</v>
      </c>
      <c r="D41" s="134">
        <v>0.005055878968525788</v>
      </c>
      <c r="E41" s="134">
        <v>1.3639878297484915</v>
      </c>
      <c r="F41" s="91" t="s">
        <v>1022</v>
      </c>
      <c r="G41" s="91" t="b">
        <v>0</v>
      </c>
      <c r="H41" s="91" t="b">
        <v>0</v>
      </c>
      <c r="I41" s="91" t="b">
        <v>0</v>
      </c>
      <c r="J41" s="91" t="b">
        <v>0</v>
      </c>
      <c r="K41" s="91" t="b">
        <v>0</v>
      </c>
      <c r="L41" s="91" t="b">
        <v>0</v>
      </c>
    </row>
    <row r="42" spans="1:12" ht="15">
      <c r="A42" s="91" t="s">
        <v>955</v>
      </c>
      <c r="B42" s="91" t="s">
        <v>956</v>
      </c>
      <c r="C42" s="91">
        <v>3</v>
      </c>
      <c r="D42" s="134">
        <v>0.005921901554045532</v>
      </c>
      <c r="E42" s="134">
        <v>2.0349291104842666</v>
      </c>
      <c r="F42" s="91" t="s">
        <v>1022</v>
      </c>
      <c r="G42" s="91" t="b">
        <v>0</v>
      </c>
      <c r="H42" s="91" t="b">
        <v>0</v>
      </c>
      <c r="I42" s="91" t="b">
        <v>0</v>
      </c>
      <c r="J42" s="91" t="b">
        <v>0</v>
      </c>
      <c r="K42" s="91" t="b">
        <v>0</v>
      </c>
      <c r="L42" s="91" t="b">
        <v>0</v>
      </c>
    </row>
    <row r="43" spans="1:12" ht="15">
      <c r="A43" s="91" t="s">
        <v>736</v>
      </c>
      <c r="B43" s="91" t="s">
        <v>234</v>
      </c>
      <c r="C43" s="91">
        <v>2</v>
      </c>
      <c r="D43" s="134">
        <v>0.003947934369363688</v>
      </c>
      <c r="E43" s="134">
        <v>1.346954490449711</v>
      </c>
      <c r="F43" s="91" t="s">
        <v>1022</v>
      </c>
      <c r="G43" s="91" t="b">
        <v>0</v>
      </c>
      <c r="H43" s="91" t="b">
        <v>0</v>
      </c>
      <c r="I43" s="91" t="b">
        <v>0</v>
      </c>
      <c r="J43" s="91" t="b">
        <v>0</v>
      </c>
      <c r="K43" s="91" t="b">
        <v>0</v>
      </c>
      <c r="L43" s="91" t="b">
        <v>0</v>
      </c>
    </row>
    <row r="44" spans="1:12" ht="15">
      <c r="A44" s="91" t="s">
        <v>234</v>
      </c>
      <c r="B44" s="91" t="s">
        <v>737</v>
      </c>
      <c r="C44" s="91">
        <v>2</v>
      </c>
      <c r="D44" s="134">
        <v>0.003947934369363688</v>
      </c>
      <c r="E44" s="134">
        <v>1.3639878297484915</v>
      </c>
      <c r="F44" s="91" t="s">
        <v>1022</v>
      </c>
      <c r="G44" s="91" t="b">
        <v>0</v>
      </c>
      <c r="H44" s="91" t="b">
        <v>0</v>
      </c>
      <c r="I44" s="91" t="b">
        <v>0</v>
      </c>
      <c r="J44" s="91" t="b">
        <v>0</v>
      </c>
      <c r="K44" s="91" t="b">
        <v>0</v>
      </c>
      <c r="L44" s="91" t="b">
        <v>0</v>
      </c>
    </row>
    <row r="45" spans="1:12" ht="15">
      <c r="A45" s="91" t="s">
        <v>737</v>
      </c>
      <c r="B45" s="91" t="s">
        <v>738</v>
      </c>
      <c r="C45" s="91">
        <v>2</v>
      </c>
      <c r="D45" s="134">
        <v>0.003947934369363688</v>
      </c>
      <c r="E45" s="134">
        <v>2.4608978427565478</v>
      </c>
      <c r="F45" s="91" t="s">
        <v>1022</v>
      </c>
      <c r="G45" s="91" t="b">
        <v>0</v>
      </c>
      <c r="H45" s="91" t="b">
        <v>0</v>
      </c>
      <c r="I45" s="91" t="b">
        <v>0</v>
      </c>
      <c r="J45" s="91" t="b">
        <v>0</v>
      </c>
      <c r="K45" s="91" t="b">
        <v>0</v>
      </c>
      <c r="L45" s="91" t="b">
        <v>0</v>
      </c>
    </row>
    <row r="46" spans="1:12" ht="15">
      <c r="A46" s="91" t="s">
        <v>738</v>
      </c>
      <c r="B46" s="91" t="s">
        <v>739</v>
      </c>
      <c r="C46" s="91">
        <v>2</v>
      </c>
      <c r="D46" s="134">
        <v>0.003947934369363688</v>
      </c>
      <c r="E46" s="134">
        <v>2.4608978427565478</v>
      </c>
      <c r="F46" s="91" t="s">
        <v>1022</v>
      </c>
      <c r="G46" s="91" t="b">
        <v>0</v>
      </c>
      <c r="H46" s="91" t="b">
        <v>0</v>
      </c>
      <c r="I46" s="91" t="b">
        <v>0</v>
      </c>
      <c r="J46" s="91" t="b">
        <v>0</v>
      </c>
      <c r="K46" s="91" t="b">
        <v>0</v>
      </c>
      <c r="L46" s="91" t="b">
        <v>0</v>
      </c>
    </row>
    <row r="47" spans="1:12" ht="15">
      <c r="A47" s="91" t="s">
        <v>739</v>
      </c>
      <c r="B47" s="91" t="s">
        <v>740</v>
      </c>
      <c r="C47" s="91">
        <v>2</v>
      </c>
      <c r="D47" s="134">
        <v>0.003947934369363688</v>
      </c>
      <c r="E47" s="134">
        <v>2.284806583700867</v>
      </c>
      <c r="F47" s="91" t="s">
        <v>1022</v>
      </c>
      <c r="G47" s="91" t="b">
        <v>0</v>
      </c>
      <c r="H47" s="91" t="b">
        <v>0</v>
      </c>
      <c r="I47" s="91" t="b">
        <v>0</v>
      </c>
      <c r="J47" s="91" t="b">
        <v>0</v>
      </c>
      <c r="K47" s="91" t="b">
        <v>0</v>
      </c>
      <c r="L47" s="91" t="b">
        <v>0</v>
      </c>
    </row>
    <row r="48" spans="1:12" ht="15">
      <c r="A48" s="91" t="s">
        <v>740</v>
      </c>
      <c r="B48" s="91" t="s">
        <v>741</v>
      </c>
      <c r="C48" s="91">
        <v>2</v>
      </c>
      <c r="D48" s="134">
        <v>0.003947934369363688</v>
      </c>
      <c r="E48" s="134">
        <v>2.1598678470925665</v>
      </c>
      <c r="F48" s="91" t="s">
        <v>1022</v>
      </c>
      <c r="G48" s="91" t="b">
        <v>0</v>
      </c>
      <c r="H48" s="91" t="b">
        <v>0</v>
      </c>
      <c r="I48" s="91" t="b">
        <v>0</v>
      </c>
      <c r="J48" s="91" t="b">
        <v>0</v>
      </c>
      <c r="K48" s="91" t="b">
        <v>0</v>
      </c>
      <c r="L48" s="91" t="b">
        <v>0</v>
      </c>
    </row>
    <row r="49" spans="1:12" ht="15">
      <c r="A49" s="91" t="s">
        <v>741</v>
      </c>
      <c r="B49" s="91" t="s">
        <v>742</v>
      </c>
      <c r="C49" s="91">
        <v>2</v>
      </c>
      <c r="D49" s="134">
        <v>0.003947934369363688</v>
      </c>
      <c r="E49" s="134">
        <v>2.4608978427565478</v>
      </c>
      <c r="F49" s="91" t="s">
        <v>1022</v>
      </c>
      <c r="G49" s="91" t="b">
        <v>0</v>
      </c>
      <c r="H49" s="91" t="b">
        <v>0</v>
      </c>
      <c r="I49" s="91" t="b">
        <v>0</v>
      </c>
      <c r="J49" s="91" t="b">
        <v>0</v>
      </c>
      <c r="K49" s="91" t="b">
        <v>0</v>
      </c>
      <c r="L49" s="91" t="b">
        <v>0</v>
      </c>
    </row>
    <row r="50" spans="1:12" ht="15">
      <c r="A50" s="91" t="s">
        <v>742</v>
      </c>
      <c r="B50" s="91" t="s">
        <v>743</v>
      </c>
      <c r="C50" s="91">
        <v>2</v>
      </c>
      <c r="D50" s="134">
        <v>0.003947934369363688</v>
      </c>
      <c r="E50" s="134">
        <v>2.4608978427565478</v>
      </c>
      <c r="F50" s="91" t="s">
        <v>1022</v>
      </c>
      <c r="G50" s="91" t="b">
        <v>0</v>
      </c>
      <c r="H50" s="91" t="b">
        <v>0</v>
      </c>
      <c r="I50" s="91" t="b">
        <v>0</v>
      </c>
      <c r="J50" s="91" t="b">
        <v>0</v>
      </c>
      <c r="K50" s="91" t="b">
        <v>0</v>
      </c>
      <c r="L50" s="91" t="b">
        <v>0</v>
      </c>
    </row>
    <row r="51" spans="1:12" ht="15">
      <c r="A51" s="91" t="s">
        <v>743</v>
      </c>
      <c r="B51" s="91" t="s">
        <v>744</v>
      </c>
      <c r="C51" s="91">
        <v>2</v>
      </c>
      <c r="D51" s="134">
        <v>0.003947934369363688</v>
      </c>
      <c r="E51" s="134">
        <v>2.4608978427565478</v>
      </c>
      <c r="F51" s="91" t="s">
        <v>1022</v>
      </c>
      <c r="G51" s="91" t="b">
        <v>0</v>
      </c>
      <c r="H51" s="91" t="b">
        <v>0</v>
      </c>
      <c r="I51" s="91" t="b">
        <v>0</v>
      </c>
      <c r="J51" s="91" t="b">
        <v>0</v>
      </c>
      <c r="K51" s="91" t="b">
        <v>0</v>
      </c>
      <c r="L51" s="91" t="b">
        <v>0</v>
      </c>
    </row>
    <row r="52" spans="1:12" ht="15">
      <c r="A52" s="91" t="s">
        <v>744</v>
      </c>
      <c r="B52" s="91" t="s">
        <v>969</v>
      </c>
      <c r="C52" s="91">
        <v>2</v>
      </c>
      <c r="D52" s="134">
        <v>0.003947934369363688</v>
      </c>
      <c r="E52" s="134">
        <v>2.4608978427565478</v>
      </c>
      <c r="F52" s="91" t="s">
        <v>1022</v>
      </c>
      <c r="G52" s="91" t="b">
        <v>0</v>
      </c>
      <c r="H52" s="91" t="b">
        <v>0</v>
      </c>
      <c r="I52" s="91" t="b">
        <v>0</v>
      </c>
      <c r="J52" s="91" t="b">
        <v>0</v>
      </c>
      <c r="K52" s="91" t="b">
        <v>0</v>
      </c>
      <c r="L52" s="91" t="b">
        <v>0</v>
      </c>
    </row>
    <row r="53" spans="1:12" ht="15">
      <c r="A53" s="91" t="s">
        <v>969</v>
      </c>
      <c r="B53" s="91" t="s">
        <v>970</v>
      </c>
      <c r="C53" s="91">
        <v>2</v>
      </c>
      <c r="D53" s="134">
        <v>0.003947934369363688</v>
      </c>
      <c r="E53" s="134">
        <v>2.4608978427565478</v>
      </c>
      <c r="F53" s="91" t="s">
        <v>1022</v>
      </c>
      <c r="G53" s="91" t="b">
        <v>0</v>
      </c>
      <c r="H53" s="91" t="b">
        <v>0</v>
      </c>
      <c r="I53" s="91" t="b">
        <v>0</v>
      </c>
      <c r="J53" s="91" t="b">
        <v>0</v>
      </c>
      <c r="K53" s="91" t="b">
        <v>0</v>
      </c>
      <c r="L53" s="91" t="b">
        <v>0</v>
      </c>
    </row>
    <row r="54" spans="1:12" ht="15">
      <c r="A54" s="91" t="s">
        <v>970</v>
      </c>
      <c r="B54" s="91" t="s">
        <v>971</v>
      </c>
      <c r="C54" s="91">
        <v>2</v>
      </c>
      <c r="D54" s="134">
        <v>0.003947934369363688</v>
      </c>
      <c r="E54" s="134">
        <v>2.4608978427565478</v>
      </c>
      <c r="F54" s="91" t="s">
        <v>1022</v>
      </c>
      <c r="G54" s="91" t="b">
        <v>0</v>
      </c>
      <c r="H54" s="91" t="b">
        <v>0</v>
      </c>
      <c r="I54" s="91" t="b">
        <v>0</v>
      </c>
      <c r="J54" s="91" t="b">
        <v>0</v>
      </c>
      <c r="K54" s="91" t="b">
        <v>0</v>
      </c>
      <c r="L54" s="91" t="b">
        <v>0</v>
      </c>
    </row>
    <row r="55" spans="1:12" ht="15">
      <c r="A55" s="91" t="s">
        <v>971</v>
      </c>
      <c r="B55" s="91" t="s">
        <v>972</v>
      </c>
      <c r="C55" s="91">
        <v>2</v>
      </c>
      <c r="D55" s="134">
        <v>0.003947934369363688</v>
      </c>
      <c r="E55" s="134">
        <v>2.4608978427565478</v>
      </c>
      <c r="F55" s="91" t="s">
        <v>1022</v>
      </c>
      <c r="G55" s="91" t="b">
        <v>0</v>
      </c>
      <c r="H55" s="91" t="b">
        <v>0</v>
      </c>
      <c r="I55" s="91" t="b">
        <v>0</v>
      </c>
      <c r="J55" s="91" t="b">
        <v>0</v>
      </c>
      <c r="K55" s="91" t="b">
        <v>0</v>
      </c>
      <c r="L55" s="91" t="b">
        <v>0</v>
      </c>
    </row>
    <row r="56" spans="1:12" ht="15">
      <c r="A56" s="91" t="s">
        <v>754</v>
      </c>
      <c r="B56" s="91" t="s">
        <v>235</v>
      </c>
      <c r="C56" s="91">
        <v>2</v>
      </c>
      <c r="D56" s="134">
        <v>0.003947934369363688</v>
      </c>
      <c r="E56" s="134">
        <v>2.4608978427565478</v>
      </c>
      <c r="F56" s="91" t="s">
        <v>1022</v>
      </c>
      <c r="G56" s="91" t="b">
        <v>0</v>
      </c>
      <c r="H56" s="91" t="b">
        <v>0</v>
      </c>
      <c r="I56" s="91" t="b">
        <v>0</v>
      </c>
      <c r="J56" s="91" t="b">
        <v>0</v>
      </c>
      <c r="K56" s="91" t="b">
        <v>0</v>
      </c>
      <c r="L56" s="91" t="b">
        <v>0</v>
      </c>
    </row>
    <row r="57" spans="1:12" ht="15">
      <c r="A57" s="91" t="s">
        <v>235</v>
      </c>
      <c r="B57" s="91" t="s">
        <v>755</v>
      </c>
      <c r="C57" s="91">
        <v>2</v>
      </c>
      <c r="D57" s="134">
        <v>0.003947934369363688</v>
      </c>
      <c r="E57" s="134">
        <v>2.4608978427565478</v>
      </c>
      <c r="F57" s="91" t="s">
        <v>1022</v>
      </c>
      <c r="G57" s="91" t="b">
        <v>0</v>
      </c>
      <c r="H57" s="91" t="b">
        <v>0</v>
      </c>
      <c r="I57" s="91" t="b">
        <v>0</v>
      </c>
      <c r="J57" s="91" t="b">
        <v>0</v>
      </c>
      <c r="K57" s="91" t="b">
        <v>0</v>
      </c>
      <c r="L57" s="91" t="b">
        <v>0</v>
      </c>
    </row>
    <row r="58" spans="1:12" ht="15">
      <c r="A58" s="91" t="s">
        <v>755</v>
      </c>
      <c r="B58" s="91" t="s">
        <v>756</v>
      </c>
      <c r="C58" s="91">
        <v>2</v>
      </c>
      <c r="D58" s="134">
        <v>0.003947934369363688</v>
      </c>
      <c r="E58" s="134">
        <v>2.4608978427565478</v>
      </c>
      <c r="F58" s="91" t="s">
        <v>1022</v>
      </c>
      <c r="G58" s="91" t="b">
        <v>0</v>
      </c>
      <c r="H58" s="91" t="b">
        <v>0</v>
      </c>
      <c r="I58" s="91" t="b">
        <v>0</v>
      </c>
      <c r="J58" s="91" t="b">
        <v>0</v>
      </c>
      <c r="K58" s="91" t="b">
        <v>0</v>
      </c>
      <c r="L58" s="91" t="b">
        <v>0</v>
      </c>
    </row>
    <row r="59" spans="1:12" ht="15">
      <c r="A59" s="91" t="s">
        <v>756</v>
      </c>
      <c r="B59" s="91" t="s">
        <v>757</v>
      </c>
      <c r="C59" s="91">
        <v>2</v>
      </c>
      <c r="D59" s="134">
        <v>0.003947934369363688</v>
      </c>
      <c r="E59" s="134">
        <v>1.916829798406272</v>
      </c>
      <c r="F59" s="91" t="s">
        <v>1022</v>
      </c>
      <c r="G59" s="91" t="b">
        <v>0</v>
      </c>
      <c r="H59" s="91" t="b">
        <v>0</v>
      </c>
      <c r="I59" s="91" t="b">
        <v>0</v>
      </c>
      <c r="J59" s="91" t="b">
        <v>0</v>
      </c>
      <c r="K59" s="91" t="b">
        <v>0</v>
      </c>
      <c r="L59" s="91" t="b">
        <v>0</v>
      </c>
    </row>
    <row r="60" spans="1:12" ht="15">
      <c r="A60" s="91" t="s">
        <v>757</v>
      </c>
      <c r="B60" s="91" t="s">
        <v>234</v>
      </c>
      <c r="C60" s="91">
        <v>2</v>
      </c>
      <c r="D60" s="134">
        <v>0.003947934369363688</v>
      </c>
      <c r="E60" s="134">
        <v>0.8028864460994355</v>
      </c>
      <c r="F60" s="91" t="s">
        <v>1022</v>
      </c>
      <c r="G60" s="91" t="b">
        <v>0</v>
      </c>
      <c r="H60" s="91" t="b">
        <v>0</v>
      </c>
      <c r="I60" s="91" t="b">
        <v>0</v>
      </c>
      <c r="J60" s="91" t="b">
        <v>0</v>
      </c>
      <c r="K60" s="91" t="b">
        <v>0</v>
      </c>
      <c r="L60" s="91" t="b">
        <v>0</v>
      </c>
    </row>
    <row r="61" spans="1:12" ht="15">
      <c r="A61" s="91" t="s">
        <v>234</v>
      </c>
      <c r="B61" s="91" t="s">
        <v>758</v>
      </c>
      <c r="C61" s="91">
        <v>2</v>
      </c>
      <c r="D61" s="134">
        <v>0.003947934369363688</v>
      </c>
      <c r="E61" s="134">
        <v>1.3639878297484915</v>
      </c>
      <c r="F61" s="91" t="s">
        <v>1022</v>
      </c>
      <c r="G61" s="91" t="b">
        <v>0</v>
      </c>
      <c r="H61" s="91" t="b">
        <v>0</v>
      </c>
      <c r="I61" s="91" t="b">
        <v>0</v>
      </c>
      <c r="J61" s="91" t="b">
        <v>0</v>
      </c>
      <c r="K61" s="91" t="b">
        <v>0</v>
      </c>
      <c r="L61" s="91" t="b">
        <v>0</v>
      </c>
    </row>
    <row r="62" spans="1:12" ht="15">
      <c r="A62" s="91" t="s">
        <v>758</v>
      </c>
      <c r="B62" s="91" t="s">
        <v>238</v>
      </c>
      <c r="C62" s="91">
        <v>2</v>
      </c>
      <c r="D62" s="134">
        <v>0.003947934369363688</v>
      </c>
      <c r="E62" s="134">
        <v>1.585836579364848</v>
      </c>
      <c r="F62" s="91" t="s">
        <v>1022</v>
      </c>
      <c r="G62" s="91" t="b">
        <v>0</v>
      </c>
      <c r="H62" s="91" t="b">
        <v>0</v>
      </c>
      <c r="I62" s="91" t="b">
        <v>0</v>
      </c>
      <c r="J62" s="91" t="b">
        <v>0</v>
      </c>
      <c r="K62" s="91" t="b">
        <v>0</v>
      </c>
      <c r="L62" s="91" t="b">
        <v>0</v>
      </c>
    </row>
    <row r="63" spans="1:12" ht="15">
      <c r="A63" s="91" t="s">
        <v>238</v>
      </c>
      <c r="B63" s="91" t="s">
        <v>759</v>
      </c>
      <c r="C63" s="91">
        <v>2</v>
      </c>
      <c r="D63" s="134">
        <v>0.003947934369363688</v>
      </c>
      <c r="E63" s="134">
        <v>1.585836579364848</v>
      </c>
      <c r="F63" s="91" t="s">
        <v>1022</v>
      </c>
      <c r="G63" s="91" t="b">
        <v>0</v>
      </c>
      <c r="H63" s="91" t="b">
        <v>0</v>
      </c>
      <c r="I63" s="91" t="b">
        <v>0</v>
      </c>
      <c r="J63" s="91" t="b">
        <v>0</v>
      </c>
      <c r="K63" s="91" t="b">
        <v>0</v>
      </c>
      <c r="L63" s="91" t="b">
        <v>0</v>
      </c>
    </row>
    <row r="64" spans="1:12" ht="15">
      <c r="A64" s="91" t="s">
        <v>759</v>
      </c>
      <c r="B64" s="91" t="s">
        <v>760</v>
      </c>
      <c r="C64" s="91">
        <v>2</v>
      </c>
      <c r="D64" s="134">
        <v>0.003947934369363688</v>
      </c>
      <c r="E64" s="134">
        <v>2.4608978427565478</v>
      </c>
      <c r="F64" s="91" t="s">
        <v>1022</v>
      </c>
      <c r="G64" s="91" t="b">
        <v>0</v>
      </c>
      <c r="H64" s="91" t="b">
        <v>0</v>
      </c>
      <c r="I64" s="91" t="b">
        <v>0</v>
      </c>
      <c r="J64" s="91" t="b">
        <v>0</v>
      </c>
      <c r="K64" s="91" t="b">
        <v>0</v>
      </c>
      <c r="L64" s="91" t="b">
        <v>0</v>
      </c>
    </row>
    <row r="65" spans="1:12" ht="15">
      <c r="A65" s="91" t="s">
        <v>760</v>
      </c>
      <c r="B65" s="91" t="s">
        <v>973</v>
      </c>
      <c r="C65" s="91">
        <v>2</v>
      </c>
      <c r="D65" s="134">
        <v>0.003947934369363688</v>
      </c>
      <c r="E65" s="134">
        <v>2.4608978427565478</v>
      </c>
      <c r="F65" s="91" t="s">
        <v>1022</v>
      </c>
      <c r="G65" s="91" t="b">
        <v>0</v>
      </c>
      <c r="H65" s="91" t="b">
        <v>0</v>
      </c>
      <c r="I65" s="91" t="b">
        <v>0</v>
      </c>
      <c r="J65" s="91" t="b">
        <v>0</v>
      </c>
      <c r="K65" s="91" t="b">
        <v>0</v>
      </c>
      <c r="L65" s="91" t="b">
        <v>0</v>
      </c>
    </row>
    <row r="66" spans="1:12" ht="15">
      <c r="A66" s="91" t="s">
        <v>975</v>
      </c>
      <c r="B66" s="91" t="s">
        <v>976</v>
      </c>
      <c r="C66" s="91">
        <v>2</v>
      </c>
      <c r="D66" s="134">
        <v>0.003947934369363688</v>
      </c>
      <c r="E66" s="134">
        <v>2.4608978427565478</v>
      </c>
      <c r="F66" s="91" t="s">
        <v>1022</v>
      </c>
      <c r="G66" s="91" t="b">
        <v>0</v>
      </c>
      <c r="H66" s="91" t="b">
        <v>0</v>
      </c>
      <c r="I66" s="91" t="b">
        <v>0</v>
      </c>
      <c r="J66" s="91" t="b">
        <v>1</v>
      </c>
      <c r="K66" s="91" t="b">
        <v>0</v>
      </c>
      <c r="L66" s="91" t="b">
        <v>0</v>
      </c>
    </row>
    <row r="67" spans="1:12" ht="15">
      <c r="A67" s="91" t="s">
        <v>976</v>
      </c>
      <c r="B67" s="91" t="s">
        <v>977</v>
      </c>
      <c r="C67" s="91">
        <v>2</v>
      </c>
      <c r="D67" s="134">
        <v>0.003947934369363688</v>
      </c>
      <c r="E67" s="134">
        <v>2.4608978427565478</v>
      </c>
      <c r="F67" s="91" t="s">
        <v>1022</v>
      </c>
      <c r="G67" s="91" t="b">
        <v>1</v>
      </c>
      <c r="H67" s="91" t="b">
        <v>0</v>
      </c>
      <c r="I67" s="91" t="b">
        <v>0</v>
      </c>
      <c r="J67" s="91" t="b">
        <v>0</v>
      </c>
      <c r="K67" s="91" t="b">
        <v>0</v>
      </c>
      <c r="L67" s="91" t="b">
        <v>0</v>
      </c>
    </row>
    <row r="68" spans="1:12" ht="15">
      <c r="A68" s="91" t="s">
        <v>977</v>
      </c>
      <c r="B68" s="91" t="s">
        <v>961</v>
      </c>
      <c r="C68" s="91">
        <v>2</v>
      </c>
      <c r="D68" s="134">
        <v>0.003947934369363688</v>
      </c>
      <c r="E68" s="134">
        <v>2.284806583700867</v>
      </c>
      <c r="F68" s="91" t="s">
        <v>1022</v>
      </c>
      <c r="G68" s="91" t="b">
        <v>0</v>
      </c>
      <c r="H68" s="91" t="b">
        <v>0</v>
      </c>
      <c r="I68" s="91" t="b">
        <v>0</v>
      </c>
      <c r="J68" s="91" t="b">
        <v>0</v>
      </c>
      <c r="K68" s="91" t="b">
        <v>0</v>
      </c>
      <c r="L68" s="91" t="b">
        <v>0</v>
      </c>
    </row>
    <row r="69" spans="1:12" ht="15">
      <c r="A69" s="91" t="s">
        <v>961</v>
      </c>
      <c r="B69" s="91" t="s">
        <v>978</v>
      </c>
      <c r="C69" s="91">
        <v>2</v>
      </c>
      <c r="D69" s="134">
        <v>0.003947934369363688</v>
      </c>
      <c r="E69" s="134">
        <v>2.284806583700867</v>
      </c>
      <c r="F69" s="91" t="s">
        <v>1022</v>
      </c>
      <c r="G69" s="91" t="b">
        <v>0</v>
      </c>
      <c r="H69" s="91" t="b">
        <v>0</v>
      </c>
      <c r="I69" s="91" t="b">
        <v>0</v>
      </c>
      <c r="J69" s="91" t="b">
        <v>1</v>
      </c>
      <c r="K69" s="91" t="b">
        <v>0</v>
      </c>
      <c r="L69" s="91" t="b">
        <v>0</v>
      </c>
    </row>
    <row r="70" spans="1:12" ht="15">
      <c r="A70" s="91" t="s">
        <v>978</v>
      </c>
      <c r="B70" s="91" t="s">
        <v>962</v>
      </c>
      <c r="C70" s="91">
        <v>2</v>
      </c>
      <c r="D70" s="134">
        <v>0.003947934369363688</v>
      </c>
      <c r="E70" s="134">
        <v>2.284806583700867</v>
      </c>
      <c r="F70" s="91" t="s">
        <v>1022</v>
      </c>
      <c r="G70" s="91" t="b">
        <v>1</v>
      </c>
      <c r="H70" s="91" t="b">
        <v>0</v>
      </c>
      <c r="I70" s="91" t="b">
        <v>0</v>
      </c>
      <c r="J70" s="91" t="b">
        <v>0</v>
      </c>
      <c r="K70" s="91" t="b">
        <v>0</v>
      </c>
      <c r="L70" s="91" t="b">
        <v>0</v>
      </c>
    </row>
    <row r="71" spans="1:12" ht="15">
      <c r="A71" s="91" t="s">
        <v>962</v>
      </c>
      <c r="B71" s="91" t="s">
        <v>979</v>
      </c>
      <c r="C71" s="91">
        <v>2</v>
      </c>
      <c r="D71" s="134">
        <v>0.003947934369363688</v>
      </c>
      <c r="E71" s="134">
        <v>2.284806583700867</v>
      </c>
      <c r="F71" s="91" t="s">
        <v>1022</v>
      </c>
      <c r="G71" s="91" t="b">
        <v>0</v>
      </c>
      <c r="H71" s="91" t="b">
        <v>0</v>
      </c>
      <c r="I71" s="91" t="b">
        <v>0</v>
      </c>
      <c r="J71" s="91" t="b">
        <v>0</v>
      </c>
      <c r="K71" s="91" t="b">
        <v>0</v>
      </c>
      <c r="L71" s="91" t="b">
        <v>0</v>
      </c>
    </row>
    <row r="72" spans="1:12" ht="15">
      <c r="A72" s="91" t="s">
        <v>979</v>
      </c>
      <c r="B72" s="91" t="s">
        <v>980</v>
      </c>
      <c r="C72" s="91">
        <v>2</v>
      </c>
      <c r="D72" s="134">
        <v>0.003947934369363688</v>
      </c>
      <c r="E72" s="134">
        <v>2.4608978427565478</v>
      </c>
      <c r="F72" s="91" t="s">
        <v>1022</v>
      </c>
      <c r="G72" s="91" t="b">
        <v>0</v>
      </c>
      <c r="H72" s="91" t="b">
        <v>0</v>
      </c>
      <c r="I72" s="91" t="b">
        <v>0</v>
      </c>
      <c r="J72" s="91" t="b">
        <v>0</v>
      </c>
      <c r="K72" s="91" t="b">
        <v>0</v>
      </c>
      <c r="L72" s="91" t="b">
        <v>0</v>
      </c>
    </row>
    <row r="73" spans="1:12" ht="15">
      <c r="A73" s="91" t="s">
        <v>980</v>
      </c>
      <c r="B73" s="91" t="s">
        <v>958</v>
      </c>
      <c r="C73" s="91">
        <v>2</v>
      </c>
      <c r="D73" s="134">
        <v>0.003947934369363688</v>
      </c>
      <c r="E73" s="134">
        <v>2.284806583700867</v>
      </c>
      <c r="F73" s="91" t="s">
        <v>1022</v>
      </c>
      <c r="G73" s="91" t="b">
        <v>0</v>
      </c>
      <c r="H73" s="91" t="b">
        <v>0</v>
      </c>
      <c r="I73" s="91" t="b">
        <v>0</v>
      </c>
      <c r="J73" s="91" t="b">
        <v>0</v>
      </c>
      <c r="K73" s="91" t="b">
        <v>0</v>
      </c>
      <c r="L73" s="91" t="b">
        <v>0</v>
      </c>
    </row>
    <row r="74" spans="1:12" ht="15">
      <c r="A74" s="91" t="s">
        <v>958</v>
      </c>
      <c r="B74" s="91" t="s">
        <v>981</v>
      </c>
      <c r="C74" s="91">
        <v>2</v>
      </c>
      <c r="D74" s="134">
        <v>0.003947934369363688</v>
      </c>
      <c r="E74" s="134">
        <v>2.284806583700867</v>
      </c>
      <c r="F74" s="91" t="s">
        <v>1022</v>
      </c>
      <c r="G74" s="91" t="b">
        <v>0</v>
      </c>
      <c r="H74" s="91" t="b">
        <v>0</v>
      </c>
      <c r="I74" s="91" t="b">
        <v>0</v>
      </c>
      <c r="J74" s="91" t="b">
        <v>0</v>
      </c>
      <c r="K74" s="91" t="b">
        <v>0</v>
      </c>
      <c r="L74" s="91" t="b">
        <v>0</v>
      </c>
    </row>
    <row r="75" spans="1:12" ht="15">
      <c r="A75" s="91" t="s">
        <v>740</v>
      </c>
      <c r="B75" s="91" t="s">
        <v>982</v>
      </c>
      <c r="C75" s="91">
        <v>2</v>
      </c>
      <c r="D75" s="134">
        <v>0.003947934369363688</v>
      </c>
      <c r="E75" s="134">
        <v>2.1598678470925665</v>
      </c>
      <c r="F75" s="91" t="s">
        <v>1022</v>
      </c>
      <c r="G75" s="91" t="b">
        <v>0</v>
      </c>
      <c r="H75" s="91" t="b">
        <v>0</v>
      </c>
      <c r="I75" s="91" t="b">
        <v>0</v>
      </c>
      <c r="J75" s="91" t="b">
        <v>0</v>
      </c>
      <c r="K75" s="91" t="b">
        <v>0</v>
      </c>
      <c r="L75" s="91" t="b">
        <v>0</v>
      </c>
    </row>
    <row r="76" spans="1:12" ht="15">
      <c r="A76" s="91" t="s">
        <v>982</v>
      </c>
      <c r="B76" s="91" t="s">
        <v>983</v>
      </c>
      <c r="C76" s="91">
        <v>2</v>
      </c>
      <c r="D76" s="134">
        <v>0.003947934369363688</v>
      </c>
      <c r="E76" s="134">
        <v>2.4608978427565478</v>
      </c>
      <c r="F76" s="91" t="s">
        <v>1022</v>
      </c>
      <c r="G76" s="91" t="b">
        <v>0</v>
      </c>
      <c r="H76" s="91" t="b">
        <v>0</v>
      </c>
      <c r="I76" s="91" t="b">
        <v>0</v>
      </c>
      <c r="J76" s="91" t="b">
        <v>0</v>
      </c>
      <c r="K76" s="91" t="b">
        <v>0</v>
      </c>
      <c r="L76" s="91" t="b">
        <v>0</v>
      </c>
    </row>
    <row r="77" spans="1:12" ht="15">
      <c r="A77" s="91" t="s">
        <v>983</v>
      </c>
      <c r="B77" s="91" t="s">
        <v>944</v>
      </c>
      <c r="C77" s="91">
        <v>2</v>
      </c>
      <c r="D77" s="134">
        <v>0.003947934369363688</v>
      </c>
      <c r="E77" s="134">
        <v>2.1598678470925665</v>
      </c>
      <c r="F77" s="91" t="s">
        <v>1022</v>
      </c>
      <c r="G77" s="91" t="b">
        <v>0</v>
      </c>
      <c r="H77" s="91" t="b">
        <v>0</v>
      </c>
      <c r="I77" s="91" t="b">
        <v>0</v>
      </c>
      <c r="J77" s="91" t="b">
        <v>0</v>
      </c>
      <c r="K77" s="91" t="b">
        <v>0</v>
      </c>
      <c r="L77" s="91" t="b">
        <v>0</v>
      </c>
    </row>
    <row r="78" spans="1:12" ht="15">
      <c r="A78" s="91" t="s">
        <v>944</v>
      </c>
      <c r="B78" s="91" t="s">
        <v>984</v>
      </c>
      <c r="C78" s="91">
        <v>2</v>
      </c>
      <c r="D78" s="134">
        <v>0.003947934369363688</v>
      </c>
      <c r="E78" s="134">
        <v>2.1598678470925665</v>
      </c>
      <c r="F78" s="91" t="s">
        <v>1022</v>
      </c>
      <c r="G78" s="91" t="b">
        <v>0</v>
      </c>
      <c r="H78" s="91" t="b">
        <v>0</v>
      </c>
      <c r="I78" s="91" t="b">
        <v>0</v>
      </c>
      <c r="J78" s="91" t="b">
        <v>0</v>
      </c>
      <c r="K78" s="91" t="b">
        <v>0</v>
      </c>
      <c r="L78" s="91" t="b">
        <v>0</v>
      </c>
    </row>
    <row r="79" spans="1:12" ht="15">
      <c r="A79" s="91" t="s">
        <v>984</v>
      </c>
      <c r="B79" s="91" t="s">
        <v>985</v>
      </c>
      <c r="C79" s="91">
        <v>2</v>
      </c>
      <c r="D79" s="134">
        <v>0.003947934369363688</v>
      </c>
      <c r="E79" s="134">
        <v>2.4608978427565478</v>
      </c>
      <c r="F79" s="91" t="s">
        <v>1022</v>
      </c>
      <c r="G79" s="91" t="b">
        <v>0</v>
      </c>
      <c r="H79" s="91" t="b">
        <v>0</v>
      </c>
      <c r="I79" s="91" t="b">
        <v>0</v>
      </c>
      <c r="J79" s="91" t="b">
        <v>0</v>
      </c>
      <c r="K79" s="91" t="b">
        <v>0</v>
      </c>
      <c r="L79" s="91" t="b">
        <v>0</v>
      </c>
    </row>
    <row r="80" spans="1:12" ht="15">
      <c r="A80" s="91" t="s">
        <v>985</v>
      </c>
      <c r="B80" s="91" t="s">
        <v>986</v>
      </c>
      <c r="C80" s="91">
        <v>2</v>
      </c>
      <c r="D80" s="134">
        <v>0.003947934369363688</v>
      </c>
      <c r="E80" s="134">
        <v>2.4608978427565478</v>
      </c>
      <c r="F80" s="91" t="s">
        <v>1022</v>
      </c>
      <c r="G80" s="91" t="b">
        <v>0</v>
      </c>
      <c r="H80" s="91" t="b">
        <v>0</v>
      </c>
      <c r="I80" s="91" t="b">
        <v>0</v>
      </c>
      <c r="J80" s="91" t="b">
        <v>0</v>
      </c>
      <c r="K80" s="91" t="b">
        <v>0</v>
      </c>
      <c r="L80" s="91" t="b">
        <v>0</v>
      </c>
    </row>
    <row r="81" spans="1:12" ht="15">
      <c r="A81" s="91" t="s">
        <v>986</v>
      </c>
      <c r="B81" s="91" t="s">
        <v>987</v>
      </c>
      <c r="C81" s="91">
        <v>2</v>
      </c>
      <c r="D81" s="134">
        <v>0.003947934369363688</v>
      </c>
      <c r="E81" s="134">
        <v>2.4608978427565478</v>
      </c>
      <c r="F81" s="91" t="s">
        <v>1022</v>
      </c>
      <c r="G81" s="91" t="b">
        <v>0</v>
      </c>
      <c r="H81" s="91" t="b">
        <v>0</v>
      </c>
      <c r="I81" s="91" t="b">
        <v>0</v>
      </c>
      <c r="J81" s="91" t="b">
        <v>0</v>
      </c>
      <c r="K81" s="91" t="b">
        <v>0</v>
      </c>
      <c r="L81" s="91" t="b">
        <v>0</v>
      </c>
    </row>
    <row r="82" spans="1:12" ht="15">
      <c r="A82" s="91" t="s">
        <v>987</v>
      </c>
      <c r="B82" s="91" t="s">
        <v>945</v>
      </c>
      <c r="C82" s="91">
        <v>2</v>
      </c>
      <c r="D82" s="134">
        <v>0.003947934369363688</v>
      </c>
      <c r="E82" s="134">
        <v>2.1598678470925665</v>
      </c>
      <c r="F82" s="91" t="s">
        <v>1022</v>
      </c>
      <c r="G82" s="91" t="b">
        <v>0</v>
      </c>
      <c r="H82" s="91" t="b">
        <v>0</v>
      </c>
      <c r="I82" s="91" t="b">
        <v>0</v>
      </c>
      <c r="J82" s="91" t="b">
        <v>0</v>
      </c>
      <c r="K82" s="91" t="b">
        <v>0</v>
      </c>
      <c r="L82" s="91" t="b">
        <v>0</v>
      </c>
    </row>
    <row r="83" spans="1:12" ht="15">
      <c r="A83" s="91" t="s">
        <v>945</v>
      </c>
      <c r="B83" s="91" t="s">
        <v>988</v>
      </c>
      <c r="C83" s="91">
        <v>2</v>
      </c>
      <c r="D83" s="134">
        <v>0.003947934369363688</v>
      </c>
      <c r="E83" s="134">
        <v>2.284806583700867</v>
      </c>
      <c r="F83" s="91" t="s">
        <v>1022</v>
      </c>
      <c r="G83" s="91" t="b">
        <v>0</v>
      </c>
      <c r="H83" s="91" t="b">
        <v>0</v>
      </c>
      <c r="I83" s="91" t="b">
        <v>0</v>
      </c>
      <c r="J83" s="91" t="b">
        <v>0</v>
      </c>
      <c r="K83" s="91" t="b">
        <v>0</v>
      </c>
      <c r="L83" s="91" t="b">
        <v>0</v>
      </c>
    </row>
    <row r="84" spans="1:12" ht="15">
      <c r="A84" s="91" t="s">
        <v>988</v>
      </c>
      <c r="B84" s="91" t="s">
        <v>989</v>
      </c>
      <c r="C84" s="91">
        <v>2</v>
      </c>
      <c r="D84" s="134">
        <v>0.003947934369363688</v>
      </c>
      <c r="E84" s="134">
        <v>2.4608978427565478</v>
      </c>
      <c r="F84" s="91" t="s">
        <v>1022</v>
      </c>
      <c r="G84" s="91" t="b">
        <v>0</v>
      </c>
      <c r="H84" s="91" t="b">
        <v>0</v>
      </c>
      <c r="I84" s="91" t="b">
        <v>0</v>
      </c>
      <c r="J84" s="91" t="b">
        <v>0</v>
      </c>
      <c r="K84" s="91" t="b">
        <v>0</v>
      </c>
      <c r="L84" s="91" t="b">
        <v>0</v>
      </c>
    </row>
    <row r="85" spans="1:12" ht="15">
      <c r="A85" s="91" t="s">
        <v>989</v>
      </c>
      <c r="B85" s="91" t="s">
        <v>944</v>
      </c>
      <c r="C85" s="91">
        <v>2</v>
      </c>
      <c r="D85" s="134">
        <v>0.003947934369363688</v>
      </c>
      <c r="E85" s="134">
        <v>2.1598678470925665</v>
      </c>
      <c r="F85" s="91" t="s">
        <v>1022</v>
      </c>
      <c r="G85" s="91" t="b">
        <v>0</v>
      </c>
      <c r="H85" s="91" t="b">
        <v>0</v>
      </c>
      <c r="I85" s="91" t="b">
        <v>0</v>
      </c>
      <c r="J85" s="91" t="b">
        <v>0</v>
      </c>
      <c r="K85" s="91" t="b">
        <v>0</v>
      </c>
      <c r="L85" s="91" t="b">
        <v>0</v>
      </c>
    </row>
    <row r="86" spans="1:12" ht="15">
      <c r="A86" s="91" t="s">
        <v>944</v>
      </c>
      <c r="B86" s="91" t="s">
        <v>990</v>
      </c>
      <c r="C86" s="91">
        <v>2</v>
      </c>
      <c r="D86" s="134">
        <v>0.003947934369363688</v>
      </c>
      <c r="E86" s="134">
        <v>2.1598678470925665</v>
      </c>
      <c r="F86" s="91" t="s">
        <v>1022</v>
      </c>
      <c r="G86" s="91" t="b">
        <v>0</v>
      </c>
      <c r="H86" s="91" t="b">
        <v>0</v>
      </c>
      <c r="I86" s="91" t="b">
        <v>0</v>
      </c>
      <c r="J86" s="91" t="b">
        <v>0</v>
      </c>
      <c r="K86" s="91" t="b">
        <v>0</v>
      </c>
      <c r="L86" s="91" t="b">
        <v>0</v>
      </c>
    </row>
    <row r="87" spans="1:12" ht="15">
      <c r="A87" s="91" t="s">
        <v>990</v>
      </c>
      <c r="B87" s="91" t="s">
        <v>991</v>
      </c>
      <c r="C87" s="91">
        <v>2</v>
      </c>
      <c r="D87" s="134">
        <v>0.003947934369363688</v>
      </c>
      <c r="E87" s="134">
        <v>2.4608978427565478</v>
      </c>
      <c r="F87" s="91" t="s">
        <v>1022</v>
      </c>
      <c r="G87" s="91" t="b">
        <v>0</v>
      </c>
      <c r="H87" s="91" t="b">
        <v>0</v>
      </c>
      <c r="I87" s="91" t="b">
        <v>0</v>
      </c>
      <c r="J87" s="91" t="b">
        <v>1</v>
      </c>
      <c r="K87" s="91" t="b">
        <v>0</v>
      </c>
      <c r="L87" s="91" t="b">
        <v>0</v>
      </c>
    </row>
    <row r="88" spans="1:12" ht="15">
      <c r="A88" s="91" t="s">
        <v>991</v>
      </c>
      <c r="B88" s="91" t="s">
        <v>945</v>
      </c>
      <c r="C88" s="91">
        <v>2</v>
      </c>
      <c r="D88" s="134">
        <v>0.003947934369363688</v>
      </c>
      <c r="E88" s="134">
        <v>2.1598678470925665</v>
      </c>
      <c r="F88" s="91" t="s">
        <v>1022</v>
      </c>
      <c r="G88" s="91" t="b">
        <v>1</v>
      </c>
      <c r="H88" s="91" t="b">
        <v>0</v>
      </c>
      <c r="I88" s="91" t="b">
        <v>0</v>
      </c>
      <c r="J88" s="91" t="b">
        <v>0</v>
      </c>
      <c r="K88" s="91" t="b">
        <v>0</v>
      </c>
      <c r="L88" s="91" t="b">
        <v>0</v>
      </c>
    </row>
    <row r="89" spans="1:12" ht="15">
      <c r="A89" s="91" t="s">
        <v>992</v>
      </c>
      <c r="B89" s="91" t="s">
        <v>937</v>
      </c>
      <c r="C89" s="91">
        <v>2</v>
      </c>
      <c r="D89" s="134">
        <v>0.003947934369363688</v>
      </c>
      <c r="E89" s="134">
        <v>1.916829798406272</v>
      </c>
      <c r="F89" s="91" t="s">
        <v>1022</v>
      </c>
      <c r="G89" s="91" t="b">
        <v>0</v>
      </c>
      <c r="H89" s="91" t="b">
        <v>0</v>
      </c>
      <c r="I89" s="91" t="b">
        <v>0</v>
      </c>
      <c r="J89" s="91" t="b">
        <v>0</v>
      </c>
      <c r="K89" s="91" t="b">
        <v>0</v>
      </c>
      <c r="L89" s="91" t="b">
        <v>0</v>
      </c>
    </row>
    <row r="90" spans="1:12" ht="15">
      <c r="A90" s="91" t="s">
        <v>937</v>
      </c>
      <c r="B90" s="91" t="s">
        <v>993</v>
      </c>
      <c r="C90" s="91">
        <v>2</v>
      </c>
      <c r="D90" s="134">
        <v>0.003947934369363688</v>
      </c>
      <c r="E90" s="134">
        <v>1.916829798406272</v>
      </c>
      <c r="F90" s="91" t="s">
        <v>1022</v>
      </c>
      <c r="G90" s="91" t="b">
        <v>0</v>
      </c>
      <c r="H90" s="91" t="b">
        <v>0</v>
      </c>
      <c r="I90" s="91" t="b">
        <v>0</v>
      </c>
      <c r="J90" s="91" t="b">
        <v>0</v>
      </c>
      <c r="K90" s="91" t="b">
        <v>0</v>
      </c>
      <c r="L90" s="91" t="b">
        <v>0</v>
      </c>
    </row>
    <row r="91" spans="1:12" ht="15">
      <c r="A91" s="91" t="s">
        <v>993</v>
      </c>
      <c r="B91" s="91" t="s">
        <v>994</v>
      </c>
      <c r="C91" s="91">
        <v>2</v>
      </c>
      <c r="D91" s="134">
        <v>0.003947934369363688</v>
      </c>
      <c r="E91" s="134">
        <v>2.4608978427565478</v>
      </c>
      <c r="F91" s="91" t="s">
        <v>1022</v>
      </c>
      <c r="G91" s="91" t="b">
        <v>0</v>
      </c>
      <c r="H91" s="91" t="b">
        <v>0</v>
      </c>
      <c r="I91" s="91" t="b">
        <v>0</v>
      </c>
      <c r="J91" s="91" t="b">
        <v>0</v>
      </c>
      <c r="K91" s="91" t="b">
        <v>1</v>
      </c>
      <c r="L91" s="91" t="b">
        <v>0</v>
      </c>
    </row>
    <row r="92" spans="1:12" ht="15">
      <c r="A92" s="91" t="s">
        <v>994</v>
      </c>
      <c r="B92" s="91" t="s">
        <v>995</v>
      </c>
      <c r="C92" s="91">
        <v>2</v>
      </c>
      <c r="D92" s="134">
        <v>0.003947934369363688</v>
      </c>
      <c r="E92" s="134">
        <v>2.4608978427565478</v>
      </c>
      <c r="F92" s="91" t="s">
        <v>1022</v>
      </c>
      <c r="G92" s="91" t="b">
        <v>0</v>
      </c>
      <c r="H92" s="91" t="b">
        <v>1</v>
      </c>
      <c r="I92" s="91" t="b">
        <v>0</v>
      </c>
      <c r="J92" s="91" t="b">
        <v>0</v>
      </c>
      <c r="K92" s="91" t="b">
        <v>0</v>
      </c>
      <c r="L92" s="91" t="b">
        <v>0</v>
      </c>
    </row>
    <row r="93" spans="1:12" ht="15">
      <c r="A93" s="91" t="s">
        <v>995</v>
      </c>
      <c r="B93" s="91" t="s">
        <v>946</v>
      </c>
      <c r="C93" s="91">
        <v>2</v>
      </c>
      <c r="D93" s="134">
        <v>0.003947934369363688</v>
      </c>
      <c r="E93" s="134">
        <v>2.1598678470925665</v>
      </c>
      <c r="F93" s="91" t="s">
        <v>1022</v>
      </c>
      <c r="G93" s="91" t="b">
        <v>0</v>
      </c>
      <c r="H93" s="91" t="b">
        <v>0</v>
      </c>
      <c r="I93" s="91" t="b">
        <v>0</v>
      </c>
      <c r="J93" s="91" t="b">
        <v>0</v>
      </c>
      <c r="K93" s="91" t="b">
        <v>1</v>
      </c>
      <c r="L93" s="91" t="b">
        <v>0</v>
      </c>
    </row>
    <row r="94" spans="1:12" ht="15">
      <c r="A94" s="91" t="s">
        <v>946</v>
      </c>
      <c r="B94" s="91" t="s">
        <v>996</v>
      </c>
      <c r="C94" s="91">
        <v>2</v>
      </c>
      <c r="D94" s="134">
        <v>0.003947934369363688</v>
      </c>
      <c r="E94" s="134">
        <v>2.1598678470925665</v>
      </c>
      <c r="F94" s="91" t="s">
        <v>1022</v>
      </c>
      <c r="G94" s="91" t="b">
        <v>0</v>
      </c>
      <c r="H94" s="91" t="b">
        <v>1</v>
      </c>
      <c r="I94" s="91" t="b">
        <v>0</v>
      </c>
      <c r="J94" s="91" t="b">
        <v>0</v>
      </c>
      <c r="K94" s="91" t="b">
        <v>0</v>
      </c>
      <c r="L94" s="91" t="b">
        <v>0</v>
      </c>
    </row>
    <row r="95" spans="1:12" ht="15">
      <c r="A95" s="91" t="s">
        <v>996</v>
      </c>
      <c r="B95" s="91" t="s">
        <v>963</v>
      </c>
      <c r="C95" s="91">
        <v>2</v>
      </c>
      <c r="D95" s="134">
        <v>0.003947934369363688</v>
      </c>
      <c r="E95" s="134">
        <v>2.284806583700867</v>
      </c>
      <c r="F95" s="91" t="s">
        <v>1022</v>
      </c>
      <c r="G95" s="91" t="b">
        <v>0</v>
      </c>
      <c r="H95" s="91" t="b">
        <v>0</v>
      </c>
      <c r="I95" s="91" t="b">
        <v>0</v>
      </c>
      <c r="J95" s="91" t="b">
        <v>1</v>
      </c>
      <c r="K95" s="91" t="b">
        <v>0</v>
      </c>
      <c r="L95" s="91" t="b">
        <v>0</v>
      </c>
    </row>
    <row r="96" spans="1:12" ht="15">
      <c r="A96" s="91" t="s">
        <v>963</v>
      </c>
      <c r="B96" s="91" t="s">
        <v>964</v>
      </c>
      <c r="C96" s="91">
        <v>2</v>
      </c>
      <c r="D96" s="134">
        <v>0.003947934369363688</v>
      </c>
      <c r="E96" s="134">
        <v>2.1087153246451855</v>
      </c>
      <c r="F96" s="91" t="s">
        <v>1022</v>
      </c>
      <c r="G96" s="91" t="b">
        <v>1</v>
      </c>
      <c r="H96" s="91" t="b">
        <v>0</v>
      </c>
      <c r="I96" s="91" t="b">
        <v>0</v>
      </c>
      <c r="J96" s="91" t="b">
        <v>0</v>
      </c>
      <c r="K96" s="91" t="b">
        <v>0</v>
      </c>
      <c r="L96" s="91" t="b">
        <v>0</v>
      </c>
    </row>
    <row r="97" spans="1:12" ht="15">
      <c r="A97" s="91" t="s">
        <v>964</v>
      </c>
      <c r="B97" s="91" t="s">
        <v>946</v>
      </c>
      <c r="C97" s="91">
        <v>2</v>
      </c>
      <c r="D97" s="134">
        <v>0.003947934369363688</v>
      </c>
      <c r="E97" s="134">
        <v>1.9837765880368854</v>
      </c>
      <c r="F97" s="91" t="s">
        <v>1022</v>
      </c>
      <c r="G97" s="91" t="b">
        <v>0</v>
      </c>
      <c r="H97" s="91" t="b">
        <v>0</v>
      </c>
      <c r="I97" s="91" t="b">
        <v>0</v>
      </c>
      <c r="J97" s="91" t="b">
        <v>0</v>
      </c>
      <c r="K97" s="91" t="b">
        <v>1</v>
      </c>
      <c r="L97" s="91" t="b">
        <v>0</v>
      </c>
    </row>
    <row r="98" spans="1:12" ht="15">
      <c r="A98" s="91" t="s">
        <v>946</v>
      </c>
      <c r="B98" s="91" t="s">
        <v>997</v>
      </c>
      <c r="C98" s="91">
        <v>2</v>
      </c>
      <c r="D98" s="134">
        <v>0.003947934369363688</v>
      </c>
      <c r="E98" s="134">
        <v>2.1598678470925665</v>
      </c>
      <c r="F98" s="91" t="s">
        <v>1022</v>
      </c>
      <c r="G98" s="91" t="b">
        <v>0</v>
      </c>
      <c r="H98" s="91" t="b">
        <v>1</v>
      </c>
      <c r="I98" s="91" t="b">
        <v>0</v>
      </c>
      <c r="J98" s="91" t="b">
        <v>0</v>
      </c>
      <c r="K98" s="91" t="b">
        <v>0</v>
      </c>
      <c r="L98" s="91" t="b">
        <v>0</v>
      </c>
    </row>
    <row r="99" spans="1:12" ht="15">
      <c r="A99" s="91" t="s">
        <v>947</v>
      </c>
      <c r="B99" s="91" t="s">
        <v>998</v>
      </c>
      <c r="C99" s="91">
        <v>2</v>
      </c>
      <c r="D99" s="134">
        <v>0.003947934369363688</v>
      </c>
      <c r="E99" s="134">
        <v>2.284806583700867</v>
      </c>
      <c r="F99" s="91" t="s">
        <v>1022</v>
      </c>
      <c r="G99" s="91" t="b">
        <v>1</v>
      </c>
      <c r="H99" s="91" t="b">
        <v>0</v>
      </c>
      <c r="I99" s="91" t="b">
        <v>0</v>
      </c>
      <c r="J99" s="91" t="b">
        <v>0</v>
      </c>
      <c r="K99" s="91" t="b">
        <v>0</v>
      </c>
      <c r="L99" s="91" t="b">
        <v>0</v>
      </c>
    </row>
    <row r="100" spans="1:12" ht="15">
      <c r="A100" s="91" t="s">
        <v>998</v>
      </c>
      <c r="B100" s="91" t="s">
        <v>999</v>
      </c>
      <c r="C100" s="91">
        <v>2</v>
      </c>
      <c r="D100" s="134">
        <v>0.003947934369363688</v>
      </c>
      <c r="E100" s="134">
        <v>2.4608978427565478</v>
      </c>
      <c r="F100" s="91" t="s">
        <v>1022</v>
      </c>
      <c r="G100" s="91" t="b">
        <v>0</v>
      </c>
      <c r="H100" s="91" t="b">
        <v>0</v>
      </c>
      <c r="I100" s="91" t="b">
        <v>0</v>
      </c>
      <c r="J100" s="91" t="b">
        <v>0</v>
      </c>
      <c r="K100" s="91" t="b">
        <v>0</v>
      </c>
      <c r="L100" s="91" t="b">
        <v>0</v>
      </c>
    </row>
    <row r="101" spans="1:12" ht="15">
      <c r="A101" s="91" t="s">
        <v>999</v>
      </c>
      <c r="B101" s="91" t="s">
        <v>948</v>
      </c>
      <c r="C101" s="91">
        <v>2</v>
      </c>
      <c r="D101" s="134">
        <v>0.003947934369363688</v>
      </c>
      <c r="E101" s="134">
        <v>2.1598678470925665</v>
      </c>
      <c r="F101" s="91" t="s">
        <v>1022</v>
      </c>
      <c r="G101" s="91" t="b">
        <v>0</v>
      </c>
      <c r="H101" s="91" t="b">
        <v>0</v>
      </c>
      <c r="I101" s="91" t="b">
        <v>0</v>
      </c>
      <c r="J101" s="91" t="b">
        <v>0</v>
      </c>
      <c r="K101" s="91" t="b">
        <v>0</v>
      </c>
      <c r="L101" s="91" t="b">
        <v>0</v>
      </c>
    </row>
    <row r="102" spans="1:12" ht="15">
      <c r="A102" s="91" t="s">
        <v>948</v>
      </c>
      <c r="B102" s="91" t="s">
        <v>728</v>
      </c>
      <c r="C102" s="91">
        <v>2</v>
      </c>
      <c r="D102" s="134">
        <v>0.003947934369363688</v>
      </c>
      <c r="E102" s="134">
        <v>1.761927838420529</v>
      </c>
      <c r="F102" s="91" t="s">
        <v>1022</v>
      </c>
      <c r="G102" s="91" t="b">
        <v>0</v>
      </c>
      <c r="H102" s="91" t="b">
        <v>0</v>
      </c>
      <c r="I102" s="91" t="b">
        <v>0</v>
      </c>
      <c r="J102" s="91" t="b">
        <v>0</v>
      </c>
      <c r="K102" s="91" t="b">
        <v>0</v>
      </c>
      <c r="L102" s="91" t="b">
        <v>0</v>
      </c>
    </row>
    <row r="103" spans="1:12" ht="15">
      <c r="A103" s="91" t="s">
        <v>728</v>
      </c>
      <c r="B103" s="91" t="s">
        <v>1000</v>
      </c>
      <c r="C103" s="91">
        <v>2</v>
      </c>
      <c r="D103" s="134">
        <v>0.003947934369363688</v>
      </c>
      <c r="E103" s="134">
        <v>2.0629578340845103</v>
      </c>
      <c r="F103" s="91" t="s">
        <v>1022</v>
      </c>
      <c r="G103" s="91" t="b">
        <v>0</v>
      </c>
      <c r="H103" s="91" t="b">
        <v>0</v>
      </c>
      <c r="I103" s="91" t="b">
        <v>0</v>
      </c>
      <c r="J103" s="91" t="b">
        <v>0</v>
      </c>
      <c r="K103" s="91" t="b">
        <v>0</v>
      </c>
      <c r="L103" s="91" t="b">
        <v>0</v>
      </c>
    </row>
    <row r="104" spans="1:12" ht="15">
      <c r="A104" s="91" t="s">
        <v>1000</v>
      </c>
      <c r="B104" s="91" t="s">
        <v>965</v>
      </c>
      <c r="C104" s="91">
        <v>2</v>
      </c>
      <c r="D104" s="134">
        <v>0.003947934369363688</v>
      </c>
      <c r="E104" s="134">
        <v>2.284806583700867</v>
      </c>
      <c r="F104" s="91" t="s">
        <v>1022</v>
      </c>
      <c r="G104" s="91" t="b">
        <v>0</v>
      </c>
      <c r="H104" s="91" t="b">
        <v>0</v>
      </c>
      <c r="I104" s="91" t="b">
        <v>0</v>
      </c>
      <c r="J104" s="91" t="b">
        <v>1</v>
      </c>
      <c r="K104" s="91" t="b">
        <v>0</v>
      </c>
      <c r="L104" s="91" t="b">
        <v>0</v>
      </c>
    </row>
    <row r="105" spans="1:12" ht="15">
      <c r="A105" s="91" t="s">
        <v>965</v>
      </c>
      <c r="B105" s="91" t="s">
        <v>1001</v>
      </c>
      <c r="C105" s="91">
        <v>2</v>
      </c>
      <c r="D105" s="134">
        <v>0.003947934369363688</v>
      </c>
      <c r="E105" s="134">
        <v>2.284806583700867</v>
      </c>
      <c r="F105" s="91" t="s">
        <v>1022</v>
      </c>
      <c r="G105" s="91" t="b">
        <v>1</v>
      </c>
      <c r="H105" s="91" t="b">
        <v>0</v>
      </c>
      <c r="I105" s="91" t="b">
        <v>0</v>
      </c>
      <c r="J105" s="91" t="b">
        <v>0</v>
      </c>
      <c r="K105" s="91" t="b">
        <v>0</v>
      </c>
      <c r="L105" s="91" t="b">
        <v>0</v>
      </c>
    </row>
    <row r="106" spans="1:12" ht="15">
      <c r="A106" s="91" t="s">
        <v>1001</v>
      </c>
      <c r="B106" s="91" t="s">
        <v>1002</v>
      </c>
      <c r="C106" s="91">
        <v>2</v>
      </c>
      <c r="D106" s="134">
        <v>0.003947934369363688</v>
      </c>
      <c r="E106" s="134">
        <v>2.4608978427565478</v>
      </c>
      <c r="F106" s="91" t="s">
        <v>1022</v>
      </c>
      <c r="G106" s="91" t="b">
        <v>0</v>
      </c>
      <c r="H106" s="91" t="b">
        <v>0</v>
      </c>
      <c r="I106" s="91" t="b">
        <v>0</v>
      </c>
      <c r="J106" s="91" t="b">
        <v>0</v>
      </c>
      <c r="K106" s="91" t="b">
        <v>0</v>
      </c>
      <c r="L106" s="91" t="b">
        <v>0</v>
      </c>
    </row>
    <row r="107" spans="1:12" ht="15">
      <c r="A107" s="91" t="s">
        <v>1002</v>
      </c>
      <c r="B107" s="91" t="s">
        <v>1003</v>
      </c>
      <c r="C107" s="91">
        <v>2</v>
      </c>
      <c r="D107" s="134">
        <v>0.003947934369363688</v>
      </c>
      <c r="E107" s="134">
        <v>2.4608978427565478</v>
      </c>
      <c r="F107" s="91" t="s">
        <v>1022</v>
      </c>
      <c r="G107" s="91" t="b">
        <v>0</v>
      </c>
      <c r="H107" s="91" t="b">
        <v>0</v>
      </c>
      <c r="I107" s="91" t="b">
        <v>0</v>
      </c>
      <c r="J107" s="91" t="b">
        <v>0</v>
      </c>
      <c r="K107" s="91" t="b">
        <v>0</v>
      </c>
      <c r="L107" s="91" t="b">
        <v>0</v>
      </c>
    </row>
    <row r="108" spans="1:12" ht="15">
      <c r="A108" s="91" t="s">
        <v>1003</v>
      </c>
      <c r="B108" s="91" t="s">
        <v>728</v>
      </c>
      <c r="C108" s="91">
        <v>2</v>
      </c>
      <c r="D108" s="134">
        <v>0.003947934369363688</v>
      </c>
      <c r="E108" s="134">
        <v>2.0629578340845103</v>
      </c>
      <c r="F108" s="91" t="s">
        <v>1022</v>
      </c>
      <c r="G108" s="91" t="b">
        <v>0</v>
      </c>
      <c r="H108" s="91" t="b">
        <v>0</v>
      </c>
      <c r="I108" s="91" t="b">
        <v>0</v>
      </c>
      <c r="J108" s="91" t="b">
        <v>0</v>
      </c>
      <c r="K108" s="91" t="b">
        <v>0</v>
      </c>
      <c r="L108" s="91" t="b">
        <v>0</v>
      </c>
    </row>
    <row r="109" spans="1:12" ht="15">
      <c r="A109" s="91" t="s">
        <v>728</v>
      </c>
      <c r="B109" s="91" t="s">
        <v>1004</v>
      </c>
      <c r="C109" s="91">
        <v>2</v>
      </c>
      <c r="D109" s="134">
        <v>0.003947934369363688</v>
      </c>
      <c r="E109" s="134">
        <v>2.0629578340845103</v>
      </c>
      <c r="F109" s="91" t="s">
        <v>1022</v>
      </c>
      <c r="G109" s="91" t="b">
        <v>0</v>
      </c>
      <c r="H109" s="91" t="b">
        <v>0</v>
      </c>
      <c r="I109" s="91" t="b">
        <v>0</v>
      </c>
      <c r="J109" s="91" t="b">
        <v>0</v>
      </c>
      <c r="K109" s="91" t="b">
        <v>0</v>
      </c>
      <c r="L109" s="91" t="b">
        <v>0</v>
      </c>
    </row>
    <row r="110" spans="1:12" ht="15">
      <c r="A110" s="91" t="s">
        <v>1004</v>
      </c>
      <c r="B110" s="91" t="s">
        <v>1005</v>
      </c>
      <c r="C110" s="91">
        <v>2</v>
      </c>
      <c r="D110" s="134">
        <v>0.003947934369363688</v>
      </c>
      <c r="E110" s="134">
        <v>2.4608978427565478</v>
      </c>
      <c r="F110" s="91" t="s">
        <v>1022</v>
      </c>
      <c r="G110" s="91" t="b">
        <v>0</v>
      </c>
      <c r="H110" s="91" t="b">
        <v>0</v>
      </c>
      <c r="I110" s="91" t="b">
        <v>0</v>
      </c>
      <c r="J110" s="91" t="b">
        <v>0</v>
      </c>
      <c r="K110" s="91" t="b">
        <v>0</v>
      </c>
      <c r="L110" s="91" t="b">
        <v>0</v>
      </c>
    </row>
    <row r="111" spans="1:12" ht="15">
      <c r="A111" s="91" t="s">
        <v>1005</v>
      </c>
      <c r="B111" s="91" t="s">
        <v>1006</v>
      </c>
      <c r="C111" s="91">
        <v>2</v>
      </c>
      <c r="D111" s="134">
        <v>0.003947934369363688</v>
      </c>
      <c r="E111" s="134">
        <v>2.4608978427565478</v>
      </c>
      <c r="F111" s="91" t="s">
        <v>1022</v>
      </c>
      <c r="G111" s="91" t="b">
        <v>0</v>
      </c>
      <c r="H111" s="91" t="b">
        <v>0</v>
      </c>
      <c r="I111" s="91" t="b">
        <v>0</v>
      </c>
      <c r="J111" s="91" t="b">
        <v>0</v>
      </c>
      <c r="K111" s="91" t="b">
        <v>1</v>
      </c>
      <c r="L111" s="91" t="b">
        <v>0</v>
      </c>
    </row>
    <row r="112" spans="1:12" ht="15">
      <c r="A112" s="91" t="s">
        <v>751</v>
      </c>
      <c r="B112" s="91" t="s">
        <v>1007</v>
      </c>
      <c r="C112" s="91">
        <v>2</v>
      </c>
      <c r="D112" s="134">
        <v>0.003947934369363688</v>
      </c>
      <c r="E112" s="134">
        <v>1.9837765880368854</v>
      </c>
      <c r="F112" s="91" t="s">
        <v>1022</v>
      </c>
      <c r="G112" s="91" t="b">
        <v>0</v>
      </c>
      <c r="H112" s="91" t="b">
        <v>0</v>
      </c>
      <c r="I112" s="91" t="b">
        <v>0</v>
      </c>
      <c r="J112" s="91" t="b">
        <v>0</v>
      </c>
      <c r="K112" s="91" t="b">
        <v>0</v>
      </c>
      <c r="L112" s="91" t="b">
        <v>0</v>
      </c>
    </row>
    <row r="113" spans="1:12" ht="15">
      <c r="A113" s="91" t="s">
        <v>1007</v>
      </c>
      <c r="B113" s="91" t="s">
        <v>948</v>
      </c>
      <c r="C113" s="91">
        <v>2</v>
      </c>
      <c r="D113" s="134">
        <v>0.003947934369363688</v>
      </c>
      <c r="E113" s="134">
        <v>2.1598678470925665</v>
      </c>
      <c r="F113" s="91" t="s">
        <v>1022</v>
      </c>
      <c r="G113" s="91" t="b">
        <v>0</v>
      </c>
      <c r="H113" s="91" t="b">
        <v>0</v>
      </c>
      <c r="I113" s="91" t="b">
        <v>0</v>
      </c>
      <c r="J113" s="91" t="b">
        <v>0</v>
      </c>
      <c r="K113" s="91" t="b">
        <v>0</v>
      </c>
      <c r="L113" s="91" t="b">
        <v>0</v>
      </c>
    </row>
    <row r="114" spans="1:12" ht="15">
      <c r="A114" s="91" t="s">
        <v>764</v>
      </c>
      <c r="B114" s="91" t="s">
        <v>762</v>
      </c>
      <c r="C114" s="91">
        <v>2</v>
      </c>
      <c r="D114" s="134">
        <v>0.003947934369363688</v>
      </c>
      <c r="E114" s="134">
        <v>2.1087153246451855</v>
      </c>
      <c r="F114" s="91" t="s">
        <v>1022</v>
      </c>
      <c r="G114" s="91" t="b">
        <v>0</v>
      </c>
      <c r="H114" s="91" t="b">
        <v>0</v>
      </c>
      <c r="I114" s="91" t="b">
        <v>0</v>
      </c>
      <c r="J114" s="91" t="b">
        <v>0</v>
      </c>
      <c r="K114" s="91" t="b">
        <v>0</v>
      </c>
      <c r="L114" s="91" t="b">
        <v>0</v>
      </c>
    </row>
    <row r="115" spans="1:12" ht="15">
      <c r="A115" s="91" t="s">
        <v>762</v>
      </c>
      <c r="B115" s="91" t="s">
        <v>765</v>
      </c>
      <c r="C115" s="91">
        <v>2</v>
      </c>
      <c r="D115" s="134">
        <v>0.003947934369363688</v>
      </c>
      <c r="E115" s="134">
        <v>2.284806583700867</v>
      </c>
      <c r="F115" s="91" t="s">
        <v>1022</v>
      </c>
      <c r="G115" s="91" t="b">
        <v>0</v>
      </c>
      <c r="H115" s="91" t="b">
        <v>0</v>
      </c>
      <c r="I115" s="91" t="b">
        <v>0</v>
      </c>
      <c r="J115" s="91" t="b">
        <v>0</v>
      </c>
      <c r="K115" s="91" t="b">
        <v>0</v>
      </c>
      <c r="L115" s="91" t="b">
        <v>0</v>
      </c>
    </row>
    <row r="116" spans="1:12" ht="15">
      <c r="A116" s="91" t="s">
        <v>765</v>
      </c>
      <c r="B116" s="91" t="s">
        <v>766</v>
      </c>
      <c r="C116" s="91">
        <v>2</v>
      </c>
      <c r="D116" s="134">
        <v>0.003947934369363688</v>
      </c>
      <c r="E116" s="134">
        <v>2.4608978427565478</v>
      </c>
      <c r="F116" s="91" t="s">
        <v>1022</v>
      </c>
      <c r="G116" s="91" t="b">
        <v>0</v>
      </c>
      <c r="H116" s="91" t="b">
        <v>0</v>
      </c>
      <c r="I116" s="91" t="b">
        <v>0</v>
      </c>
      <c r="J116" s="91" t="b">
        <v>0</v>
      </c>
      <c r="K116" s="91" t="b">
        <v>0</v>
      </c>
      <c r="L116" s="91" t="b">
        <v>0</v>
      </c>
    </row>
    <row r="117" spans="1:12" ht="15">
      <c r="A117" s="91" t="s">
        <v>766</v>
      </c>
      <c r="B117" s="91" t="s">
        <v>767</v>
      </c>
      <c r="C117" s="91">
        <v>2</v>
      </c>
      <c r="D117" s="134">
        <v>0.003947934369363688</v>
      </c>
      <c r="E117" s="134">
        <v>2.4608978427565478</v>
      </c>
      <c r="F117" s="91" t="s">
        <v>1022</v>
      </c>
      <c r="G117" s="91" t="b">
        <v>0</v>
      </c>
      <c r="H117" s="91" t="b">
        <v>0</v>
      </c>
      <c r="I117" s="91" t="b">
        <v>0</v>
      </c>
      <c r="J117" s="91" t="b">
        <v>0</v>
      </c>
      <c r="K117" s="91" t="b">
        <v>0</v>
      </c>
      <c r="L117" s="91" t="b">
        <v>0</v>
      </c>
    </row>
    <row r="118" spans="1:12" ht="15">
      <c r="A118" s="91" t="s">
        <v>767</v>
      </c>
      <c r="B118" s="91" t="s">
        <v>768</v>
      </c>
      <c r="C118" s="91">
        <v>2</v>
      </c>
      <c r="D118" s="134">
        <v>0.003947934369363688</v>
      </c>
      <c r="E118" s="134">
        <v>2.4608978427565478</v>
      </c>
      <c r="F118" s="91" t="s">
        <v>1022</v>
      </c>
      <c r="G118" s="91" t="b">
        <v>0</v>
      </c>
      <c r="H118" s="91" t="b">
        <v>0</v>
      </c>
      <c r="I118" s="91" t="b">
        <v>0</v>
      </c>
      <c r="J118" s="91" t="b">
        <v>0</v>
      </c>
      <c r="K118" s="91" t="b">
        <v>0</v>
      </c>
      <c r="L118" s="91" t="b">
        <v>0</v>
      </c>
    </row>
    <row r="119" spans="1:12" ht="15">
      <c r="A119" s="91" t="s">
        <v>768</v>
      </c>
      <c r="B119" s="91" t="s">
        <v>769</v>
      </c>
      <c r="C119" s="91">
        <v>2</v>
      </c>
      <c r="D119" s="134">
        <v>0.003947934369363688</v>
      </c>
      <c r="E119" s="134">
        <v>2.4608978427565478</v>
      </c>
      <c r="F119" s="91" t="s">
        <v>1022</v>
      </c>
      <c r="G119" s="91" t="b">
        <v>0</v>
      </c>
      <c r="H119" s="91" t="b">
        <v>0</v>
      </c>
      <c r="I119" s="91" t="b">
        <v>0</v>
      </c>
      <c r="J119" s="91" t="b">
        <v>0</v>
      </c>
      <c r="K119" s="91" t="b">
        <v>0</v>
      </c>
      <c r="L119" s="91" t="b">
        <v>0</v>
      </c>
    </row>
    <row r="120" spans="1:12" ht="15">
      <c r="A120" s="91" t="s">
        <v>769</v>
      </c>
      <c r="B120" s="91" t="s">
        <v>763</v>
      </c>
      <c r="C120" s="91">
        <v>2</v>
      </c>
      <c r="D120" s="134">
        <v>0.003947934369363688</v>
      </c>
      <c r="E120" s="134">
        <v>2.284806583700867</v>
      </c>
      <c r="F120" s="91" t="s">
        <v>1022</v>
      </c>
      <c r="G120" s="91" t="b">
        <v>0</v>
      </c>
      <c r="H120" s="91" t="b">
        <v>0</v>
      </c>
      <c r="I120" s="91" t="b">
        <v>0</v>
      </c>
      <c r="J120" s="91" t="b">
        <v>0</v>
      </c>
      <c r="K120" s="91" t="b">
        <v>0</v>
      </c>
      <c r="L120" s="91" t="b">
        <v>0</v>
      </c>
    </row>
    <row r="121" spans="1:12" ht="15">
      <c r="A121" s="91" t="s">
        <v>763</v>
      </c>
      <c r="B121" s="91" t="s">
        <v>770</v>
      </c>
      <c r="C121" s="91">
        <v>2</v>
      </c>
      <c r="D121" s="134">
        <v>0.003947934369363688</v>
      </c>
      <c r="E121" s="134">
        <v>2.284806583700867</v>
      </c>
      <c r="F121" s="91" t="s">
        <v>1022</v>
      </c>
      <c r="G121" s="91" t="b">
        <v>0</v>
      </c>
      <c r="H121" s="91" t="b">
        <v>0</v>
      </c>
      <c r="I121" s="91" t="b">
        <v>0</v>
      </c>
      <c r="J121" s="91" t="b">
        <v>0</v>
      </c>
      <c r="K121" s="91" t="b">
        <v>0</v>
      </c>
      <c r="L121" s="91" t="b">
        <v>0</v>
      </c>
    </row>
    <row r="122" spans="1:12" ht="15">
      <c r="A122" s="91" t="s">
        <v>770</v>
      </c>
      <c r="B122" s="91" t="s">
        <v>771</v>
      </c>
      <c r="C122" s="91">
        <v>2</v>
      </c>
      <c r="D122" s="134">
        <v>0.003947934369363688</v>
      </c>
      <c r="E122" s="134">
        <v>2.4608978427565478</v>
      </c>
      <c r="F122" s="91" t="s">
        <v>1022</v>
      </c>
      <c r="G122" s="91" t="b">
        <v>0</v>
      </c>
      <c r="H122" s="91" t="b">
        <v>0</v>
      </c>
      <c r="I122" s="91" t="b">
        <v>0</v>
      </c>
      <c r="J122" s="91" t="b">
        <v>0</v>
      </c>
      <c r="K122" s="91" t="b">
        <v>0</v>
      </c>
      <c r="L122" s="91" t="b">
        <v>0</v>
      </c>
    </row>
    <row r="123" spans="1:12" ht="15">
      <c r="A123" s="91" t="s">
        <v>771</v>
      </c>
      <c r="B123" s="91" t="s">
        <v>234</v>
      </c>
      <c r="C123" s="91">
        <v>2</v>
      </c>
      <c r="D123" s="134">
        <v>0.003947934369363688</v>
      </c>
      <c r="E123" s="134">
        <v>1.346954490449711</v>
      </c>
      <c r="F123" s="91" t="s">
        <v>1022</v>
      </c>
      <c r="G123" s="91" t="b">
        <v>0</v>
      </c>
      <c r="H123" s="91" t="b">
        <v>0</v>
      </c>
      <c r="I123" s="91" t="b">
        <v>0</v>
      </c>
      <c r="J123" s="91" t="b">
        <v>0</v>
      </c>
      <c r="K123" s="91" t="b">
        <v>0</v>
      </c>
      <c r="L123" s="91" t="b">
        <v>0</v>
      </c>
    </row>
    <row r="124" spans="1:12" ht="15">
      <c r="A124" s="91" t="s">
        <v>234</v>
      </c>
      <c r="B124" s="91" t="s">
        <v>1008</v>
      </c>
      <c r="C124" s="91">
        <v>2</v>
      </c>
      <c r="D124" s="134">
        <v>0.003947934369363688</v>
      </c>
      <c r="E124" s="134">
        <v>1.3639878297484915</v>
      </c>
      <c r="F124" s="91" t="s">
        <v>1022</v>
      </c>
      <c r="G124" s="91" t="b">
        <v>0</v>
      </c>
      <c r="H124" s="91" t="b">
        <v>0</v>
      </c>
      <c r="I124" s="91" t="b">
        <v>0</v>
      </c>
      <c r="J124" s="91" t="b">
        <v>0</v>
      </c>
      <c r="K124" s="91" t="b">
        <v>0</v>
      </c>
      <c r="L124" s="91" t="b">
        <v>0</v>
      </c>
    </row>
    <row r="125" spans="1:12" ht="15">
      <c r="A125" s="91" t="s">
        <v>1008</v>
      </c>
      <c r="B125" s="91" t="s">
        <v>947</v>
      </c>
      <c r="C125" s="91">
        <v>2</v>
      </c>
      <c r="D125" s="134">
        <v>0.003947934369363688</v>
      </c>
      <c r="E125" s="134">
        <v>2.284806583700867</v>
      </c>
      <c r="F125" s="91" t="s">
        <v>1022</v>
      </c>
      <c r="G125" s="91" t="b">
        <v>0</v>
      </c>
      <c r="H125" s="91" t="b">
        <v>0</v>
      </c>
      <c r="I125" s="91" t="b">
        <v>0</v>
      </c>
      <c r="J125" s="91" t="b">
        <v>1</v>
      </c>
      <c r="K125" s="91" t="b">
        <v>0</v>
      </c>
      <c r="L125" s="91" t="b">
        <v>0</v>
      </c>
    </row>
    <row r="126" spans="1:12" ht="15">
      <c r="A126" s="91" t="s">
        <v>1014</v>
      </c>
      <c r="B126" s="91" t="s">
        <v>954</v>
      </c>
      <c r="C126" s="91">
        <v>2</v>
      </c>
      <c r="D126" s="134">
        <v>0.003947934369363688</v>
      </c>
      <c r="E126" s="134">
        <v>2.1598678470925665</v>
      </c>
      <c r="F126" s="91" t="s">
        <v>1022</v>
      </c>
      <c r="G126" s="91" t="b">
        <v>0</v>
      </c>
      <c r="H126" s="91" t="b">
        <v>0</v>
      </c>
      <c r="I126" s="91" t="b">
        <v>0</v>
      </c>
      <c r="J126" s="91" t="b">
        <v>0</v>
      </c>
      <c r="K126" s="91" t="b">
        <v>0</v>
      </c>
      <c r="L126" s="91" t="b">
        <v>0</v>
      </c>
    </row>
    <row r="127" spans="1:12" ht="15">
      <c r="A127" s="91" t="s">
        <v>954</v>
      </c>
      <c r="B127" s="91" t="s">
        <v>1015</v>
      </c>
      <c r="C127" s="91">
        <v>2</v>
      </c>
      <c r="D127" s="134">
        <v>0.003947934369363688</v>
      </c>
      <c r="E127" s="134">
        <v>2.1598678470925665</v>
      </c>
      <c r="F127" s="91" t="s">
        <v>1022</v>
      </c>
      <c r="G127" s="91" t="b">
        <v>0</v>
      </c>
      <c r="H127" s="91" t="b">
        <v>0</v>
      </c>
      <c r="I127" s="91" t="b">
        <v>0</v>
      </c>
      <c r="J127" s="91" t="b">
        <v>1</v>
      </c>
      <c r="K127" s="91" t="b">
        <v>0</v>
      </c>
      <c r="L127" s="91" t="b">
        <v>0</v>
      </c>
    </row>
    <row r="128" spans="1:12" ht="15">
      <c r="A128" s="91" t="s">
        <v>1015</v>
      </c>
      <c r="B128" s="91" t="s">
        <v>1016</v>
      </c>
      <c r="C128" s="91">
        <v>2</v>
      </c>
      <c r="D128" s="134">
        <v>0.003947934369363688</v>
      </c>
      <c r="E128" s="134">
        <v>2.4608978427565478</v>
      </c>
      <c r="F128" s="91" t="s">
        <v>1022</v>
      </c>
      <c r="G128" s="91" t="b">
        <v>1</v>
      </c>
      <c r="H128" s="91" t="b">
        <v>0</v>
      </c>
      <c r="I128" s="91" t="b">
        <v>0</v>
      </c>
      <c r="J128" s="91" t="b">
        <v>1</v>
      </c>
      <c r="K128" s="91" t="b">
        <v>0</v>
      </c>
      <c r="L128" s="91" t="b">
        <v>0</v>
      </c>
    </row>
    <row r="129" spans="1:12" ht="15">
      <c r="A129" s="91" t="s">
        <v>1016</v>
      </c>
      <c r="B129" s="91" t="s">
        <v>955</v>
      </c>
      <c r="C129" s="91">
        <v>2</v>
      </c>
      <c r="D129" s="134">
        <v>0.003947934369363688</v>
      </c>
      <c r="E129" s="134">
        <v>2.1598678470925665</v>
      </c>
      <c r="F129" s="91" t="s">
        <v>1022</v>
      </c>
      <c r="G129" s="91" t="b">
        <v>1</v>
      </c>
      <c r="H129" s="91" t="b">
        <v>0</v>
      </c>
      <c r="I129" s="91" t="b">
        <v>0</v>
      </c>
      <c r="J129" s="91" t="b">
        <v>0</v>
      </c>
      <c r="K129" s="91" t="b">
        <v>0</v>
      </c>
      <c r="L129" s="91" t="b">
        <v>0</v>
      </c>
    </row>
    <row r="130" spans="1:12" ht="15">
      <c r="A130" s="91" t="s">
        <v>956</v>
      </c>
      <c r="B130" s="91" t="s">
        <v>967</v>
      </c>
      <c r="C130" s="91">
        <v>2</v>
      </c>
      <c r="D130" s="134">
        <v>0.003947934369363688</v>
      </c>
      <c r="E130" s="134">
        <v>1.9837765880368854</v>
      </c>
      <c r="F130" s="91" t="s">
        <v>1022</v>
      </c>
      <c r="G130" s="91" t="b">
        <v>0</v>
      </c>
      <c r="H130" s="91" t="b">
        <v>0</v>
      </c>
      <c r="I130" s="91" t="b">
        <v>0</v>
      </c>
      <c r="J130" s="91" t="b">
        <v>0</v>
      </c>
      <c r="K130" s="91" t="b">
        <v>0</v>
      </c>
      <c r="L130" s="91" t="b">
        <v>0</v>
      </c>
    </row>
    <row r="131" spans="1:12" ht="15">
      <c r="A131" s="91" t="s">
        <v>967</v>
      </c>
      <c r="B131" s="91" t="s">
        <v>1017</v>
      </c>
      <c r="C131" s="91">
        <v>2</v>
      </c>
      <c r="D131" s="134">
        <v>0.003947934369363688</v>
      </c>
      <c r="E131" s="134">
        <v>2.284806583700867</v>
      </c>
      <c r="F131" s="91" t="s">
        <v>1022</v>
      </c>
      <c r="G131" s="91" t="b">
        <v>0</v>
      </c>
      <c r="H131" s="91" t="b">
        <v>0</v>
      </c>
      <c r="I131" s="91" t="b">
        <v>0</v>
      </c>
      <c r="J131" s="91" t="b">
        <v>0</v>
      </c>
      <c r="K131" s="91" t="b">
        <v>0</v>
      </c>
      <c r="L131" s="91" t="b">
        <v>0</v>
      </c>
    </row>
    <row r="132" spans="1:12" ht="15">
      <c r="A132" s="91" t="s">
        <v>1017</v>
      </c>
      <c r="B132" s="91" t="s">
        <v>1018</v>
      </c>
      <c r="C132" s="91">
        <v>2</v>
      </c>
      <c r="D132" s="134">
        <v>0.003947934369363688</v>
      </c>
      <c r="E132" s="134">
        <v>2.4608978427565478</v>
      </c>
      <c r="F132" s="91" t="s">
        <v>1022</v>
      </c>
      <c r="G132" s="91" t="b">
        <v>0</v>
      </c>
      <c r="H132" s="91" t="b">
        <v>0</v>
      </c>
      <c r="I132" s="91" t="b">
        <v>0</v>
      </c>
      <c r="J132" s="91" t="b">
        <v>0</v>
      </c>
      <c r="K132" s="91" t="b">
        <v>0</v>
      </c>
      <c r="L132" s="91" t="b">
        <v>0</v>
      </c>
    </row>
    <row r="133" spans="1:12" ht="15">
      <c r="A133" s="91" t="s">
        <v>1018</v>
      </c>
      <c r="B133" s="91" t="s">
        <v>1019</v>
      </c>
      <c r="C133" s="91">
        <v>2</v>
      </c>
      <c r="D133" s="134">
        <v>0.003947934369363688</v>
      </c>
      <c r="E133" s="134">
        <v>2.4608978427565478</v>
      </c>
      <c r="F133" s="91" t="s">
        <v>1022</v>
      </c>
      <c r="G133" s="91" t="b">
        <v>0</v>
      </c>
      <c r="H133" s="91" t="b">
        <v>0</v>
      </c>
      <c r="I133" s="91" t="b">
        <v>0</v>
      </c>
      <c r="J133" s="91" t="b">
        <v>0</v>
      </c>
      <c r="K133" s="91" t="b">
        <v>0</v>
      </c>
      <c r="L133" s="91" t="b">
        <v>0</v>
      </c>
    </row>
    <row r="134" spans="1:12" ht="15">
      <c r="A134" s="91" t="s">
        <v>1019</v>
      </c>
      <c r="B134" s="91" t="s">
        <v>234</v>
      </c>
      <c r="C134" s="91">
        <v>2</v>
      </c>
      <c r="D134" s="134">
        <v>0.003947934369363688</v>
      </c>
      <c r="E134" s="134">
        <v>1.346954490449711</v>
      </c>
      <c r="F134" s="91" t="s">
        <v>1022</v>
      </c>
      <c r="G134" s="91" t="b">
        <v>0</v>
      </c>
      <c r="H134" s="91" t="b">
        <v>0</v>
      </c>
      <c r="I134" s="91" t="b">
        <v>0</v>
      </c>
      <c r="J134" s="91" t="b">
        <v>0</v>
      </c>
      <c r="K134" s="91" t="b">
        <v>0</v>
      </c>
      <c r="L134" s="91" t="b">
        <v>0</v>
      </c>
    </row>
    <row r="135" spans="1:12" ht="15">
      <c r="A135" s="91" t="s">
        <v>729</v>
      </c>
      <c r="B135" s="91" t="s">
        <v>730</v>
      </c>
      <c r="C135" s="91">
        <v>4</v>
      </c>
      <c r="D135" s="134">
        <v>0.008333010260594636</v>
      </c>
      <c r="E135" s="134">
        <v>1.8341026557127937</v>
      </c>
      <c r="F135" s="91" t="s">
        <v>651</v>
      </c>
      <c r="G135" s="91" t="b">
        <v>0</v>
      </c>
      <c r="H135" s="91" t="b">
        <v>0</v>
      </c>
      <c r="I135" s="91" t="b">
        <v>0</v>
      </c>
      <c r="J135" s="91" t="b">
        <v>0</v>
      </c>
      <c r="K135" s="91" t="b">
        <v>0</v>
      </c>
      <c r="L135" s="91" t="b">
        <v>0</v>
      </c>
    </row>
    <row r="136" spans="1:12" ht="15">
      <c r="A136" s="91" t="s">
        <v>730</v>
      </c>
      <c r="B136" s="91" t="s">
        <v>731</v>
      </c>
      <c r="C136" s="91">
        <v>4</v>
      </c>
      <c r="D136" s="134">
        <v>0.008333010260594636</v>
      </c>
      <c r="E136" s="134">
        <v>1.8341026557127937</v>
      </c>
      <c r="F136" s="91" t="s">
        <v>651</v>
      </c>
      <c r="G136" s="91" t="b">
        <v>0</v>
      </c>
      <c r="H136" s="91" t="b">
        <v>0</v>
      </c>
      <c r="I136" s="91" t="b">
        <v>0</v>
      </c>
      <c r="J136" s="91" t="b">
        <v>0</v>
      </c>
      <c r="K136" s="91" t="b">
        <v>0</v>
      </c>
      <c r="L136" s="91" t="b">
        <v>0</v>
      </c>
    </row>
    <row r="137" spans="1:12" ht="15">
      <c r="A137" s="91" t="s">
        <v>731</v>
      </c>
      <c r="B137" s="91" t="s">
        <v>732</v>
      </c>
      <c r="C137" s="91">
        <v>4</v>
      </c>
      <c r="D137" s="134">
        <v>0.008333010260594636</v>
      </c>
      <c r="E137" s="134">
        <v>1.8341026557127937</v>
      </c>
      <c r="F137" s="91" t="s">
        <v>651</v>
      </c>
      <c r="G137" s="91" t="b">
        <v>0</v>
      </c>
      <c r="H137" s="91" t="b">
        <v>0</v>
      </c>
      <c r="I137" s="91" t="b">
        <v>0</v>
      </c>
      <c r="J137" s="91" t="b">
        <v>0</v>
      </c>
      <c r="K137" s="91" t="b">
        <v>0</v>
      </c>
      <c r="L137" s="91" t="b">
        <v>0</v>
      </c>
    </row>
    <row r="138" spans="1:12" ht="15">
      <c r="A138" s="91" t="s">
        <v>732</v>
      </c>
      <c r="B138" s="91" t="s">
        <v>733</v>
      </c>
      <c r="C138" s="91">
        <v>4</v>
      </c>
      <c r="D138" s="134">
        <v>0.008333010260594636</v>
      </c>
      <c r="E138" s="134">
        <v>1.8341026557127937</v>
      </c>
      <c r="F138" s="91" t="s">
        <v>651</v>
      </c>
      <c r="G138" s="91" t="b">
        <v>0</v>
      </c>
      <c r="H138" s="91" t="b">
        <v>0</v>
      </c>
      <c r="I138" s="91" t="b">
        <v>0</v>
      </c>
      <c r="J138" s="91" t="b">
        <v>0</v>
      </c>
      <c r="K138" s="91" t="b">
        <v>0</v>
      </c>
      <c r="L138" s="91" t="b">
        <v>0</v>
      </c>
    </row>
    <row r="139" spans="1:12" ht="15">
      <c r="A139" s="91" t="s">
        <v>733</v>
      </c>
      <c r="B139" s="91" t="s">
        <v>734</v>
      </c>
      <c r="C139" s="91">
        <v>4</v>
      </c>
      <c r="D139" s="134">
        <v>0.008333010260594636</v>
      </c>
      <c r="E139" s="134">
        <v>1.8341026557127937</v>
      </c>
      <c r="F139" s="91" t="s">
        <v>651</v>
      </c>
      <c r="G139" s="91" t="b">
        <v>0</v>
      </c>
      <c r="H139" s="91" t="b">
        <v>0</v>
      </c>
      <c r="I139" s="91" t="b">
        <v>0</v>
      </c>
      <c r="J139" s="91" t="b">
        <v>0</v>
      </c>
      <c r="K139" s="91" t="b">
        <v>0</v>
      </c>
      <c r="L139" s="91" t="b">
        <v>0</v>
      </c>
    </row>
    <row r="140" spans="1:12" ht="15">
      <c r="A140" s="91" t="s">
        <v>734</v>
      </c>
      <c r="B140" s="91" t="s">
        <v>949</v>
      </c>
      <c r="C140" s="91">
        <v>4</v>
      </c>
      <c r="D140" s="134">
        <v>0.008333010260594636</v>
      </c>
      <c r="E140" s="134">
        <v>1.8341026557127937</v>
      </c>
      <c r="F140" s="91" t="s">
        <v>651</v>
      </c>
      <c r="G140" s="91" t="b">
        <v>0</v>
      </c>
      <c r="H140" s="91" t="b">
        <v>0</v>
      </c>
      <c r="I140" s="91" t="b">
        <v>0</v>
      </c>
      <c r="J140" s="91" t="b">
        <v>0</v>
      </c>
      <c r="K140" s="91" t="b">
        <v>0</v>
      </c>
      <c r="L140" s="91" t="b">
        <v>0</v>
      </c>
    </row>
    <row r="141" spans="1:12" ht="15">
      <c r="A141" s="91" t="s">
        <v>949</v>
      </c>
      <c r="B141" s="91" t="s">
        <v>234</v>
      </c>
      <c r="C141" s="91">
        <v>4</v>
      </c>
      <c r="D141" s="134">
        <v>0.008333010260594636</v>
      </c>
      <c r="E141" s="134">
        <v>1.290034611362518</v>
      </c>
      <c r="F141" s="91" t="s">
        <v>651</v>
      </c>
      <c r="G141" s="91" t="b">
        <v>0</v>
      </c>
      <c r="H141" s="91" t="b">
        <v>0</v>
      </c>
      <c r="I141" s="91" t="b">
        <v>0</v>
      </c>
      <c r="J141" s="91" t="b">
        <v>0</v>
      </c>
      <c r="K141" s="91" t="b">
        <v>0</v>
      </c>
      <c r="L141" s="91" t="b">
        <v>0</v>
      </c>
    </row>
    <row r="142" spans="1:12" ht="15">
      <c r="A142" s="91" t="s">
        <v>234</v>
      </c>
      <c r="B142" s="91" t="s">
        <v>950</v>
      </c>
      <c r="C142" s="91">
        <v>4</v>
      </c>
      <c r="D142" s="134">
        <v>0.008333010260594636</v>
      </c>
      <c r="E142" s="134">
        <v>1.290034611362518</v>
      </c>
      <c r="F142" s="91" t="s">
        <v>651</v>
      </c>
      <c r="G142" s="91" t="b">
        <v>0</v>
      </c>
      <c r="H142" s="91" t="b">
        <v>0</v>
      </c>
      <c r="I142" s="91" t="b">
        <v>0</v>
      </c>
      <c r="J142" s="91" t="b">
        <v>0</v>
      </c>
      <c r="K142" s="91" t="b">
        <v>0</v>
      </c>
      <c r="L142" s="91" t="b">
        <v>0</v>
      </c>
    </row>
    <row r="143" spans="1:12" ht="15">
      <c r="A143" s="91" t="s">
        <v>950</v>
      </c>
      <c r="B143" s="91" t="s">
        <v>951</v>
      </c>
      <c r="C143" s="91">
        <v>4</v>
      </c>
      <c r="D143" s="134">
        <v>0.008333010260594636</v>
      </c>
      <c r="E143" s="134">
        <v>1.8341026557127937</v>
      </c>
      <c r="F143" s="91" t="s">
        <v>651</v>
      </c>
      <c r="G143" s="91" t="b">
        <v>0</v>
      </c>
      <c r="H143" s="91" t="b">
        <v>0</v>
      </c>
      <c r="I143" s="91" t="b">
        <v>0</v>
      </c>
      <c r="J143" s="91" t="b">
        <v>1</v>
      </c>
      <c r="K143" s="91" t="b">
        <v>0</v>
      </c>
      <c r="L143" s="91" t="b">
        <v>0</v>
      </c>
    </row>
    <row r="144" spans="1:12" ht="15">
      <c r="A144" s="91" t="s">
        <v>951</v>
      </c>
      <c r="B144" s="91" t="s">
        <v>234</v>
      </c>
      <c r="C144" s="91">
        <v>4</v>
      </c>
      <c r="D144" s="134">
        <v>0.008333010260594636</v>
      </c>
      <c r="E144" s="134">
        <v>1.290034611362518</v>
      </c>
      <c r="F144" s="91" t="s">
        <v>651</v>
      </c>
      <c r="G144" s="91" t="b">
        <v>1</v>
      </c>
      <c r="H144" s="91" t="b">
        <v>0</v>
      </c>
      <c r="I144" s="91" t="b">
        <v>0</v>
      </c>
      <c r="J144" s="91" t="b">
        <v>0</v>
      </c>
      <c r="K144" s="91" t="b">
        <v>0</v>
      </c>
      <c r="L144" s="91" t="b">
        <v>0</v>
      </c>
    </row>
    <row r="145" spans="1:12" ht="15">
      <c r="A145" s="91" t="s">
        <v>234</v>
      </c>
      <c r="B145" s="91" t="s">
        <v>952</v>
      </c>
      <c r="C145" s="91">
        <v>4</v>
      </c>
      <c r="D145" s="134">
        <v>0.008333010260594636</v>
      </c>
      <c r="E145" s="134">
        <v>1.290034611362518</v>
      </c>
      <c r="F145" s="91" t="s">
        <v>651</v>
      </c>
      <c r="G145" s="91" t="b">
        <v>0</v>
      </c>
      <c r="H145" s="91" t="b">
        <v>0</v>
      </c>
      <c r="I145" s="91" t="b">
        <v>0</v>
      </c>
      <c r="J145" s="91" t="b">
        <v>0</v>
      </c>
      <c r="K145" s="91" t="b">
        <v>0</v>
      </c>
      <c r="L145" s="91" t="b">
        <v>0</v>
      </c>
    </row>
    <row r="146" spans="1:12" ht="15">
      <c r="A146" s="91" t="s">
        <v>952</v>
      </c>
      <c r="B146" s="91" t="s">
        <v>227</v>
      </c>
      <c r="C146" s="91">
        <v>4</v>
      </c>
      <c r="D146" s="134">
        <v>0.008333010260594636</v>
      </c>
      <c r="E146" s="134">
        <v>1.8341026557127937</v>
      </c>
      <c r="F146" s="91" t="s">
        <v>651</v>
      </c>
      <c r="G146" s="91" t="b">
        <v>0</v>
      </c>
      <c r="H146" s="91" t="b">
        <v>0</v>
      </c>
      <c r="I146" s="91" t="b">
        <v>0</v>
      </c>
      <c r="J146" s="91" t="b">
        <v>0</v>
      </c>
      <c r="K146" s="91" t="b">
        <v>0</v>
      </c>
      <c r="L146" s="91" t="b">
        <v>0</v>
      </c>
    </row>
    <row r="147" spans="1:12" ht="15">
      <c r="A147" s="91" t="s">
        <v>955</v>
      </c>
      <c r="B147" s="91" t="s">
        <v>956</v>
      </c>
      <c r="C147" s="91">
        <v>3</v>
      </c>
      <c r="D147" s="134">
        <v>0.009374636543168963</v>
      </c>
      <c r="E147" s="134">
        <v>1.8341026557127937</v>
      </c>
      <c r="F147" s="91" t="s">
        <v>651</v>
      </c>
      <c r="G147" s="91" t="b">
        <v>0</v>
      </c>
      <c r="H147" s="91" t="b">
        <v>0</v>
      </c>
      <c r="I147" s="91" t="b">
        <v>0</v>
      </c>
      <c r="J147" s="91" t="b">
        <v>0</v>
      </c>
      <c r="K147" s="91" t="b">
        <v>0</v>
      </c>
      <c r="L147" s="91" t="b">
        <v>0</v>
      </c>
    </row>
    <row r="148" spans="1:12" ht="15">
      <c r="A148" s="91" t="s">
        <v>234</v>
      </c>
      <c r="B148" s="91" t="s">
        <v>968</v>
      </c>
      <c r="C148" s="91">
        <v>3</v>
      </c>
      <c r="D148" s="134">
        <v>0.0075466995979542794</v>
      </c>
      <c r="E148" s="134">
        <v>1.290034611362518</v>
      </c>
      <c r="F148" s="91" t="s">
        <v>651</v>
      </c>
      <c r="G148" s="91" t="b">
        <v>0</v>
      </c>
      <c r="H148" s="91" t="b">
        <v>0</v>
      </c>
      <c r="I148" s="91" t="b">
        <v>0</v>
      </c>
      <c r="J148" s="91" t="b">
        <v>0</v>
      </c>
      <c r="K148" s="91" t="b">
        <v>0</v>
      </c>
      <c r="L148" s="91" t="b">
        <v>0</v>
      </c>
    </row>
    <row r="149" spans="1:12" ht="15">
      <c r="A149" s="91" t="s">
        <v>222</v>
      </c>
      <c r="B149" s="91" t="s">
        <v>729</v>
      </c>
      <c r="C149" s="91">
        <v>3</v>
      </c>
      <c r="D149" s="134">
        <v>0.0075466995979542794</v>
      </c>
      <c r="E149" s="134">
        <v>1.4819201376014313</v>
      </c>
      <c r="F149" s="91" t="s">
        <v>651</v>
      </c>
      <c r="G149" s="91" t="b">
        <v>0</v>
      </c>
      <c r="H149" s="91" t="b">
        <v>0</v>
      </c>
      <c r="I149" s="91" t="b">
        <v>0</v>
      </c>
      <c r="J149" s="91" t="b">
        <v>0</v>
      </c>
      <c r="K149" s="91" t="b">
        <v>0</v>
      </c>
      <c r="L149" s="91" t="b">
        <v>0</v>
      </c>
    </row>
    <row r="150" spans="1:12" ht="15">
      <c r="A150" s="91" t="s">
        <v>1014</v>
      </c>
      <c r="B150" s="91" t="s">
        <v>954</v>
      </c>
      <c r="C150" s="91">
        <v>2</v>
      </c>
      <c r="D150" s="134">
        <v>0.006249757695445976</v>
      </c>
      <c r="E150" s="134">
        <v>1.8341026557127937</v>
      </c>
      <c r="F150" s="91" t="s">
        <v>651</v>
      </c>
      <c r="G150" s="91" t="b">
        <v>0</v>
      </c>
      <c r="H150" s="91" t="b">
        <v>0</v>
      </c>
      <c r="I150" s="91" t="b">
        <v>0</v>
      </c>
      <c r="J150" s="91" t="b">
        <v>0</v>
      </c>
      <c r="K150" s="91" t="b">
        <v>0</v>
      </c>
      <c r="L150" s="91" t="b">
        <v>0</v>
      </c>
    </row>
    <row r="151" spans="1:12" ht="15">
      <c r="A151" s="91" t="s">
        <v>954</v>
      </c>
      <c r="B151" s="91" t="s">
        <v>1015</v>
      </c>
      <c r="C151" s="91">
        <v>2</v>
      </c>
      <c r="D151" s="134">
        <v>0.006249757695445976</v>
      </c>
      <c r="E151" s="134">
        <v>1.8341026557127937</v>
      </c>
      <c r="F151" s="91" t="s">
        <v>651</v>
      </c>
      <c r="G151" s="91" t="b">
        <v>0</v>
      </c>
      <c r="H151" s="91" t="b">
        <v>0</v>
      </c>
      <c r="I151" s="91" t="b">
        <v>0</v>
      </c>
      <c r="J151" s="91" t="b">
        <v>1</v>
      </c>
      <c r="K151" s="91" t="b">
        <v>0</v>
      </c>
      <c r="L151" s="91" t="b">
        <v>0</v>
      </c>
    </row>
    <row r="152" spans="1:12" ht="15">
      <c r="A152" s="91" t="s">
        <v>1015</v>
      </c>
      <c r="B152" s="91" t="s">
        <v>1016</v>
      </c>
      <c r="C152" s="91">
        <v>2</v>
      </c>
      <c r="D152" s="134">
        <v>0.006249757695445976</v>
      </c>
      <c r="E152" s="134">
        <v>2.1351326513767748</v>
      </c>
      <c r="F152" s="91" t="s">
        <v>651</v>
      </c>
      <c r="G152" s="91" t="b">
        <v>1</v>
      </c>
      <c r="H152" s="91" t="b">
        <v>0</v>
      </c>
      <c r="I152" s="91" t="b">
        <v>0</v>
      </c>
      <c r="J152" s="91" t="b">
        <v>1</v>
      </c>
      <c r="K152" s="91" t="b">
        <v>0</v>
      </c>
      <c r="L152" s="91" t="b">
        <v>0</v>
      </c>
    </row>
    <row r="153" spans="1:12" ht="15">
      <c r="A153" s="91" t="s">
        <v>1016</v>
      </c>
      <c r="B153" s="91" t="s">
        <v>955</v>
      </c>
      <c r="C153" s="91">
        <v>2</v>
      </c>
      <c r="D153" s="134">
        <v>0.006249757695445976</v>
      </c>
      <c r="E153" s="134">
        <v>1.8341026557127937</v>
      </c>
      <c r="F153" s="91" t="s">
        <v>651</v>
      </c>
      <c r="G153" s="91" t="b">
        <v>1</v>
      </c>
      <c r="H153" s="91" t="b">
        <v>0</v>
      </c>
      <c r="I153" s="91" t="b">
        <v>0</v>
      </c>
      <c r="J153" s="91" t="b">
        <v>0</v>
      </c>
      <c r="K153" s="91" t="b">
        <v>0</v>
      </c>
      <c r="L153" s="91" t="b">
        <v>0</v>
      </c>
    </row>
    <row r="154" spans="1:12" ht="15">
      <c r="A154" s="91" t="s">
        <v>956</v>
      </c>
      <c r="B154" s="91" t="s">
        <v>967</v>
      </c>
      <c r="C154" s="91">
        <v>2</v>
      </c>
      <c r="D154" s="134">
        <v>0.006249757695445976</v>
      </c>
      <c r="E154" s="134">
        <v>1.7829501332654123</v>
      </c>
      <c r="F154" s="91" t="s">
        <v>651</v>
      </c>
      <c r="G154" s="91" t="b">
        <v>0</v>
      </c>
      <c r="H154" s="91" t="b">
        <v>0</v>
      </c>
      <c r="I154" s="91" t="b">
        <v>0</v>
      </c>
      <c r="J154" s="91" t="b">
        <v>0</v>
      </c>
      <c r="K154" s="91" t="b">
        <v>0</v>
      </c>
      <c r="L154" s="91" t="b">
        <v>0</v>
      </c>
    </row>
    <row r="155" spans="1:12" ht="15">
      <c r="A155" s="91" t="s">
        <v>967</v>
      </c>
      <c r="B155" s="91" t="s">
        <v>1017</v>
      </c>
      <c r="C155" s="91">
        <v>2</v>
      </c>
      <c r="D155" s="134">
        <v>0.006249757695445976</v>
      </c>
      <c r="E155" s="134">
        <v>1.9590413923210934</v>
      </c>
      <c r="F155" s="91" t="s">
        <v>651</v>
      </c>
      <c r="G155" s="91" t="b">
        <v>0</v>
      </c>
      <c r="H155" s="91" t="b">
        <v>0</v>
      </c>
      <c r="I155" s="91" t="b">
        <v>0</v>
      </c>
      <c r="J155" s="91" t="b">
        <v>0</v>
      </c>
      <c r="K155" s="91" t="b">
        <v>0</v>
      </c>
      <c r="L155" s="91" t="b">
        <v>0</v>
      </c>
    </row>
    <row r="156" spans="1:12" ht="15">
      <c r="A156" s="91" t="s">
        <v>1017</v>
      </c>
      <c r="B156" s="91" t="s">
        <v>1018</v>
      </c>
      <c r="C156" s="91">
        <v>2</v>
      </c>
      <c r="D156" s="134">
        <v>0.006249757695445976</v>
      </c>
      <c r="E156" s="134">
        <v>2.1351326513767748</v>
      </c>
      <c r="F156" s="91" t="s">
        <v>651</v>
      </c>
      <c r="G156" s="91" t="b">
        <v>0</v>
      </c>
      <c r="H156" s="91" t="b">
        <v>0</v>
      </c>
      <c r="I156" s="91" t="b">
        <v>0</v>
      </c>
      <c r="J156" s="91" t="b">
        <v>0</v>
      </c>
      <c r="K156" s="91" t="b">
        <v>0</v>
      </c>
      <c r="L156" s="91" t="b">
        <v>0</v>
      </c>
    </row>
    <row r="157" spans="1:12" ht="15">
      <c r="A157" s="91" t="s">
        <v>1018</v>
      </c>
      <c r="B157" s="91" t="s">
        <v>1019</v>
      </c>
      <c r="C157" s="91">
        <v>2</v>
      </c>
      <c r="D157" s="134">
        <v>0.006249757695445976</v>
      </c>
      <c r="E157" s="134">
        <v>2.1351326513767748</v>
      </c>
      <c r="F157" s="91" t="s">
        <v>651</v>
      </c>
      <c r="G157" s="91" t="b">
        <v>0</v>
      </c>
      <c r="H157" s="91" t="b">
        <v>0</v>
      </c>
      <c r="I157" s="91" t="b">
        <v>0</v>
      </c>
      <c r="J157" s="91" t="b">
        <v>0</v>
      </c>
      <c r="K157" s="91" t="b">
        <v>0</v>
      </c>
      <c r="L157" s="91" t="b">
        <v>0</v>
      </c>
    </row>
    <row r="158" spans="1:12" ht="15">
      <c r="A158" s="91" t="s">
        <v>1019</v>
      </c>
      <c r="B158" s="91" t="s">
        <v>234</v>
      </c>
      <c r="C158" s="91">
        <v>2</v>
      </c>
      <c r="D158" s="134">
        <v>0.006249757695445976</v>
      </c>
      <c r="E158" s="134">
        <v>1.290034611362518</v>
      </c>
      <c r="F158" s="91" t="s">
        <v>651</v>
      </c>
      <c r="G158" s="91" t="b">
        <v>0</v>
      </c>
      <c r="H158" s="91" t="b">
        <v>0</v>
      </c>
      <c r="I158" s="91" t="b">
        <v>0</v>
      </c>
      <c r="J158" s="91" t="b">
        <v>0</v>
      </c>
      <c r="K158" s="91" t="b">
        <v>0</v>
      </c>
      <c r="L158" s="91" t="b">
        <v>0</v>
      </c>
    </row>
    <row r="159" spans="1:12" ht="15">
      <c r="A159" s="91" t="s">
        <v>992</v>
      </c>
      <c r="B159" s="91" t="s">
        <v>937</v>
      </c>
      <c r="C159" s="91">
        <v>2</v>
      </c>
      <c r="D159" s="134">
        <v>0.006249757695445976</v>
      </c>
      <c r="E159" s="134">
        <v>2.1351326513767748</v>
      </c>
      <c r="F159" s="91" t="s">
        <v>651</v>
      </c>
      <c r="G159" s="91" t="b">
        <v>0</v>
      </c>
      <c r="H159" s="91" t="b">
        <v>0</v>
      </c>
      <c r="I159" s="91" t="b">
        <v>0</v>
      </c>
      <c r="J159" s="91" t="b">
        <v>0</v>
      </c>
      <c r="K159" s="91" t="b">
        <v>0</v>
      </c>
      <c r="L159" s="91" t="b">
        <v>0</v>
      </c>
    </row>
    <row r="160" spans="1:12" ht="15">
      <c r="A160" s="91" t="s">
        <v>937</v>
      </c>
      <c r="B160" s="91" t="s">
        <v>993</v>
      </c>
      <c r="C160" s="91">
        <v>2</v>
      </c>
      <c r="D160" s="134">
        <v>0.006249757695445976</v>
      </c>
      <c r="E160" s="134">
        <v>2.1351326513767748</v>
      </c>
      <c r="F160" s="91" t="s">
        <v>651</v>
      </c>
      <c r="G160" s="91" t="b">
        <v>0</v>
      </c>
      <c r="H160" s="91" t="b">
        <v>0</v>
      </c>
      <c r="I160" s="91" t="b">
        <v>0</v>
      </c>
      <c r="J160" s="91" t="b">
        <v>0</v>
      </c>
      <c r="K160" s="91" t="b">
        <v>0</v>
      </c>
      <c r="L160" s="91" t="b">
        <v>0</v>
      </c>
    </row>
    <row r="161" spans="1:12" ht="15">
      <c r="A161" s="91" t="s">
        <v>993</v>
      </c>
      <c r="B161" s="91" t="s">
        <v>994</v>
      </c>
      <c r="C161" s="91">
        <v>2</v>
      </c>
      <c r="D161" s="134">
        <v>0.006249757695445976</v>
      </c>
      <c r="E161" s="134">
        <v>2.1351326513767748</v>
      </c>
      <c r="F161" s="91" t="s">
        <v>651</v>
      </c>
      <c r="G161" s="91" t="b">
        <v>0</v>
      </c>
      <c r="H161" s="91" t="b">
        <v>0</v>
      </c>
      <c r="I161" s="91" t="b">
        <v>0</v>
      </c>
      <c r="J161" s="91" t="b">
        <v>0</v>
      </c>
      <c r="K161" s="91" t="b">
        <v>1</v>
      </c>
      <c r="L161" s="91" t="b">
        <v>0</v>
      </c>
    </row>
    <row r="162" spans="1:12" ht="15">
      <c r="A162" s="91" t="s">
        <v>994</v>
      </c>
      <c r="B162" s="91" t="s">
        <v>995</v>
      </c>
      <c r="C162" s="91">
        <v>2</v>
      </c>
      <c r="D162" s="134">
        <v>0.006249757695445976</v>
      </c>
      <c r="E162" s="134">
        <v>2.1351326513767748</v>
      </c>
      <c r="F162" s="91" t="s">
        <v>651</v>
      </c>
      <c r="G162" s="91" t="b">
        <v>0</v>
      </c>
      <c r="H162" s="91" t="b">
        <v>1</v>
      </c>
      <c r="I162" s="91" t="b">
        <v>0</v>
      </c>
      <c r="J162" s="91" t="b">
        <v>0</v>
      </c>
      <c r="K162" s="91" t="b">
        <v>0</v>
      </c>
      <c r="L162" s="91" t="b">
        <v>0</v>
      </c>
    </row>
    <row r="163" spans="1:12" ht="15">
      <c r="A163" s="91" t="s">
        <v>995</v>
      </c>
      <c r="B163" s="91" t="s">
        <v>946</v>
      </c>
      <c r="C163" s="91">
        <v>2</v>
      </c>
      <c r="D163" s="134">
        <v>0.006249757695445976</v>
      </c>
      <c r="E163" s="134">
        <v>1.8341026557127937</v>
      </c>
      <c r="F163" s="91" t="s">
        <v>651</v>
      </c>
      <c r="G163" s="91" t="b">
        <v>0</v>
      </c>
      <c r="H163" s="91" t="b">
        <v>0</v>
      </c>
      <c r="I163" s="91" t="b">
        <v>0</v>
      </c>
      <c r="J163" s="91" t="b">
        <v>0</v>
      </c>
      <c r="K163" s="91" t="b">
        <v>1</v>
      </c>
      <c r="L163" s="91" t="b">
        <v>0</v>
      </c>
    </row>
    <row r="164" spans="1:12" ht="15">
      <c r="A164" s="91" t="s">
        <v>946</v>
      </c>
      <c r="B164" s="91" t="s">
        <v>996</v>
      </c>
      <c r="C164" s="91">
        <v>2</v>
      </c>
      <c r="D164" s="134">
        <v>0.006249757695445976</v>
      </c>
      <c r="E164" s="134">
        <v>1.8341026557127937</v>
      </c>
      <c r="F164" s="91" t="s">
        <v>651</v>
      </c>
      <c r="G164" s="91" t="b">
        <v>0</v>
      </c>
      <c r="H164" s="91" t="b">
        <v>1</v>
      </c>
      <c r="I164" s="91" t="b">
        <v>0</v>
      </c>
      <c r="J164" s="91" t="b">
        <v>0</v>
      </c>
      <c r="K164" s="91" t="b">
        <v>0</v>
      </c>
      <c r="L164" s="91" t="b">
        <v>0</v>
      </c>
    </row>
    <row r="165" spans="1:12" ht="15">
      <c r="A165" s="91" t="s">
        <v>996</v>
      </c>
      <c r="B165" s="91" t="s">
        <v>963</v>
      </c>
      <c r="C165" s="91">
        <v>2</v>
      </c>
      <c r="D165" s="134">
        <v>0.006249757695445976</v>
      </c>
      <c r="E165" s="134">
        <v>2.1351326513767748</v>
      </c>
      <c r="F165" s="91" t="s">
        <v>651</v>
      </c>
      <c r="G165" s="91" t="b">
        <v>0</v>
      </c>
      <c r="H165" s="91" t="b">
        <v>0</v>
      </c>
      <c r="I165" s="91" t="b">
        <v>0</v>
      </c>
      <c r="J165" s="91" t="b">
        <v>1</v>
      </c>
      <c r="K165" s="91" t="b">
        <v>0</v>
      </c>
      <c r="L165" s="91" t="b">
        <v>0</v>
      </c>
    </row>
    <row r="166" spans="1:12" ht="15">
      <c r="A166" s="91" t="s">
        <v>963</v>
      </c>
      <c r="B166" s="91" t="s">
        <v>964</v>
      </c>
      <c r="C166" s="91">
        <v>2</v>
      </c>
      <c r="D166" s="134">
        <v>0.006249757695445976</v>
      </c>
      <c r="E166" s="134">
        <v>1.9590413923210934</v>
      </c>
      <c r="F166" s="91" t="s">
        <v>651</v>
      </c>
      <c r="G166" s="91" t="b">
        <v>1</v>
      </c>
      <c r="H166" s="91" t="b">
        <v>0</v>
      </c>
      <c r="I166" s="91" t="b">
        <v>0</v>
      </c>
      <c r="J166" s="91" t="b">
        <v>0</v>
      </c>
      <c r="K166" s="91" t="b">
        <v>0</v>
      </c>
      <c r="L166" s="91" t="b">
        <v>0</v>
      </c>
    </row>
    <row r="167" spans="1:12" ht="15">
      <c r="A167" s="91" t="s">
        <v>964</v>
      </c>
      <c r="B167" s="91" t="s">
        <v>946</v>
      </c>
      <c r="C167" s="91">
        <v>2</v>
      </c>
      <c r="D167" s="134">
        <v>0.006249757695445976</v>
      </c>
      <c r="E167" s="134">
        <v>1.6580113966571124</v>
      </c>
      <c r="F167" s="91" t="s">
        <v>651</v>
      </c>
      <c r="G167" s="91" t="b">
        <v>0</v>
      </c>
      <c r="H167" s="91" t="b">
        <v>0</v>
      </c>
      <c r="I167" s="91" t="b">
        <v>0</v>
      </c>
      <c r="J167" s="91" t="b">
        <v>0</v>
      </c>
      <c r="K167" s="91" t="b">
        <v>1</v>
      </c>
      <c r="L167" s="91" t="b">
        <v>0</v>
      </c>
    </row>
    <row r="168" spans="1:12" ht="15">
      <c r="A168" s="91" t="s">
        <v>946</v>
      </c>
      <c r="B168" s="91" t="s">
        <v>997</v>
      </c>
      <c r="C168" s="91">
        <v>2</v>
      </c>
      <c r="D168" s="134">
        <v>0.006249757695445976</v>
      </c>
      <c r="E168" s="134">
        <v>1.8341026557127937</v>
      </c>
      <c r="F168" s="91" t="s">
        <v>651</v>
      </c>
      <c r="G168" s="91" t="b">
        <v>0</v>
      </c>
      <c r="H168" s="91" t="b">
        <v>1</v>
      </c>
      <c r="I168" s="91" t="b">
        <v>0</v>
      </c>
      <c r="J168" s="91" t="b">
        <v>0</v>
      </c>
      <c r="K168" s="91" t="b">
        <v>0</v>
      </c>
      <c r="L168" s="91" t="b">
        <v>0</v>
      </c>
    </row>
    <row r="169" spans="1:12" ht="15">
      <c r="A169" s="91" t="s">
        <v>947</v>
      </c>
      <c r="B169" s="91" t="s">
        <v>998</v>
      </c>
      <c r="C169" s="91">
        <v>2</v>
      </c>
      <c r="D169" s="134">
        <v>0.006249757695445976</v>
      </c>
      <c r="E169" s="134">
        <v>2.1351326513767748</v>
      </c>
      <c r="F169" s="91" t="s">
        <v>651</v>
      </c>
      <c r="G169" s="91" t="b">
        <v>1</v>
      </c>
      <c r="H169" s="91" t="b">
        <v>0</v>
      </c>
      <c r="I169" s="91" t="b">
        <v>0</v>
      </c>
      <c r="J169" s="91" t="b">
        <v>0</v>
      </c>
      <c r="K169" s="91" t="b">
        <v>0</v>
      </c>
      <c r="L169" s="91" t="b">
        <v>0</v>
      </c>
    </row>
    <row r="170" spans="1:12" ht="15">
      <c r="A170" s="91" t="s">
        <v>998</v>
      </c>
      <c r="B170" s="91" t="s">
        <v>999</v>
      </c>
      <c r="C170" s="91">
        <v>2</v>
      </c>
      <c r="D170" s="134">
        <v>0.006249757695445976</v>
      </c>
      <c r="E170" s="134">
        <v>2.1351326513767748</v>
      </c>
      <c r="F170" s="91" t="s">
        <v>651</v>
      </c>
      <c r="G170" s="91" t="b">
        <v>0</v>
      </c>
      <c r="H170" s="91" t="b">
        <v>0</v>
      </c>
      <c r="I170" s="91" t="b">
        <v>0</v>
      </c>
      <c r="J170" s="91" t="b">
        <v>0</v>
      </c>
      <c r="K170" s="91" t="b">
        <v>0</v>
      </c>
      <c r="L170" s="91" t="b">
        <v>0</v>
      </c>
    </row>
    <row r="171" spans="1:12" ht="15">
      <c r="A171" s="91" t="s">
        <v>999</v>
      </c>
      <c r="B171" s="91" t="s">
        <v>948</v>
      </c>
      <c r="C171" s="91">
        <v>2</v>
      </c>
      <c r="D171" s="134">
        <v>0.006249757695445976</v>
      </c>
      <c r="E171" s="134">
        <v>2.1351326513767748</v>
      </c>
      <c r="F171" s="91" t="s">
        <v>651</v>
      </c>
      <c r="G171" s="91" t="b">
        <v>0</v>
      </c>
      <c r="H171" s="91" t="b">
        <v>0</v>
      </c>
      <c r="I171" s="91" t="b">
        <v>0</v>
      </c>
      <c r="J171" s="91" t="b">
        <v>0</v>
      </c>
      <c r="K171" s="91" t="b">
        <v>0</v>
      </c>
      <c r="L171" s="91" t="b">
        <v>0</v>
      </c>
    </row>
    <row r="172" spans="1:12" ht="15">
      <c r="A172" s="91" t="s">
        <v>948</v>
      </c>
      <c r="B172" s="91" t="s">
        <v>728</v>
      </c>
      <c r="C172" s="91">
        <v>2</v>
      </c>
      <c r="D172" s="134">
        <v>0.006249757695445976</v>
      </c>
      <c r="E172" s="134">
        <v>1.7371926427047373</v>
      </c>
      <c r="F172" s="91" t="s">
        <v>651</v>
      </c>
      <c r="G172" s="91" t="b">
        <v>0</v>
      </c>
      <c r="H172" s="91" t="b">
        <v>0</v>
      </c>
      <c r="I172" s="91" t="b">
        <v>0</v>
      </c>
      <c r="J172" s="91" t="b">
        <v>0</v>
      </c>
      <c r="K172" s="91" t="b">
        <v>0</v>
      </c>
      <c r="L172" s="91" t="b">
        <v>0</v>
      </c>
    </row>
    <row r="173" spans="1:12" ht="15">
      <c r="A173" s="91" t="s">
        <v>728</v>
      </c>
      <c r="B173" s="91" t="s">
        <v>1000</v>
      </c>
      <c r="C173" s="91">
        <v>2</v>
      </c>
      <c r="D173" s="134">
        <v>0.006249757695445976</v>
      </c>
      <c r="E173" s="134">
        <v>1.7371926427047373</v>
      </c>
      <c r="F173" s="91" t="s">
        <v>651</v>
      </c>
      <c r="G173" s="91" t="b">
        <v>0</v>
      </c>
      <c r="H173" s="91" t="b">
        <v>0</v>
      </c>
      <c r="I173" s="91" t="b">
        <v>0</v>
      </c>
      <c r="J173" s="91" t="b">
        <v>0</v>
      </c>
      <c r="K173" s="91" t="b">
        <v>0</v>
      </c>
      <c r="L173" s="91" t="b">
        <v>0</v>
      </c>
    </row>
    <row r="174" spans="1:12" ht="15">
      <c r="A174" s="91" t="s">
        <v>1000</v>
      </c>
      <c r="B174" s="91" t="s">
        <v>965</v>
      </c>
      <c r="C174" s="91">
        <v>2</v>
      </c>
      <c r="D174" s="134">
        <v>0.006249757695445976</v>
      </c>
      <c r="E174" s="134">
        <v>2.1351326513767748</v>
      </c>
      <c r="F174" s="91" t="s">
        <v>651</v>
      </c>
      <c r="G174" s="91" t="b">
        <v>0</v>
      </c>
      <c r="H174" s="91" t="b">
        <v>0</v>
      </c>
      <c r="I174" s="91" t="b">
        <v>0</v>
      </c>
      <c r="J174" s="91" t="b">
        <v>1</v>
      </c>
      <c r="K174" s="91" t="b">
        <v>0</v>
      </c>
      <c r="L174" s="91" t="b">
        <v>0</v>
      </c>
    </row>
    <row r="175" spans="1:12" ht="15">
      <c r="A175" s="91" t="s">
        <v>965</v>
      </c>
      <c r="B175" s="91" t="s">
        <v>1001</v>
      </c>
      <c r="C175" s="91">
        <v>2</v>
      </c>
      <c r="D175" s="134">
        <v>0.006249757695445976</v>
      </c>
      <c r="E175" s="134">
        <v>2.1351326513767748</v>
      </c>
      <c r="F175" s="91" t="s">
        <v>651</v>
      </c>
      <c r="G175" s="91" t="b">
        <v>1</v>
      </c>
      <c r="H175" s="91" t="b">
        <v>0</v>
      </c>
      <c r="I175" s="91" t="b">
        <v>0</v>
      </c>
      <c r="J175" s="91" t="b">
        <v>0</v>
      </c>
      <c r="K175" s="91" t="b">
        <v>0</v>
      </c>
      <c r="L175" s="91" t="b">
        <v>0</v>
      </c>
    </row>
    <row r="176" spans="1:12" ht="15">
      <c r="A176" s="91" t="s">
        <v>1001</v>
      </c>
      <c r="B176" s="91" t="s">
        <v>1002</v>
      </c>
      <c r="C176" s="91">
        <v>2</v>
      </c>
      <c r="D176" s="134">
        <v>0.006249757695445976</v>
      </c>
      <c r="E176" s="134">
        <v>2.1351326513767748</v>
      </c>
      <c r="F176" s="91" t="s">
        <v>651</v>
      </c>
      <c r="G176" s="91" t="b">
        <v>0</v>
      </c>
      <c r="H176" s="91" t="b">
        <v>0</v>
      </c>
      <c r="I176" s="91" t="b">
        <v>0</v>
      </c>
      <c r="J176" s="91" t="b">
        <v>0</v>
      </c>
      <c r="K176" s="91" t="b">
        <v>0</v>
      </c>
      <c r="L176" s="91" t="b">
        <v>0</v>
      </c>
    </row>
    <row r="177" spans="1:12" ht="15">
      <c r="A177" s="91" t="s">
        <v>1002</v>
      </c>
      <c r="B177" s="91" t="s">
        <v>1003</v>
      </c>
      <c r="C177" s="91">
        <v>2</v>
      </c>
      <c r="D177" s="134">
        <v>0.006249757695445976</v>
      </c>
      <c r="E177" s="134">
        <v>2.1351326513767748</v>
      </c>
      <c r="F177" s="91" t="s">
        <v>651</v>
      </c>
      <c r="G177" s="91" t="b">
        <v>0</v>
      </c>
      <c r="H177" s="91" t="b">
        <v>0</v>
      </c>
      <c r="I177" s="91" t="b">
        <v>0</v>
      </c>
      <c r="J177" s="91" t="b">
        <v>0</v>
      </c>
      <c r="K177" s="91" t="b">
        <v>0</v>
      </c>
      <c r="L177" s="91" t="b">
        <v>0</v>
      </c>
    </row>
    <row r="178" spans="1:12" ht="15">
      <c r="A178" s="91" t="s">
        <v>1003</v>
      </c>
      <c r="B178" s="91" t="s">
        <v>728</v>
      </c>
      <c r="C178" s="91">
        <v>2</v>
      </c>
      <c r="D178" s="134">
        <v>0.006249757695445976</v>
      </c>
      <c r="E178" s="134">
        <v>1.7371926427047373</v>
      </c>
      <c r="F178" s="91" t="s">
        <v>651</v>
      </c>
      <c r="G178" s="91" t="b">
        <v>0</v>
      </c>
      <c r="H178" s="91" t="b">
        <v>0</v>
      </c>
      <c r="I178" s="91" t="b">
        <v>0</v>
      </c>
      <c r="J178" s="91" t="b">
        <v>0</v>
      </c>
      <c r="K178" s="91" t="b">
        <v>0</v>
      </c>
      <c r="L178" s="91" t="b">
        <v>0</v>
      </c>
    </row>
    <row r="179" spans="1:12" ht="15">
      <c r="A179" s="91" t="s">
        <v>728</v>
      </c>
      <c r="B179" s="91" t="s">
        <v>1004</v>
      </c>
      <c r="C179" s="91">
        <v>2</v>
      </c>
      <c r="D179" s="134">
        <v>0.006249757695445976</v>
      </c>
      <c r="E179" s="134">
        <v>1.7371926427047373</v>
      </c>
      <c r="F179" s="91" t="s">
        <v>651</v>
      </c>
      <c r="G179" s="91" t="b">
        <v>0</v>
      </c>
      <c r="H179" s="91" t="b">
        <v>0</v>
      </c>
      <c r="I179" s="91" t="b">
        <v>0</v>
      </c>
      <c r="J179" s="91" t="b">
        <v>0</v>
      </c>
      <c r="K179" s="91" t="b">
        <v>0</v>
      </c>
      <c r="L179" s="91" t="b">
        <v>0</v>
      </c>
    </row>
    <row r="180" spans="1:12" ht="15">
      <c r="A180" s="91" t="s">
        <v>1004</v>
      </c>
      <c r="B180" s="91" t="s">
        <v>1005</v>
      </c>
      <c r="C180" s="91">
        <v>2</v>
      </c>
      <c r="D180" s="134">
        <v>0.006249757695445976</v>
      </c>
      <c r="E180" s="134">
        <v>2.1351326513767748</v>
      </c>
      <c r="F180" s="91" t="s">
        <v>651</v>
      </c>
      <c r="G180" s="91" t="b">
        <v>0</v>
      </c>
      <c r="H180" s="91" t="b">
        <v>0</v>
      </c>
      <c r="I180" s="91" t="b">
        <v>0</v>
      </c>
      <c r="J180" s="91" t="b">
        <v>0</v>
      </c>
      <c r="K180" s="91" t="b">
        <v>0</v>
      </c>
      <c r="L180" s="91" t="b">
        <v>0</v>
      </c>
    </row>
    <row r="181" spans="1:12" ht="15">
      <c r="A181" s="91" t="s">
        <v>1005</v>
      </c>
      <c r="B181" s="91" t="s">
        <v>1006</v>
      </c>
      <c r="C181" s="91">
        <v>2</v>
      </c>
      <c r="D181" s="134">
        <v>0.006249757695445976</v>
      </c>
      <c r="E181" s="134">
        <v>2.1351326513767748</v>
      </c>
      <c r="F181" s="91" t="s">
        <v>651</v>
      </c>
      <c r="G181" s="91" t="b">
        <v>0</v>
      </c>
      <c r="H181" s="91" t="b">
        <v>0</v>
      </c>
      <c r="I181" s="91" t="b">
        <v>0</v>
      </c>
      <c r="J181" s="91" t="b">
        <v>0</v>
      </c>
      <c r="K181" s="91" t="b">
        <v>1</v>
      </c>
      <c r="L181" s="91" t="b">
        <v>0</v>
      </c>
    </row>
    <row r="182" spans="1:12" ht="15">
      <c r="A182" s="91" t="s">
        <v>740</v>
      </c>
      <c r="B182" s="91" t="s">
        <v>982</v>
      </c>
      <c r="C182" s="91">
        <v>2</v>
      </c>
      <c r="D182" s="134">
        <v>0.006249757695445976</v>
      </c>
      <c r="E182" s="134">
        <v>2.1351326513767748</v>
      </c>
      <c r="F182" s="91" t="s">
        <v>651</v>
      </c>
      <c r="G182" s="91" t="b">
        <v>0</v>
      </c>
      <c r="H182" s="91" t="b">
        <v>0</v>
      </c>
      <c r="I182" s="91" t="b">
        <v>0</v>
      </c>
      <c r="J182" s="91" t="b">
        <v>0</v>
      </c>
      <c r="K182" s="91" t="b">
        <v>0</v>
      </c>
      <c r="L182" s="91" t="b">
        <v>0</v>
      </c>
    </row>
    <row r="183" spans="1:12" ht="15">
      <c r="A183" s="91" t="s">
        <v>982</v>
      </c>
      <c r="B183" s="91" t="s">
        <v>983</v>
      </c>
      <c r="C183" s="91">
        <v>2</v>
      </c>
      <c r="D183" s="134">
        <v>0.006249757695445976</v>
      </c>
      <c r="E183" s="134">
        <v>2.1351326513767748</v>
      </c>
      <c r="F183" s="91" t="s">
        <v>651</v>
      </c>
      <c r="G183" s="91" t="b">
        <v>0</v>
      </c>
      <c r="H183" s="91" t="b">
        <v>0</v>
      </c>
      <c r="I183" s="91" t="b">
        <v>0</v>
      </c>
      <c r="J183" s="91" t="b">
        <v>0</v>
      </c>
      <c r="K183" s="91" t="b">
        <v>0</v>
      </c>
      <c r="L183" s="91" t="b">
        <v>0</v>
      </c>
    </row>
    <row r="184" spans="1:12" ht="15">
      <c r="A184" s="91" t="s">
        <v>983</v>
      </c>
      <c r="B184" s="91" t="s">
        <v>944</v>
      </c>
      <c r="C184" s="91">
        <v>2</v>
      </c>
      <c r="D184" s="134">
        <v>0.006249757695445976</v>
      </c>
      <c r="E184" s="134">
        <v>1.8341026557127937</v>
      </c>
      <c r="F184" s="91" t="s">
        <v>651</v>
      </c>
      <c r="G184" s="91" t="b">
        <v>0</v>
      </c>
      <c r="H184" s="91" t="b">
        <v>0</v>
      </c>
      <c r="I184" s="91" t="b">
        <v>0</v>
      </c>
      <c r="J184" s="91" t="b">
        <v>0</v>
      </c>
      <c r="K184" s="91" t="b">
        <v>0</v>
      </c>
      <c r="L184" s="91" t="b">
        <v>0</v>
      </c>
    </row>
    <row r="185" spans="1:12" ht="15">
      <c r="A185" s="91" t="s">
        <v>944</v>
      </c>
      <c r="B185" s="91" t="s">
        <v>984</v>
      </c>
      <c r="C185" s="91">
        <v>2</v>
      </c>
      <c r="D185" s="134">
        <v>0.006249757695445976</v>
      </c>
      <c r="E185" s="134">
        <v>1.8341026557127937</v>
      </c>
      <c r="F185" s="91" t="s">
        <v>651</v>
      </c>
      <c r="G185" s="91" t="b">
        <v>0</v>
      </c>
      <c r="H185" s="91" t="b">
        <v>0</v>
      </c>
      <c r="I185" s="91" t="b">
        <v>0</v>
      </c>
      <c r="J185" s="91" t="b">
        <v>0</v>
      </c>
      <c r="K185" s="91" t="b">
        <v>0</v>
      </c>
      <c r="L185" s="91" t="b">
        <v>0</v>
      </c>
    </row>
    <row r="186" spans="1:12" ht="15">
      <c r="A186" s="91" t="s">
        <v>984</v>
      </c>
      <c r="B186" s="91" t="s">
        <v>985</v>
      </c>
      <c r="C186" s="91">
        <v>2</v>
      </c>
      <c r="D186" s="134">
        <v>0.006249757695445976</v>
      </c>
      <c r="E186" s="134">
        <v>2.1351326513767748</v>
      </c>
      <c r="F186" s="91" t="s">
        <v>651</v>
      </c>
      <c r="G186" s="91" t="b">
        <v>0</v>
      </c>
      <c r="H186" s="91" t="b">
        <v>0</v>
      </c>
      <c r="I186" s="91" t="b">
        <v>0</v>
      </c>
      <c r="J186" s="91" t="b">
        <v>0</v>
      </c>
      <c r="K186" s="91" t="b">
        <v>0</v>
      </c>
      <c r="L186" s="91" t="b">
        <v>0</v>
      </c>
    </row>
    <row r="187" spans="1:12" ht="15">
      <c r="A187" s="91" t="s">
        <v>985</v>
      </c>
      <c r="B187" s="91" t="s">
        <v>986</v>
      </c>
      <c r="C187" s="91">
        <v>2</v>
      </c>
      <c r="D187" s="134">
        <v>0.006249757695445976</v>
      </c>
      <c r="E187" s="134">
        <v>2.1351326513767748</v>
      </c>
      <c r="F187" s="91" t="s">
        <v>651</v>
      </c>
      <c r="G187" s="91" t="b">
        <v>0</v>
      </c>
      <c r="H187" s="91" t="b">
        <v>0</v>
      </c>
      <c r="I187" s="91" t="b">
        <v>0</v>
      </c>
      <c r="J187" s="91" t="b">
        <v>0</v>
      </c>
      <c r="K187" s="91" t="b">
        <v>0</v>
      </c>
      <c r="L187" s="91" t="b">
        <v>0</v>
      </c>
    </row>
    <row r="188" spans="1:12" ht="15">
      <c r="A188" s="91" t="s">
        <v>986</v>
      </c>
      <c r="B188" s="91" t="s">
        <v>987</v>
      </c>
      <c r="C188" s="91">
        <v>2</v>
      </c>
      <c r="D188" s="134">
        <v>0.006249757695445976</v>
      </c>
      <c r="E188" s="134">
        <v>2.1351326513767748</v>
      </c>
      <c r="F188" s="91" t="s">
        <v>651</v>
      </c>
      <c r="G188" s="91" t="b">
        <v>0</v>
      </c>
      <c r="H188" s="91" t="b">
        <v>0</v>
      </c>
      <c r="I188" s="91" t="b">
        <v>0</v>
      </c>
      <c r="J188" s="91" t="b">
        <v>0</v>
      </c>
      <c r="K188" s="91" t="b">
        <v>0</v>
      </c>
      <c r="L188" s="91" t="b">
        <v>0</v>
      </c>
    </row>
    <row r="189" spans="1:12" ht="15">
      <c r="A189" s="91" t="s">
        <v>987</v>
      </c>
      <c r="B189" s="91" t="s">
        <v>945</v>
      </c>
      <c r="C189" s="91">
        <v>2</v>
      </c>
      <c r="D189" s="134">
        <v>0.006249757695445976</v>
      </c>
      <c r="E189" s="134">
        <v>1.8341026557127937</v>
      </c>
      <c r="F189" s="91" t="s">
        <v>651</v>
      </c>
      <c r="G189" s="91" t="b">
        <v>0</v>
      </c>
      <c r="H189" s="91" t="b">
        <v>0</v>
      </c>
      <c r="I189" s="91" t="b">
        <v>0</v>
      </c>
      <c r="J189" s="91" t="b">
        <v>0</v>
      </c>
      <c r="K189" s="91" t="b">
        <v>0</v>
      </c>
      <c r="L189" s="91" t="b">
        <v>0</v>
      </c>
    </row>
    <row r="190" spans="1:12" ht="15">
      <c r="A190" s="91" t="s">
        <v>945</v>
      </c>
      <c r="B190" s="91" t="s">
        <v>988</v>
      </c>
      <c r="C190" s="91">
        <v>2</v>
      </c>
      <c r="D190" s="134">
        <v>0.006249757695445976</v>
      </c>
      <c r="E190" s="134">
        <v>1.9590413923210934</v>
      </c>
      <c r="F190" s="91" t="s">
        <v>651</v>
      </c>
      <c r="G190" s="91" t="b">
        <v>0</v>
      </c>
      <c r="H190" s="91" t="b">
        <v>0</v>
      </c>
      <c r="I190" s="91" t="b">
        <v>0</v>
      </c>
      <c r="J190" s="91" t="b">
        <v>0</v>
      </c>
      <c r="K190" s="91" t="b">
        <v>0</v>
      </c>
      <c r="L190" s="91" t="b">
        <v>0</v>
      </c>
    </row>
    <row r="191" spans="1:12" ht="15">
      <c r="A191" s="91" t="s">
        <v>988</v>
      </c>
      <c r="B191" s="91" t="s">
        <v>989</v>
      </c>
      <c r="C191" s="91">
        <v>2</v>
      </c>
      <c r="D191" s="134">
        <v>0.006249757695445976</v>
      </c>
      <c r="E191" s="134">
        <v>2.1351326513767748</v>
      </c>
      <c r="F191" s="91" t="s">
        <v>651</v>
      </c>
      <c r="G191" s="91" t="b">
        <v>0</v>
      </c>
      <c r="H191" s="91" t="b">
        <v>0</v>
      </c>
      <c r="I191" s="91" t="b">
        <v>0</v>
      </c>
      <c r="J191" s="91" t="b">
        <v>0</v>
      </c>
      <c r="K191" s="91" t="b">
        <v>0</v>
      </c>
      <c r="L191" s="91" t="b">
        <v>0</v>
      </c>
    </row>
    <row r="192" spans="1:12" ht="15">
      <c r="A192" s="91" t="s">
        <v>989</v>
      </c>
      <c r="B192" s="91" t="s">
        <v>944</v>
      </c>
      <c r="C192" s="91">
        <v>2</v>
      </c>
      <c r="D192" s="134">
        <v>0.006249757695445976</v>
      </c>
      <c r="E192" s="134">
        <v>1.8341026557127937</v>
      </c>
      <c r="F192" s="91" t="s">
        <v>651</v>
      </c>
      <c r="G192" s="91" t="b">
        <v>0</v>
      </c>
      <c r="H192" s="91" t="b">
        <v>0</v>
      </c>
      <c r="I192" s="91" t="b">
        <v>0</v>
      </c>
      <c r="J192" s="91" t="b">
        <v>0</v>
      </c>
      <c r="K192" s="91" t="b">
        <v>0</v>
      </c>
      <c r="L192" s="91" t="b">
        <v>0</v>
      </c>
    </row>
    <row r="193" spans="1:12" ht="15">
      <c r="A193" s="91" t="s">
        <v>944</v>
      </c>
      <c r="B193" s="91" t="s">
        <v>990</v>
      </c>
      <c r="C193" s="91">
        <v>2</v>
      </c>
      <c r="D193" s="134">
        <v>0.006249757695445976</v>
      </c>
      <c r="E193" s="134">
        <v>1.8341026557127937</v>
      </c>
      <c r="F193" s="91" t="s">
        <v>651</v>
      </c>
      <c r="G193" s="91" t="b">
        <v>0</v>
      </c>
      <c r="H193" s="91" t="b">
        <v>0</v>
      </c>
      <c r="I193" s="91" t="b">
        <v>0</v>
      </c>
      <c r="J193" s="91" t="b">
        <v>0</v>
      </c>
      <c r="K193" s="91" t="b">
        <v>0</v>
      </c>
      <c r="L193" s="91" t="b">
        <v>0</v>
      </c>
    </row>
    <row r="194" spans="1:12" ht="15">
      <c r="A194" s="91" t="s">
        <v>990</v>
      </c>
      <c r="B194" s="91" t="s">
        <v>991</v>
      </c>
      <c r="C194" s="91">
        <v>2</v>
      </c>
      <c r="D194" s="134">
        <v>0.006249757695445976</v>
      </c>
      <c r="E194" s="134">
        <v>2.1351326513767748</v>
      </c>
      <c r="F194" s="91" t="s">
        <v>651</v>
      </c>
      <c r="G194" s="91" t="b">
        <v>0</v>
      </c>
      <c r="H194" s="91" t="b">
        <v>0</v>
      </c>
      <c r="I194" s="91" t="b">
        <v>0</v>
      </c>
      <c r="J194" s="91" t="b">
        <v>1</v>
      </c>
      <c r="K194" s="91" t="b">
        <v>0</v>
      </c>
      <c r="L194" s="91" t="b">
        <v>0</v>
      </c>
    </row>
    <row r="195" spans="1:12" ht="15">
      <c r="A195" s="91" t="s">
        <v>991</v>
      </c>
      <c r="B195" s="91" t="s">
        <v>945</v>
      </c>
      <c r="C195" s="91">
        <v>2</v>
      </c>
      <c r="D195" s="134">
        <v>0.006249757695445976</v>
      </c>
      <c r="E195" s="134">
        <v>1.8341026557127937</v>
      </c>
      <c r="F195" s="91" t="s">
        <v>651</v>
      </c>
      <c r="G195" s="91" t="b">
        <v>1</v>
      </c>
      <c r="H195" s="91" t="b">
        <v>0</v>
      </c>
      <c r="I195" s="91" t="b">
        <v>0</v>
      </c>
      <c r="J195" s="91" t="b">
        <v>0</v>
      </c>
      <c r="K195" s="91" t="b">
        <v>0</v>
      </c>
      <c r="L195" s="91" t="b">
        <v>0</v>
      </c>
    </row>
    <row r="196" spans="1:12" ht="15">
      <c r="A196" s="91" t="s">
        <v>975</v>
      </c>
      <c r="B196" s="91" t="s">
        <v>976</v>
      </c>
      <c r="C196" s="91">
        <v>2</v>
      </c>
      <c r="D196" s="134">
        <v>0.006249757695445976</v>
      </c>
      <c r="E196" s="134">
        <v>2.1351326513767748</v>
      </c>
      <c r="F196" s="91" t="s">
        <v>651</v>
      </c>
      <c r="G196" s="91" t="b">
        <v>0</v>
      </c>
      <c r="H196" s="91" t="b">
        <v>0</v>
      </c>
      <c r="I196" s="91" t="b">
        <v>0</v>
      </c>
      <c r="J196" s="91" t="b">
        <v>1</v>
      </c>
      <c r="K196" s="91" t="b">
        <v>0</v>
      </c>
      <c r="L196" s="91" t="b">
        <v>0</v>
      </c>
    </row>
    <row r="197" spans="1:12" ht="15">
      <c r="A197" s="91" t="s">
        <v>976</v>
      </c>
      <c r="B197" s="91" t="s">
        <v>977</v>
      </c>
      <c r="C197" s="91">
        <v>2</v>
      </c>
      <c r="D197" s="134">
        <v>0.006249757695445976</v>
      </c>
      <c r="E197" s="134">
        <v>2.1351326513767748</v>
      </c>
      <c r="F197" s="91" t="s">
        <v>651</v>
      </c>
      <c r="G197" s="91" t="b">
        <v>1</v>
      </c>
      <c r="H197" s="91" t="b">
        <v>0</v>
      </c>
      <c r="I197" s="91" t="b">
        <v>0</v>
      </c>
      <c r="J197" s="91" t="b">
        <v>0</v>
      </c>
      <c r="K197" s="91" t="b">
        <v>0</v>
      </c>
      <c r="L197" s="91" t="b">
        <v>0</v>
      </c>
    </row>
    <row r="198" spans="1:12" ht="15">
      <c r="A198" s="91" t="s">
        <v>977</v>
      </c>
      <c r="B198" s="91" t="s">
        <v>961</v>
      </c>
      <c r="C198" s="91">
        <v>2</v>
      </c>
      <c r="D198" s="134">
        <v>0.006249757695445976</v>
      </c>
      <c r="E198" s="134">
        <v>1.9590413923210934</v>
      </c>
      <c r="F198" s="91" t="s">
        <v>651</v>
      </c>
      <c r="G198" s="91" t="b">
        <v>0</v>
      </c>
      <c r="H198" s="91" t="b">
        <v>0</v>
      </c>
      <c r="I198" s="91" t="b">
        <v>0</v>
      </c>
      <c r="J198" s="91" t="b">
        <v>0</v>
      </c>
      <c r="K198" s="91" t="b">
        <v>0</v>
      </c>
      <c r="L198" s="91" t="b">
        <v>0</v>
      </c>
    </row>
    <row r="199" spans="1:12" ht="15">
      <c r="A199" s="91" t="s">
        <v>961</v>
      </c>
      <c r="B199" s="91" t="s">
        <v>978</v>
      </c>
      <c r="C199" s="91">
        <v>2</v>
      </c>
      <c r="D199" s="134">
        <v>0.006249757695445976</v>
      </c>
      <c r="E199" s="134">
        <v>1.9590413923210934</v>
      </c>
      <c r="F199" s="91" t="s">
        <v>651</v>
      </c>
      <c r="G199" s="91" t="b">
        <v>0</v>
      </c>
      <c r="H199" s="91" t="b">
        <v>0</v>
      </c>
      <c r="I199" s="91" t="b">
        <v>0</v>
      </c>
      <c r="J199" s="91" t="b">
        <v>1</v>
      </c>
      <c r="K199" s="91" t="b">
        <v>0</v>
      </c>
      <c r="L199" s="91" t="b">
        <v>0</v>
      </c>
    </row>
    <row r="200" spans="1:12" ht="15">
      <c r="A200" s="91" t="s">
        <v>978</v>
      </c>
      <c r="B200" s="91" t="s">
        <v>962</v>
      </c>
      <c r="C200" s="91">
        <v>2</v>
      </c>
      <c r="D200" s="134">
        <v>0.006249757695445976</v>
      </c>
      <c r="E200" s="134">
        <v>1.9590413923210934</v>
      </c>
      <c r="F200" s="91" t="s">
        <v>651</v>
      </c>
      <c r="G200" s="91" t="b">
        <v>1</v>
      </c>
      <c r="H200" s="91" t="b">
        <v>0</v>
      </c>
      <c r="I200" s="91" t="b">
        <v>0</v>
      </c>
      <c r="J200" s="91" t="b">
        <v>0</v>
      </c>
      <c r="K200" s="91" t="b">
        <v>0</v>
      </c>
      <c r="L200" s="91" t="b">
        <v>0</v>
      </c>
    </row>
    <row r="201" spans="1:12" ht="15">
      <c r="A201" s="91" t="s">
        <v>962</v>
      </c>
      <c r="B201" s="91" t="s">
        <v>979</v>
      </c>
      <c r="C201" s="91">
        <v>2</v>
      </c>
      <c r="D201" s="134">
        <v>0.006249757695445976</v>
      </c>
      <c r="E201" s="134">
        <v>1.9590413923210934</v>
      </c>
      <c r="F201" s="91" t="s">
        <v>651</v>
      </c>
      <c r="G201" s="91" t="b">
        <v>0</v>
      </c>
      <c r="H201" s="91" t="b">
        <v>0</v>
      </c>
      <c r="I201" s="91" t="b">
        <v>0</v>
      </c>
      <c r="J201" s="91" t="b">
        <v>0</v>
      </c>
      <c r="K201" s="91" t="b">
        <v>0</v>
      </c>
      <c r="L201" s="91" t="b">
        <v>0</v>
      </c>
    </row>
    <row r="202" spans="1:12" ht="15">
      <c r="A202" s="91" t="s">
        <v>979</v>
      </c>
      <c r="B202" s="91" t="s">
        <v>980</v>
      </c>
      <c r="C202" s="91">
        <v>2</v>
      </c>
      <c r="D202" s="134">
        <v>0.006249757695445976</v>
      </c>
      <c r="E202" s="134">
        <v>2.1351326513767748</v>
      </c>
      <c r="F202" s="91" t="s">
        <v>651</v>
      </c>
      <c r="G202" s="91" t="b">
        <v>0</v>
      </c>
      <c r="H202" s="91" t="b">
        <v>0</v>
      </c>
      <c r="I202" s="91" t="b">
        <v>0</v>
      </c>
      <c r="J202" s="91" t="b">
        <v>0</v>
      </c>
      <c r="K202" s="91" t="b">
        <v>0</v>
      </c>
      <c r="L202" s="91" t="b">
        <v>0</v>
      </c>
    </row>
    <row r="203" spans="1:12" ht="15">
      <c r="A203" s="91" t="s">
        <v>980</v>
      </c>
      <c r="B203" s="91" t="s">
        <v>958</v>
      </c>
      <c r="C203" s="91">
        <v>2</v>
      </c>
      <c r="D203" s="134">
        <v>0.006249757695445976</v>
      </c>
      <c r="E203" s="134">
        <v>2.1351326513767748</v>
      </c>
      <c r="F203" s="91" t="s">
        <v>651</v>
      </c>
      <c r="G203" s="91" t="b">
        <v>0</v>
      </c>
      <c r="H203" s="91" t="b">
        <v>0</v>
      </c>
      <c r="I203" s="91" t="b">
        <v>0</v>
      </c>
      <c r="J203" s="91" t="b">
        <v>0</v>
      </c>
      <c r="K203" s="91" t="b">
        <v>0</v>
      </c>
      <c r="L203" s="91" t="b">
        <v>0</v>
      </c>
    </row>
    <row r="204" spans="1:12" ht="15">
      <c r="A204" s="91" t="s">
        <v>958</v>
      </c>
      <c r="B204" s="91" t="s">
        <v>981</v>
      </c>
      <c r="C204" s="91">
        <v>2</v>
      </c>
      <c r="D204" s="134">
        <v>0.006249757695445976</v>
      </c>
      <c r="E204" s="134">
        <v>2.1351326513767748</v>
      </c>
      <c r="F204" s="91" t="s">
        <v>651</v>
      </c>
      <c r="G204" s="91" t="b">
        <v>0</v>
      </c>
      <c r="H204" s="91" t="b">
        <v>0</v>
      </c>
      <c r="I204" s="91" t="b">
        <v>0</v>
      </c>
      <c r="J204" s="91" t="b">
        <v>0</v>
      </c>
      <c r="K204" s="91" t="b">
        <v>0</v>
      </c>
      <c r="L204" s="91" t="b">
        <v>0</v>
      </c>
    </row>
    <row r="205" spans="1:12" ht="15">
      <c r="A205" s="91" t="s">
        <v>736</v>
      </c>
      <c r="B205" s="91" t="s">
        <v>234</v>
      </c>
      <c r="C205" s="91">
        <v>2</v>
      </c>
      <c r="D205" s="134">
        <v>0</v>
      </c>
      <c r="E205" s="134">
        <v>1.2041199826559248</v>
      </c>
      <c r="F205" s="91" t="s">
        <v>652</v>
      </c>
      <c r="G205" s="91" t="b">
        <v>0</v>
      </c>
      <c r="H205" s="91" t="b">
        <v>0</v>
      </c>
      <c r="I205" s="91" t="b">
        <v>0</v>
      </c>
      <c r="J205" s="91" t="b">
        <v>0</v>
      </c>
      <c r="K205" s="91" t="b">
        <v>0</v>
      </c>
      <c r="L205" s="91" t="b">
        <v>0</v>
      </c>
    </row>
    <row r="206" spans="1:12" ht="15">
      <c r="A206" s="91" t="s">
        <v>234</v>
      </c>
      <c r="B206" s="91" t="s">
        <v>737</v>
      </c>
      <c r="C206" s="91">
        <v>2</v>
      </c>
      <c r="D206" s="134">
        <v>0</v>
      </c>
      <c r="E206" s="134">
        <v>1.2041199826559248</v>
      </c>
      <c r="F206" s="91" t="s">
        <v>652</v>
      </c>
      <c r="G206" s="91" t="b">
        <v>0</v>
      </c>
      <c r="H206" s="91" t="b">
        <v>0</v>
      </c>
      <c r="I206" s="91" t="b">
        <v>0</v>
      </c>
      <c r="J206" s="91" t="b">
        <v>0</v>
      </c>
      <c r="K206" s="91" t="b">
        <v>0</v>
      </c>
      <c r="L206" s="91" t="b">
        <v>0</v>
      </c>
    </row>
    <row r="207" spans="1:12" ht="15">
      <c r="A207" s="91" t="s">
        <v>737</v>
      </c>
      <c r="B207" s="91" t="s">
        <v>738</v>
      </c>
      <c r="C207" s="91">
        <v>2</v>
      </c>
      <c r="D207" s="134">
        <v>0</v>
      </c>
      <c r="E207" s="134">
        <v>1.2041199826559248</v>
      </c>
      <c r="F207" s="91" t="s">
        <v>652</v>
      </c>
      <c r="G207" s="91" t="b">
        <v>0</v>
      </c>
      <c r="H207" s="91" t="b">
        <v>0</v>
      </c>
      <c r="I207" s="91" t="b">
        <v>0</v>
      </c>
      <c r="J207" s="91" t="b">
        <v>0</v>
      </c>
      <c r="K207" s="91" t="b">
        <v>0</v>
      </c>
      <c r="L207" s="91" t="b">
        <v>0</v>
      </c>
    </row>
    <row r="208" spans="1:12" ht="15">
      <c r="A208" s="91" t="s">
        <v>738</v>
      </c>
      <c r="B208" s="91" t="s">
        <v>739</v>
      </c>
      <c r="C208" s="91">
        <v>2</v>
      </c>
      <c r="D208" s="134">
        <v>0</v>
      </c>
      <c r="E208" s="134">
        <v>1.2041199826559248</v>
      </c>
      <c r="F208" s="91" t="s">
        <v>652</v>
      </c>
      <c r="G208" s="91" t="b">
        <v>0</v>
      </c>
      <c r="H208" s="91" t="b">
        <v>0</v>
      </c>
      <c r="I208" s="91" t="b">
        <v>0</v>
      </c>
      <c r="J208" s="91" t="b">
        <v>0</v>
      </c>
      <c r="K208" s="91" t="b">
        <v>0</v>
      </c>
      <c r="L208" s="91" t="b">
        <v>0</v>
      </c>
    </row>
    <row r="209" spans="1:12" ht="15">
      <c r="A209" s="91" t="s">
        <v>739</v>
      </c>
      <c r="B209" s="91" t="s">
        <v>740</v>
      </c>
      <c r="C209" s="91">
        <v>2</v>
      </c>
      <c r="D209" s="134">
        <v>0</v>
      </c>
      <c r="E209" s="134">
        <v>1.2041199826559248</v>
      </c>
      <c r="F209" s="91" t="s">
        <v>652</v>
      </c>
      <c r="G209" s="91" t="b">
        <v>0</v>
      </c>
      <c r="H209" s="91" t="b">
        <v>0</v>
      </c>
      <c r="I209" s="91" t="b">
        <v>0</v>
      </c>
      <c r="J209" s="91" t="b">
        <v>0</v>
      </c>
      <c r="K209" s="91" t="b">
        <v>0</v>
      </c>
      <c r="L209" s="91" t="b">
        <v>0</v>
      </c>
    </row>
    <row r="210" spans="1:12" ht="15">
      <c r="A210" s="91" t="s">
        <v>740</v>
      </c>
      <c r="B210" s="91" t="s">
        <v>741</v>
      </c>
      <c r="C210" s="91">
        <v>2</v>
      </c>
      <c r="D210" s="134">
        <v>0</v>
      </c>
      <c r="E210" s="134">
        <v>1.2041199826559248</v>
      </c>
      <c r="F210" s="91" t="s">
        <v>652</v>
      </c>
      <c r="G210" s="91" t="b">
        <v>0</v>
      </c>
      <c r="H210" s="91" t="b">
        <v>0</v>
      </c>
      <c r="I210" s="91" t="b">
        <v>0</v>
      </c>
      <c r="J210" s="91" t="b">
        <v>0</v>
      </c>
      <c r="K210" s="91" t="b">
        <v>0</v>
      </c>
      <c r="L210" s="91" t="b">
        <v>0</v>
      </c>
    </row>
    <row r="211" spans="1:12" ht="15">
      <c r="A211" s="91" t="s">
        <v>741</v>
      </c>
      <c r="B211" s="91" t="s">
        <v>742</v>
      </c>
      <c r="C211" s="91">
        <v>2</v>
      </c>
      <c r="D211" s="134">
        <v>0</v>
      </c>
      <c r="E211" s="134">
        <v>1.2041199826559248</v>
      </c>
      <c r="F211" s="91" t="s">
        <v>652</v>
      </c>
      <c r="G211" s="91" t="b">
        <v>0</v>
      </c>
      <c r="H211" s="91" t="b">
        <v>0</v>
      </c>
      <c r="I211" s="91" t="b">
        <v>0</v>
      </c>
      <c r="J211" s="91" t="b">
        <v>0</v>
      </c>
      <c r="K211" s="91" t="b">
        <v>0</v>
      </c>
      <c r="L211" s="91" t="b">
        <v>0</v>
      </c>
    </row>
    <row r="212" spans="1:12" ht="15">
      <c r="A212" s="91" t="s">
        <v>742</v>
      </c>
      <c r="B212" s="91" t="s">
        <v>743</v>
      </c>
      <c r="C212" s="91">
        <v>2</v>
      </c>
      <c r="D212" s="134">
        <v>0</v>
      </c>
      <c r="E212" s="134">
        <v>1.2041199826559248</v>
      </c>
      <c r="F212" s="91" t="s">
        <v>652</v>
      </c>
      <c r="G212" s="91" t="b">
        <v>0</v>
      </c>
      <c r="H212" s="91" t="b">
        <v>0</v>
      </c>
      <c r="I212" s="91" t="b">
        <v>0</v>
      </c>
      <c r="J212" s="91" t="b">
        <v>0</v>
      </c>
      <c r="K212" s="91" t="b">
        <v>0</v>
      </c>
      <c r="L212" s="91" t="b">
        <v>0</v>
      </c>
    </row>
    <row r="213" spans="1:12" ht="15">
      <c r="A213" s="91" t="s">
        <v>743</v>
      </c>
      <c r="B213" s="91" t="s">
        <v>744</v>
      </c>
      <c r="C213" s="91">
        <v>2</v>
      </c>
      <c r="D213" s="134">
        <v>0</v>
      </c>
      <c r="E213" s="134">
        <v>1.2041199826559248</v>
      </c>
      <c r="F213" s="91" t="s">
        <v>652</v>
      </c>
      <c r="G213" s="91" t="b">
        <v>0</v>
      </c>
      <c r="H213" s="91" t="b">
        <v>0</v>
      </c>
      <c r="I213" s="91" t="b">
        <v>0</v>
      </c>
      <c r="J213" s="91" t="b">
        <v>0</v>
      </c>
      <c r="K213" s="91" t="b">
        <v>0</v>
      </c>
      <c r="L213" s="91" t="b">
        <v>0</v>
      </c>
    </row>
    <row r="214" spans="1:12" ht="15">
      <c r="A214" s="91" t="s">
        <v>744</v>
      </c>
      <c r="B214" s="91" t="s">
        <v>969</v>
      </c>
      <c r="C214" s="91">
        <v>2</v>
      </c>
      <c r="D214" s="134">
        <v>0</v>
      </c>
      <c r="E214" s="134">
        <v>1.2041199826559248</v>
      </c>
      <c r="F214" s="91" t="s">
        <v>652</v>
      </c>
      <c r="G214" s="91" t="b">
        <v>0</v>
      </c>
      <c r="H214" s="91" t="b">
        <v>0</v>
      </c>
      <c r="I214" s="91" t="b">
        <v>0</v>
      </c>
      <c r="J214" s="91" t="b">
        <v>0</v>
      </c>
      <c r="K214" s="91" t="b">
        <v>0</v>
      </c>
      <c r="L214" s="91" t="b">
        <v>0</v>
      </c>
    </row>
    <row r="215" spans="1:12" ht="15">
      <c r="A215" s="91" t="s">
        <v>969</v>
      </c>
      <c r="B215" s="91" t="s">
        <v>970</v>
      </c>
      <c r="C215" s="91">
        <v>2</v>
      </c>
      <c r="D215" s="134">
        <v>0</v>
      </c>
      <c r="E215" s="134">
        <v>1.2041199826559248</v>
      </c>
      <c r="F215" s="91" t="s">
        <v>652</v>
      </c>
      <c r="G215" s="91" t="b">
        <v>0</v>
      </c>
      <c r="H215" s="91" t="b">
        <v>0</v>
      </c>
      <c r="I215" s="91" t="b">
        <v>0</v>
      </c>
      <c r="J215" s="91" t="b">
        <v>0</v>
      </c>
      <c r="K215" s="91" t="b">
        <v>0</v>
      </c>
      <c r="L215" s="91" t="b">
        <v>0</v>
      </c>
    </row>
    <row r="216" spans="1:12" ht="15">
      <c r="A216" s="91" t="s">
        <v>970</v>
      </c>
      <c r="B216" s="91" t="s">
        <v>971</v>
      </c>
      <c r="C216" s="91">
        <v>2</v>
      </c>
      <c r="D216" s="134">
        <v>0</v>
      </c>
      <c r="E216" s="134">
        <v>1.2041199826559248</v>
      </c>
      <c r="F216" s="91" t="s">
        <v>652</v>
      </c>
      <c r="G216" s="91" t="b">
        <v>0</v>
      </c>
      <c r="H216" s="91" t="b">
        <v>0</v>
      </c>
      <c r="I216" s="91" t="b">
        <v>0</v>
      </c>
      <c r="J216" s="91" t="b">
        <v>0</v>
      </c>
      <c r="K216" s="91" t="b">
        <v>0</v>
      </c>
      <c r="L216" s="91" t="b">
        <v>0</v>
      </c>
    </row>
    <row r="217" spans="1:12" ht="15">
      <c r="A217" s="91" t="s">
        <v>971</v>
      </c>
      <c r="B217" s="91" t="s">
        <v>972</v>
      </c>
      <c r="C217" s="91">
        <v>2</v>
      </c>
      <c r="D217" s="134">
        <v>0</v>
      </c>
      <c r="E217" s="134">
        <v>1.2041199826559248</v>
      </c>
      <c r="F217" s="91" t="s">
        <v>652</v>
      </c>
      <c r="G217" s="91" t="b">
        <v>0</v>
      </c>
      <c r="H217" s="91" t="b">
        <v>0</v>
      </c>
      <c r="I217" s="91" t="b">
        <v>0</v>
      </c>
      <c r="J217" s="91" t="b">
        <v>0</v>
      </c>
      <c r="K217" s="91" t="b">
        <v>0</v>
      </c>
      <c r="L217" s="91" t="b">
        <v>0</v>
      </c>
    </row>
    <row r="218" spans="1:12" ht="15">
      <c r="A218" s="91" t="s">
        <v>725</v>
      </c>
      <c r="B218" s="91" t="s">
        <v>725</v>
      </c>
      <c r="C218" s="91">
        <v>7</v>
      </c>
      <c r="D218" s="134">
        <v>0.014048066464319123</v>
      </c>
      <c r="E218" s="134">
        <v>0.8895171798026698</v>
      </c>
      <c r="F218" s="91" t="s">
        <v>653</v>
      </c>
      <c r="G218" s="91" t="b">
        <v>0</v>
      </c>
      <c r="H218" s="91" t="b">
        <v>0</v>
      </c>
      <c r="I218" s="91" t="b">
        <v>0</v>
      </c>
      <c r="J218" s="91" t="b">
        <v>0</v>
      </c>
      <c r="K218" s="91" t="b">
        <v>0</v>
      </c>
      <c r="L218" s="91" t="b">
        <v>0</v>
      </c>
    </row>
    <row r="219" spans="1:12" ht="15">
      <c r="A219" s="91" t="s">
        <v>746</v>
      </c>
      <c r="B219" s="91" t="s">
        <v>747</v>
      </c>
      <c r="C219" s="91">
        <v>6</v>
      </c>
      <c r="D219" s="134">
        <v>0</v>
      </c>
      <c r="E219" s="134">
        <v>1.380211241711606</v>
      </c>
      <c r="F219" s="91" t="s">
        <v>653</v>
      </c>
      <c r="G219" s="91" t="b">
        <v>0</v>
      </c>
      <c r="H219" s="91" t="b">
        <v>0</v>
      </c>
      <c r="I219" s="91" t="b">
        <v>0</v>
      </c>
      <c r="J219" s="91" t="b">
        <v>0</v>
      </c>
      <c r="K219" s="91" t="b">
        <v>0</v>
      </c>
      <c r="L219" s="91" t="b">
        <v>0</v>
      </c>
    </row>
    <row r="220" spans="1:12" ht="15">
      <c r="A220" s="91" t="s">
        <v>747</v>
      </c>
      <c r="B220" s="91" t="s">
        <v>748</v>
      </c>
      <c r="C220" s="91">
        <v>6</v>
      </c>
      <c r="D220" s="134">
        <v>0</v>
      </c>
      <c r="E220" s="134">
        <v>1.380211241711606</v>
      </c>
      <c r="F220" s="91" t="s">
        <v>653</v>
      </c>
      <c r="G220" s="91" t="b">
        <v>0</v>
      </c>
      <c r="H220" s="91" t="b">
        <v>0</v>
      </c>
      <c r="I220" s="91" t="b">
        <v>0</v>
      </c>
      <c r="J220" s="91" t="b">
        <v>0</v>
      </c>
      <c r="K220" s="91" t="b">
        <v>0</v>
      </c>
      <c r="L220" s="91" t="b">
        <v>0</v>
      </c>
    </row>
    <row r="221" spans="1:12" ht="15">
      <c r="A221" s="91" t="s">
        <v>749</v>
      </c>
      <c r="B221" s="91" t="s">
        <v>750</v>
      </c>
      <c r="C221" s="91">
        <v>6</v>
      </c>
      <c r="D221" s="134">
        <v>0</v>
      </c>
      <c r="E221" s="134">
        <v>1.380211241711606</v>
      </c>
      <c r="F221" s="91" t="s">
        <v>653</v>
      </c>
      <c r="G221" s="91" t="b">
        <v>0</v>
      </c>
      <c r="H221" s="91" t="b">
        <v>0</v>
      </c>
      <c r="I221" s="91" t="b">
        <v>0</v>
      </c>
      <c r="J221" s="91" t="b">
        <v>0</v>
      </c>
      <c r="K221" s="91" t="b">
        <v>0</v>
      </c>
      <c r="L221" s="91" t="b">
        <v>0</v>
      </c>
    </row>
    <row r="222" spans="1:12" ht="15">
      <c r="A222" s="91" t="s">
        <v>750</v>
      </c>
      <c r="B222" s="91" t="s">
        <v>238</v>
      </c>
      <c r="C222" s="91">
        <v>6</v>
      </c>
      <c r="D222" s="134">
        <v>0</v>
      </c>
      <c r="E222" s="134">
        <v>1.1169698069370246</v>
      </c>
      <c r="F222" s="91" t="s">
        <v>653</v>
      </c>
      <c r="G222" s="91" t="b">
        <v>0</v>
      </c>
      <c r="H222" s="91" t="b">
        <v>0</v>
      </c>
      <c r="I222" s="91" t="b">
        <v>0</v>
      </c>
      <c r="J222" s="91" t="b">
        <v>0</v>
      </c>
      <c r="K222" s="91" t="b">
        <v>0</v>
      </c>
      <c r="L222" s="91" t="b">
        <v>0</v>
      </c>
    </row>
    <row r="223" spans="1:12" ht="15">
      <c r="A223" s="91" t="s">
        <v>238</v>
      </c>
      <c r="B223" s="91" t="s">
        <v>705</v>
      </c>
      <c r="C223" s="91">
        <v>5</v>
      </c>
      <c r="D223" s="134">
        <v>0.0026393748682541607</v>
      </c>
      <c r="E223" s="134">
        <v>1.1169698069370246</v>
      </c>
      <c r="F223" s="91" t="s">
        <v>653</v>
      </c>
      <c r="G223" s="91" t="b">
        <v>0</v>
      </c>
      <c r="H223" s="91" t="b">
        <v>0</v>
      </c>
      <c r="I223" s="91" t="b">
        <v>0</v>
      </c>
      <c r="J223" s="91" t="b">
        <v>0</v>
      </c>
      <c r="K223" s="91" t="b">
        <v>0</v>
      </c>
      <c r="L223" s="91" t="b">
        <v>0</v>
      </c>
    </row>
    <row r="224" spans="1:12" ht="15">
      <c r="A224" s="91" t="s">
        <v>705</v>
      </c>
      <c r="B224" s="91" t="s">
        <v>706</v>
      </c>
      <c r="C224" s="91">
        <v>5</v>
      </c>
      <c r="D224" s="134">
        <v>0.0026393748682541607</v>
      </c>
      <c r="E224" s="134">
        <v>1.1583624920952496</v>
      </c>
      <c r="F224" s="91" t="s">
        <v>653</v>
      </c>
      <c r="G224" s="91" t="b">
        <v>0</v>
      </c>
      <c r="H224" s="91" t="b">
        <v>0</v>
      </c>
      <c r="I224" s="91" t="b">
        <v>0</v>
      </c>
      <c r="J224" s="91" t="b">
        <v>0</v>
      </c>
      <c r="K224" s="91" t="b">
        <v>0</v>
      </c>
      <c r="L224" s="91" t="b">
        <v>0</v>
      </c>
    </row>
    <row r="225" spans="1:12" ht="15">
      <c r="A225" s="91" t="s">
        <v>706</v>
      </c>
      <c r="B225" s="91" t="s">
        <v>751</v>
      </c>
      <c r="C225" s="91">
        <v>5</v>
      </c>
      <c r="D225" s="134">
        <v>0.0026393748682541607</v>
      </c>
      <c r="E225" s="134">
        <v>1.0791812460476249</v>
      </c>
      <c r="F225" s="91" t="s">
        <v>653</v>
      </c>
      <c r="G225" s="91" t="b">
        <v>0</v>
      </c>
      <c r="H225" s="91" t="b">
        <v>0</v>
      </c>
      <c r="I225" s="91" t="b">
        <v>0</v>
      </c>
      <c r="J225" s="91" t="b">
        <v>0</v>
      </c>
      <c r="K225" s="91" t="b">
        <v>0</v>
      </c>
      <c r="L225" s="91" t="b">
        <v>0</v>
      </c>
    </row>
    <row r="226" spans="1:12" ht="15">
      <c r="A226" s="91" t="s">
        <v>752</v>
      </c>
      <c r="B226" s="91" t="s">
        <v>939</v>
      </c>
      <c r="C226" s="91">
        <v>5</v>
      </c>
      <c r="D226" s="134">
        <v>0.0026393748682541607</v>
      </c>
      <c r="E226" s="134">
        <v>1.3802112417116061</v>
      </c>
      <c r="F226" s="91" t="s">
        <v>653</v>
      </c>
      <c r="G226" s="91" t="b">
        <v>0</v>
      </c>
      <c r="H226" s="91" t="b">
        <v>0</v>
      </c>
      <c r="I226" s="91" t="b">
        <v>0</v>
      </c>
      <c r="J226" s="91" t="b">
        <v>0</v>
      </c>
      <c r="K226" s="91" t="b">
        <v>0</v>
      </c>
      <c r="L226" s="91" t="b">
        <v>0</v>
      </c>
    </row>
    <row r="227" spans="1:12" ht="15">
      <c r="A227" s="91" t="s">
        <v>939</v>
      </c>
      <c r="B227" s="91" t="s">
        <v>940</v>
      </c>
      <c r="C227" s="91">
        <v>5</v>
      </c>
      <c r="D227" s="134">
        <v>0.0026393748682541607</v>
      </c>
      <c r="E227" s="134">
        <v>1.4593924877592308</v>
      </c>
      <c r="F227" s="91" t="s">
        <v>653</v>
      </c>
      <c r="G227" s="91" t="b">
        <v>0</v>
      </c>
      <c r="H227" s="91" t="b">
        <v>0</v>
      </c>
      <c r="I227" s="91" t="b">
        <v>0</v>
      </c>
      <c r="J227" s="91" t="b">
        <v>0</v>
      </c>
      <c r="K227" s="91" t="b">
        <v>0</v>
      </c>
      <c r="L227" s="91" t="b">
        <v>0</v>
      </c>
    </row>
    <row r="228" spans="1:12" ht="15">
      <c r="A228" s="91" t="s">
        <v>940</v>
      </c>
      <c r="B228" s="91" t="s">
        <v>757</v>
      </c>
      <c r="C228" s="91">
        <v>5</v>
      </c>
      <c r="D228" s="134">
        <v>0.0026393748682541607</v>
      </c>
      <c r="E228" s="134">
        <v>1.4593924877592308</v>
      </c>
      <c r="F228" s="91" t="s">
        <v>653</v>
      </c>
      <c r="G228" s="91" t="b">
        <v>0</v>
      </c>
      <c r="H228" s="91" t="b">
        <v>0</v>
      </c>
      <c r="I228" s="91" t="b">
        <v>0</v>
      </c>
      <c r="J228" s="91" t="b">
        <v>0</v>
      </c>
      <c r="K228" s="91" t="b">
        <v>0</v>
      </c>
      <c r="L228" s="91" t="b">
        <v>0</v>
      </c>
    </row>
    <row r="229" spans="1:12" ht="15">
      <c r="A229" s="91" t="s">
        <v>757</v>
      </c>
      <c r="B229" s="91" t="s">
        <v>941</v>
      </c>
      <c r="C229" s="91">
        <v>5</v>
      </c>
      <c r="D229" s="134">
        <v>0.0026393748682541607</v>
      </c>
      <c r="E229" s="134">
        <v>1.4593924877592308</v>
      </c>
      <c r="F229" s="91" t="s">
        <v>653</v>
      </c>
      <c r="G229" s="91" t="b">
        <v>0</v>
      </c>
      <c r="H229" s="91" t="b">
        <v>0</v>
      </c>
      <c r="I229" s="91" t="b">
        <v>0</v>
      </c>
      <c r="J229" s="91" t="b">
        <v>0</v>
      </c>
      <c r="K229" s="91" t="b">
        <v>0</v>
      </c>
      <c r="L229" s="91" t="b">
        <v>0</v>
      </c>
    </row>
    <row r="230" spans="1:12" ht="15">
      <c r="A230" s="91" t="s">
        <v>941</v>
      </c>
      <c r="B230" s="91" t="s">
        <v>234</v>
      </c>
      <c r="C230" s="91">
        <v>5</v>
      </c>
      <c r="D230" s="134">
        <v>0.0026393748682541607</v>
      </c>
      <c r="E230" s="134">
        <v>1.4593924877592308</v>
      </c>
      <c r="F230" s="91" t="s">
        <v>653</v>
      </c>
      <c r="G230" s="91" t="b">
        <v>0</v>
      </c>
      <c r="H230" s="91" t="b">
        <v>0</v>
      </c>
      <c r="I230" s="91" t="b">
        <v>0</v>
      </c>
      <c r="J230" s="91" t="b">
        <v>0</v>
      </c>
      <c r="K230" s="91" t="b">
        <v>0</v>
      </c>
      <c r="L230" s="91" t="b">
        <v>0</v>
      </c>
    </row>
    <row r="231" spans="1:12" ht="15">
      <c r="A231" s="91" t="s">
        <v>234</v>
      </c>
      <c r="B231" s="91" t="s">
        <v>937</v>
      </c>
      <c r="C231" s="91">
        <v>5</v>
      </c>
      <c r="D231" s="134">
        <v>0.0026393748682541607</v>
      </c>
      <c r="E231" s="134">
        <v>1.4593924877592308</v>
      </c>
      <c r="F231" s="91" t="s">
        <v>653</v>
      </c>
      <c r="G231" s="91" t="b">
        <v>0</v>
      </c>
      <c r="H231" s="91" t="b">
        <v>0</v>
      </c>
      <c r="I231" s="91" t="b">
        <v>0</v>
      </c>
      <c r="J231" s="91" t="b">
        <v>0</v>
      </c>
      <c r="K231" s="91" t="b">
        <v>0</v>
      </c>
      <c r="L231" s="91" t="b">
        <v>0</v>
      </c>
    </row>
    <row r="232" spans="1:12" ht="15">
      <c r="A232" s="91" t="s">
        <v>942</v>
      </c>
      <c r="B232" s="91" t="s">
        <v>943</v>
      </c>
      <c r="C232" s="91">
        <v>5</v>
      </c>
      <c r="D232" s="134">
        <v>0.0026393748682541607</v>
      </c>
      <c r="E232" s="134">
        <v>1.4593924877592308</v>
      </c>
      <c r="F232" s="91" t="s">
        <v>653</v>
      </c>
      <c r="G232" s="91" t="b">
        <v>0</v>
      </c>
      <c r="H232" s="91" t="b">
        <v>0</v>
      </c>
      <c r="I232" s="91" t="b">
        <v>0</v>
      </c>
      <c r="J232" s="91" t="b">
        <v>0</v>
      </c>
      <c r="K232" s="91" t="b">
        <v>0</v>
      </c>
      <c r="L232" s="91" t="b">
        <v>0</v>
      </c>
    </row>
    <row r="233" spans="1:12" ht="15">
      <c r="A233" s="91" t="s">
        <v>943</v>
      </c>
      <c r="B233" s="91" t="s">
        <v>238</v>
      </c>
      <c r="C233" s="91">
        <v>5</v>
      </c>
      <c r="D233" s="134">
        <v>0.0026393748682541607</v>
      </c>
      <c r="E233" s="134">
        <v>1.1169698069370246</v>
      </c>
      <c r="F233" s="91" t="s">
        <v>653</v>
      </c>
      <c r="G233" s="91" t="b">
        <v>0</v>
      </c>
      <c r="H233" s="91" t="b">
        <v>0</v>
      </c>
      <c r="I233" s="91" t="b">
        <v>0</v>
      </c>
      <c r="J233" s="91" t="b">
        <v>0</v>
      </c>
      <c r="K233" s="91" t="b">
        <v>0</v>
      </c>
      <c r="L233" s="91" t="b">
        <v>0</v>
      </c>
    </row>
    <row r="234" spans="1:12" ht="15">
      <c r="A234" s="91" t="s">
        <v>238</v>
      </c>
      <c r="B234" s="91" t="s">
        <v>706</v>
      </c>
      <c r="C234" s="91">
        <v>5</v>
      </c>
      <c r="D234" s="134">
        <v>0.0026393748682541607</v>
      </c>
      <c r="E234" s="134">
        <v>0.8159398112730434</v>
      </c>
      <c r="F234" s="91" t="s">
        <v>653</v>
      </c>
      <c r="G234" s="91" t="b">
        <v>0</v>
      </c>
      <c r="H234" s="91" t="b">
        <v>0</v>
      </c>
      <c r="I234" s="91" t="b">
        <v>0</v>
      </c>
      <c r="J234" s="91" t="b">
        <v>0</v>
      </c>
      <c r="K234" s="91" t="b">
        <v>0</v>
      </c>
      <c r="L234" s="91" t="b">
        <v>0</v>
      </c>
    </row>
    <row r="235" spans="1:12" ht="15">
      <c r="A235" s="91" t="s">
        <v>706</v>
      </c>
      <c r="B235" s="91" t="s">
        <v>725</v>
      </c>
      <c r="C235" s="91">
        <v>5</v>
      </c>
      <c r="D235" s="134">
        <v>0.0026393748682541607</v>
      </c>
      <c r="E235" s="134">
        <v>0.7433891441244317</v>
      </c>
      <c r="F235" s="91" t="s">
        <v>653</v>
      </c>
      <c r="G235" s="91" t="b">
        <v>0</v>
      </c>
      <c r="H235" s="91" t="b">
        <v>0</v>
      </c>
      <c r="I235" s="91" t="b">
        <v>0</v>
      </c>
      <c r="J235" s="91" t="b">
        <v>0</v>
      </c>
      <c r="K235" s="91" t="b">
        <v>0</v>
      </c>
      <c r="L235" s="91" t="b">
        <v>0</v>
      </c>
    </row>
    <row r="236" spans="1:12" ht="15">
      <c r="A236" s="91" t="s">
        <v>751</v>
      </c>
      <c r="B236" s="91" t="s">
        <v>938</v>
      </c>
      <c r="C236" s="91">
        <v>4</v>
      </c>
      <c r="D236" s="134">
        <v>0.0046957669081515</v>
      </c>
      <c r="E236" s="134">
        <v>1.380211241711606</v>
      </c>
      <c r="F236" s="91" t="s">
        <v>653</v>
      </c>
      <c r="G236" s="91" t="b">
        <v>0</v>
      </c>
      <c r="H236" s="91" t="b">
        <v>0</v>
      </c>
      <c r="I236" s="91" t="b">
        <v>0</v>
      </c>
      <c r="J236" s="91" t="b">
        <v>0</v>
      </c>
      <c r="K236" s="91" t="b">
        <v>0</v>
      </c>
      <c r="L236" s="91" t="b">
        <v>0</v>
      </c>
    </row>
    <row r="237" spans="1:12" ht="15">
      <c r="A237" s="91" t="s">
        <v>938</v>
      </c>
      <c r="B237" s="91" t="s">
        <v>953</v>
      </c>
      <c r="C237" s="91">
        <v>4</v>
      </c>
      <c r="D237" s="134">
        <v>0.0046957669081515</v>
      </c>
      <c r="E237" s="134">
        <v>1.5563025007672873</v>
      </c>
      <c r="F237" s="91" t="s">
        <v>653</v>
      </c>
      <c r="G237" s="91" t="b">
        <v>0</v>
      </c>
      <c r="H237" s="91" t="b">
        <v>0</v>
      </c>
      <c r="I237" s="91" t="b">
        <v>0</v>
      </c>
      <c r="J237" s="91" t="b">
        <v>0</v>
      </c>
      <c r="K237" s="91" t="b">
        <v>0</v>
      </c>
      <c r="L237" s="91" t="b">
        <v>0</v>
      </c>
    </row>
    <row r="238" spans="1:12" ht="15">
      <c r="A238" s="91" t="s">
        <v>937</v>
      </c>
      <c r="B238" s="91" t="s">
        <v>290</v>
      </c>
      <c r="C238" s="91">
        <v>4</v>
      </c>
      <c r="D238" s="134">
        <v>0.0046957669081515</v>
      </c>
      <c r="E238" s="134">
        <v>1.4593924877592308</v>
      </c>
      <c r="F238" s="91" t="s">
        <v>653</v>
      </c>
      <c r="G238" s="91" t="b">
        <v>0</v>
      </c>
      <c r="H238" s="91" t="b">
        <v>0</v>
      </c>
      <c r="I238" s="91" t="b">
        <v>0</v>
      </c>
      <c r="J238" s="91" t="b">
        <v>0</v>
      </c>
      <c r="K238" s="91" t="b">
        <v>0</v>
      </c>
      <c r="L238" s="91" t="b">
        <v>0</v>
      </c>
    </row>
    <row r="239" spans="1:12" ht="15">
      <c r="A239" s="91" t="s">
        <v>290</v>
      </c>
      <c r="B239" s="91" t="s">
        <v>942</v>
      </c>
      <c r="C239" s="91">
        <v>4</v>
      </c>
      <c r="D239" s="134">
        <v>0.0046957669081515</v>
      </c>
      <c r="E239" s="134">
        <v>1.4593924877592308</v>
      </c>
      <c r="F239" s="91" t="s">
        <v>653</v>
      </c>
      <c r="G239" s="91" t="b">
        <v>0</v>
      </c>
      <c r="H239" s="91" t="b">
        <v>0</v>
      </c>
      <c r="I239" s="91" t="b">
        <v>0</v>
      </c>
      <c r="J239" s="91" t="b">
        <v>0</v>
      </c>
      <c r="K239" s="91" t="b">
        <v>0</v>
      </c>
      <c r="L239" s="91" t="b">
        <v>0</v>
      </c>
    </row>
    <row r="240" spans="1:12" ht="15">
      <c r="A240" s="91" t="s">
        <v>748</v>
      </c>
      <c r="B240" s="91" t="s">
        <v>749</v>
      </c>
      <c r="C240" s="91">
        <v>3</v>
      </c>
      <c r="D240" s="134">
        <v>0.006020599913279624</v>
      </c>
      <c r="E240" s="134">
        <v>1.0791812460476249</v>
      </c>
      <c r="F240" s="91" t="s">
        <v>653</v>
      </c>
      <c r="G240" s="91" t="b">
        <v>0</v>
      </c>
      <c r="H240" s="91" t="b">
        <v>0</v>
      </c>
      <c r="I240" s="91" t="b">
        <v>0</v>
      </c>
      <c r="J240" s="91" t="b">
        <v>0</v>
      </c>
      <c r="K240" s="91" t="b">
        <v>0</v>
      </c>
      <c r="L240" s="91" t="b">
        <v>0</v>
      </c>
    </row>
    <row r="241" spans="1:12" ht="15">
      <c r="A241" s="91" t="s">
        <v>953</v>
      </c>
      <c r="B241" s="91" t="s">
        <v>752</v>
      </c>
      <c r="C241" s="91">
        <v>3</v>
      </c>
      <c r="D241" s="134">
        <v>0.006020599913279624</v>
      </c>
      <c r="E241" s="134">
        <v>1.255272505103306</v>
      </c>
      <c r="F241" s="91" t="s">
        <v>653</v>
      </c>
      <c r="G241" s="91" t="b">
        <v>0</v>
      </c>
      <c r="H241" s="91" t="b">
        <v>0</v>
      </c>
      <c r="I241" s="91" t="b">
        <v>0</v>
      </c>
      <c r="J241" s="91" t="b">
        <v>0</v>
      </c>
      <c r="K241" s="91" t="b">
        <v>0</v>
      </c>
      <c r="L241" s="91" t="b">
        <v>0</v>
      </c>
    </row>
    <row r="242" spans="1:12" ht="15">
      <c r="A242" s="91" t="s">
        <v>748</v>
      </c>
      <c r="B242" s="91" t="s">
        <v>966</v>
      </c>
      <c r="C242" s="91">
        <v>3</v>
      </c>
      <c r="D242" s="134">
        <v>0.006020599913279624</v>
      </c>
      <c r="E242" s="134">
        <v>1.380211241711606</v>
      </c>
      <c r="F242" s="91" t="s">
        <v>653</v>
      </c>
      <c r="G242" s="91" t="b">
        <v>0</v>
      </c>
      <c r="H242" s="91" t="b">
        <v>0</v>
      </c>
      <c r="I242" s="91" t="b">
        <v>0</v>
      </c>
      <c r="J242" s="91" t="b">
        <v>0</v>
      </c>
      <c r="K242" s="91" t="b">
        <v>0</v>
      </c>
      <c r="L242" s="91" t="b">
        <v>0</v>
      </c>
    </row>
    <row r="243" spans="1:12" ht="15">
      <c r="A243" s="91" t="s">
        <v>966</v>
      </c>
      <c r="B243" s="91" t="s">
        <v>749</v>
      </c>
      <c r="C243" s="91">
        <v>3</v>
      </c>
      <c r="D243" s="134">
        <v>0.006020599913279624</v>
      </c>
      <c r="E243" s="134">
        <v>1.380211241711606</v>
      </c>
      <c r="F243" s="91" t="s">
        <v>653</v>
      </c>
      <c r="G243" s="91" t="b">
        <v>0</v>
      </c>
      <c r="H243" s="91" t="b">
        <v>0</v>
      </c>
      <c r="I243" s="91" t="b">
        <v>0</v>
      </c>
      <c r="J243" s="91" t="b">
        <v>0</v>
      </c>
      <c r="K243" s="91" t="b">
        <v>0</v>
      </c>
      <c r="L243" s="91" t="b">
        <v>0</v>
      </c>
    </row>
    <row r="244" spans="1:12" ht="15">
      <c r="A244" s="91" t="s">
        <v>751</v>
      </c>
      <c r="B244" s="91" t="s">
        <v>1007</v>
      </c>
      <c r="C244" s="91">
        <v>2</v>
      </c>
      <c r="D244" s="134">
        <v>0.0063616167295955</v>
      </c>
      <c r="E244" s="134">
        <v>1.380211241711606</v>
      </c>
      <c r="F244" s="91" t="s">
        <v>653</v>
      </c>
      <c r="G244" s="91" t="b">
        <v>0</v>
      </c>
      <c r="H244" s="91" t="b">
        <v>0</v>
      </c>
      <c r="I244" s="91" t="b">
        <v>0</v>
      </c>
      <c r="J244" s="91" t="b">
        <v>0</v>
      </c>
      <c r="K244" s="91" t="b">
        <v>0</v>
      </c>
      <c r="L244" s="91" t="b">
        <v>0</v>
      </c>
    </row>
    <row r="245" spans="1:12" ht="15">
      <c r="A245" s="91" t="s">
        <v>1007</v>
      </c>
      <c r="B245" s="91" t="s">
        <v>948</v>
      </c>
      <c r="C245" s="91">
        <v>2</v>
      </c>
      <c r="D245" s="134">
        <v>0.0063616167295955</v>
      </c>
      <c r="E245" s="134">
        <v>1.8573324964312685</v>
      </c>
      <c r="F245" s="91" t="s">
        <v>653</v>
      </c>
      <c r="G245" s="91" t="b">
        <v>0</v>
      </c>
      <c r="H245" s="91" t="b">
        <v>0</v>
      </c>
      <c r="I245" s="91" t="b">
        <v>0</v>
      </c>
      <c r="J245" s="91" t="b">
        <v>0</v>
      </c>
      <c r="K245" s="91" t="b">
        <v>0</v>
      </c>
      <c r="L245" s="91" t="b">
        <v>0</v>
      </c>
    </row>
    <row r="246" spans="1:12" ht="15">
      <c r="A246" s="91" t="s">
        <v>754</v>
      </c>
      <c r="B246" s="91" t="s">
        <v>235</v>
      </c>
      <c r="C246" s="91">
        <v>2</v>
      </c>
      <c r="D246" s="134">
        <v>0</v>
      </c>
      <c r="E246" s="134">
        <v>1.1760912590556813</v>
      </c>
      <c r="F246" s="91" t="s">
        <v>654</v>
      </c>
      <c r="G246" s="91" t="b">
        <v>0</v>
      </c>
      <c r="H246" s="91" t="b">
        <v>0</v>
      </c>
      <c r="I246" s="91" t="b">
        <v>0</v>
      </c>
      <c r="J246" s="91" t="b">
        <v>0</v>
      </c>
      <c r="K246" s="91" t="b">
        <v>0</v>
      </c>
      <c r="L246" s="91" t="b">
        <v>0</v>
      </c>
    </row>
    <row r="247" spans="1:12" ht="15">
      <c r="A247" s="91" t="s">
        <v>235</v>
      </c>
      <c r="B247" s="91" t="s">
        <v>755</v>
      </c>
      <c r="C247" s="91">
        <v>2</v>
      </c>
      <c r="D247" s="134">
        <v>0</v>
      </c>
      <c r="E247" s="134">
        <v>1.1760912590556813</v>
      </c>
      <c r="F247" s="91" t="s">
        <v>654</v>
      </c>
      <c r="G247" s="91" t="b">
        <v>0</v>
      </c>
      <c r="H247" s="91" t="b">
        <v>0</v>
      </c>
      <c r="I247" s="91" t="b">
        <v>0</v>
      </c>
      <c r="J247" s="91" t="b">
        <v>0</v>
      </c>
      <c r="K247" s="91" t="b">
        <v>0</v>
      </c>
      <c r="L247" s="91" t="b">
        <v>0</v>
      </c>
    </row>
    <row r="248" spans="1:12" ht="15">
      <c r="A248" s="91" t="s">
        <v>755</v>
      </c>
      <c r="B248" s="91" t="s">
        <v>756</v>
      </c>
      <c r="C248" s="91">
        <v>2</v>
      </c>
      <c r="D248" s="134">
        <v>0</v>
      </c>
      <c r="E248" s="134">
        <v>1.1760912590556813</v>
      </c>
      <c r="F248" s="91" t="s">
        <v>654</v>
      </c>
      <c r="G248" s="91" t="b">
        <v>0</v>
      </c>
      <c r="H248" s="91" t="b">
        <v>0</v>
      </c>
      <c r="I248" s="91" t="b">
        <v>0</v>
      </c>
      <c r="J248" s="91" t="b">
        <v>0</v>
      </c>
      <c r="K248" s="91" t="b">
        <v>0</v>
      </c>
      <c r="L248" s="91" t="b">
        <v>0</v>
      </c>
    </row>
    <row r="249" spans="1:12" ht="15">
      <c r="A249" s="91" t="s">
        <v>756</v>
      </c>
      <c r="B249" s="91" t="s">
        <v>757</v>
      </c>
      <c r="C249" s="91">
        <v>2</v>
      </c>
      <c r="D249" s="134">
        <v>0</v>
      </c>
      <c r="E249" s="134">
        <v>1.1760912590556813</v>
      </c>
      <c r="F249" s="91" t="s">
        <v>654</v>
      </c>
      <c r="G249" s="91" t="b">
        <v>0</v>
      </c>
      <c r="H249" s="91" t="b">
        <v>0</v>
      </c>
      <c r="I249" s="91" t="b">
        <v>0</v>
      </c>
      <c r="J249" s="91" t="b">
        <v>0</v>
      </c>
      <c r="K249" s="91" t="b">
        <v>0</v>
      </c>
      <c r="L249" s="91" t="b">
        <v>0</v>
      </c>
    </row>
    <row r="250" spans="1:12" ht="15">
      <c r="A250" s="91" t="s">
        <v>757</v>
      </c>
      <c r="B250" s="91" t="s">
        <v>234</v>
      </c>
      <c r="C250" s="91">
        <v>2</v>
      </c>
      <c r="D250" s="134">
        <v>0</v>
      </c>
      <c r="E250" s="134">
        <v>1.1760912590556813</v>
      </c>
      <c r="F250" s="91" t="s">
        <v>654</v>
      </c>
      <c r="G250" s="91" t="b">
        <v>0</v>
      </c>
      <c r="H250" s="91" t="b">
        <v>0</v>
      </c>
      <c r="I250" s="91" t="b">
        <v>0</v>
      </c>
      <c r="J250" s="91" t="b">
        <v>0</v>
      </c>
      <c r="K250" s="91" t="b">
        <v>0</v>
      </c>
      <c r="L250" s="91" t="b">
        <v>0</v>
      </c>
    </row>
    <row r="251" spans="1:12" ht="15">
      <c r="A251" s="91" t="s">
        <v>234</v>
      </c>
      <c r="B251" s="91" t="s">
        <v>758</v>
      </c>
      <c r="C251" s="91">
        <v>2</v>
      </c>
      <c r="D251" s="134">
        <v>0</v>
      </c>
      <c r="E251" s="134">
        <v>1.1760912590556813</v>
      </c>
      <c r="F251" s="91" t="s">
        <v>654</v>
      </c>
      <c r="G251" s="91" t="b">
        <v>0</v>
      </c>
      <c r="H251" s="91" t="b">
        <v>0</v>
      </c>
      <c r="I251" s="91" t="b">
        <v>0</v>
      </c>
      <c r="J251" s="91" t="b">
        <v>0</v>
      </c>
      <c r="K251" s="91" t="b">
        <v>0</v>
      </c>
      <c r="L251" s="91" t="b">
        <v>0</v>
      </c>
    </row>
    <row r="252" spans="1:12" ht="15">
      <c r="A252" s="91" t="s">
        <v>758</v>
      </c>
      <c r="B252" s="91" t="s">
        <v>238</v>
      </c>
      <c r="C252" s="91">
        <v>2</v>
      </c>
      <c r="D252" s="134">
        <v>0</v>
      </c>
      <c r="E252" s="134">
        <v>1.1760912590556813</v>
      </c>
      <c r="F252" s="91" t="s">
        <v>654</v>
      </c>
      <c r="G252" s="91" t="b">
        <v>0</v>
      </c>
      <c r="H252" s="91" t="b">
        <v>0</v>
      </c>
      <c r="I252" s="91" t="b">
        <v>0</v>
      </c>
      <c r="J252" s="91" t="b">
        <v>0</v>
      </c>
      <c r="K252" s="91" t="b">
        <v>0</v>
      </c>
      <c r="L252" s="91" t="b">
        <v>0</v>
      </c>
    </row>
    <row r="253" spans="1:12" ht="15">
      <c r="A253" s="91" t="s">
        <v>238</v>
      </c>
      <c r="B253" s="91" t="s">
        <v>759</v>
      </c>
      <c r="C253" s="91">
        <v>2</v>
      </c>
      <c r="D253" s="134">
        <v>0</v>
      </c>
      <c r="E253" s="134">
        <v>1.1760912590556813</v>
      </c>
      <c r="F253" s="91" t="s">
        <v>654</v>
      </c>
      <c r="G253" s="91" t="b">
        <v>0</v>
      </c>
      <c r="H253" s="91" t="b">
        <v>0</v>
      </c>
      <c r="I253" s="91" t="b">
        <v>0</v>
      </c>
      <c r="J253" s="91" t="b">
        <v>0</v>
      </c>
      <c r="K253" s="91" t="b">
        <v>0</v>
      </c>
      <c r="L253" s="91" t="b">
        <v>0</v>
      </c>
    </row>
    <row r="254" spans="1:12" ht="15">
      <c r="A254" s="91" t="s">
        <v>759</v>
      </c>
      <c r="B254" s="91" t="s">
        <v>760</v>
      </c>
      <c r="C254" s="91">
        <v>2</v>
      </c>
      <c r="D254" s="134">
        <v>0</v>
      </c>
      <c r="E254" s="134">
        <v>1.1760912590556813</v>
      </c>
      <c r="F254" s="91" t="s">
        <v>654</v>
      </c>
      <c r="G254" s="91" t="b">
        <v>0</v>
      </c>
      <c r="H254" s="91" t="b">
        <v>0</v>
      </c>
      <c r="I254" s="91" t="b">
        <v>0</v>
      </c>
      <c r="J254" s="91" t="b">
        <v>0</v>
      </c>
      <c r="K254" s="91" t="b">
        <v>0</v>
      </c>
      <c r="L254" s="91" t="b">
        <v>0</v>
      </c>
    </row>
    <row r="255" spans="1:12" ht="15">
      <c r="A255" s="91" t="s">
        <v>760</v>
      </c>
      <c r="B255" s="91" t="s">
        <v>973</v>
      </c>
      <c r="C255" s="91">
        <v>2</v>
      </c>
      <c r="D255" s="134">
        <v>0</v>
      </c>
      <c r="E255" s="134">
        <v>1.1760912590556813</v>
      </c>
      <c r="F255" s="91" t="s">
        <v>654</v>
      </c>
      <c r="G255" s="91" t="b">
        <v>0</v>
      </c>
      <c r="H255" s="91" t="b">
        <v>0</v>
      </c>
      <c r="I255" s="91" t="b">
        <v>0</v>
      </c>
      <c r="J255" s="91" t="b">
        <v>0</v>
      </c>
      <c r="K255" s="91" t="b">
        <v>0</v>
      </c>
      <c r="L255" s="91" t="b">
        <v>0</v>
      </c>
    </row>
    <row r="256" spans="1:12" ht="15">
      <c r="A256" s="91" t="s">
        <v>764</v>
      </c>
      <c r="B256" s="91" t="s">
        <v>762</v>
      </c>
      <c r="C256" s="91">
        <v>2</v>
      </c>
      <c r="D256" s="134">
        <v>0</v>
      </c>
      <c r="E256" s="134">
        <v>1.1026623418971477</v>
      </c>
      <c r="F256" s="91" t="s">
        <v>655</v>
      </c>
      <c r="G256" s="91" t="b">
        <v>0</v>
      </c>
      <c r="H256" s="91" t="b">
        <v>0</v>
      </c>
      <c r="I256" s="91" t="b">
        <v>0</v>
      </c>
      <c r="J256" s="91" t="b">
        <v>0</v>
      </c>
      <c r="K256" s="91" t="b">
        <v>0</v>
      </c>
      <c r="L256" s="91" t="b">
        <v>0</v>
      </c>
    </row>
    <row r="257" spans="1:12" ht="15">
      <c r="A257" s="91" t="s">
        <v>762</v>
      </c>
      <c r="B257" s="91" t="s">
        <v>765</v>
      </c>
      <c r="C257" s="91">
        <v>2</v>
      </c>
      <c r="D257" s="134">
        <v>0</v>
      </c>
      <c r="E257" s="134">
        <v>1.1026623418971477</v>
      </c>
      <c r="F257" s="91" t="s">
        <v>655</v>
      </c>
      <c r="G257" s="91" t="b">
        <v>0</v>
      </c>
      <c r="H257" s="91" t="b">
        <v>0</v>
      </c>
      <c r="I257" s="91" t="b">
        <v>0</v>
      </c>
      <c r="J257" s="91" t="b">
        <v>0</v>
      </c>
      <c r="K257" s="91" t="b">
        <v>0</v>
      </c>
      <c r="L257" s="91" t="b">
        <v>0</v>
      </c>
    </row>
    <row r="258" spans="1:12" ht="15">
      <c r="A258" s="91" t="s">
        <v>765</v>
      </c>
      <c r="B258" s="91" t="s">
        <v>766</v>
      </c>
      <c r="C258" s="91">
        <v>2</v>
      </c>
      <c r="D258" s="134">
        <v>0</v>
      </c>
      <c r="E258" s="134">
        <v>1.278753600952829</v>
      </c>
      <c r="F258" s="91" t="s">
        <v>655</v>
      </c>
      <c r="G258" s="91" t="b">
        <v>0</v>
      </c>
      <c r="H258" s="91" t="b">
        <v>0</v>
      </c>
      <c r="I258" s="91" t="b">
        <v>0</v>
      </c>
      <c r="J258" s="91" t="b">
        <v>0</v>
      </c>
      <c r="K258" s="91" t="b">
        <v>0</v>
      </c>
      <c r="L258" s="91" t="b">
        <v>0</v>
      </c>
    </row>
    <row r="259" spans="1:12" ht="15">
      <c r="A259" s="91" t="s">
        <v>766</v>
      </c>
      <c r="B259" s="91" t="s">
        <v>767</v>
      </c>
      <c r="C259" s="91">
        <v>2</v>
      </c>
      <c r="D259" s="134">
        <v>0</v>
      </c>
      <c r="E259" s="134">
        <v>1.278753600952829</v>
      </c>
      <c r="F259" s="91" t="s">
        <v>655</v>
      </c>
      <c r="G259" s="91" t="b">
        <v>0</v>
      </c>
      <c r="H259" s="91" t="b">
        <v>0</v>
      </c>
      <c r="I259" s="91" t="b">
        <v>0</v>
      </c>
      <c r="J259" s="91" t="b">
        <v>0</v>
      </c>
      <c r="K259" s="91" t="b">
        <v>0</v>
      </c>
      <c r="L259" s="91" t="b">
        <v>0</v>
      </c>
    </row>
    <row r="260" spans="1:12" ht="15">
      <c r="A260" s="91" t="s">
        <v>767</v>
      </c>
      <c r="B260" s="91" t="s">
        <v>768</v>
      </c>
      <c r="C260" s="91">
        <v>2</v>
      </c>
      <c r="D260" s="134">
        <v>0</v>
      </c>
      <c r="E260" s="134">
        <v>1.278753600952829</v>
      </c>
      <c r="F260" s="91" t="s">
        <v>655</v>
      </c>
      <c r="G260" s="91" t="b">
        <v>0</v>
      </c>
      <c r="H260" s="91" t="b">
        <v>0</v>
      </c>
      <c r="I260" s="91" t="b">
        <v>0</v>
      </c>
      <c r="J260" s="91" t="b">
        <v>0</v>
      </c>
      <c r="K260" s="91" t="b">
        <v>0</v>
      </c>
      <c r="L260" s="91" t="b">
        <v>0</v>
      </c>
    </row>
    <row r="261" spans="1:12" ht="15">
      <c r="A261" s="91" t="s">
        <v>768</v>
      </c>
      <c r="B261" s="91" t="s">
        <v>769</v>
      </c>
      <c r="C261" s="91">
        <v>2</v>
      </c>
      <c r="D261" s="134">
        <v>0</v>
      </c>
      <c r="E261" s="134">
        <v>1.278753600952829</v>
      </c>
      <c r="F261" s="91" t="s">
        <v>655</v>
      </c>
      <c r="G261" s="91" t="b">
        <v>0</v>
      </c>
      <c r="H261" s="91" t="b">
        <v>0</v>
      </c>
      <c r="I261" s="91" t="b">
        <v>0</v>
      </c>
      <c r="J261" s="91" t="b">
        <v>0</v>
      </c>
      <c r="K261" s="91" t="b">
        <v>0</v>
      </c>
      <c r="L261" s="91" t="b">
        <v>0</v>
      </c>
    </row>
    <row r="262" spans="1:12" ht="15">
      <c r="A262" s="91" t="s">
        <v>769</v>
      </c>
      <c r="B262" s="91" t="s">
        <v>763</v>
      </c>
      <c r="C262" s="91">
        <v>2</v>
      </c>
      <c r="D262" s="134">
        <v>0</v>
      </c>
      <c r="E262" s="134">
        <v>1.1026623418971477</v>
      </c>
      <c r="F262" s="91" t="s">
        <v>655</v>
      </c>
      <c r="G262" s="91" t="b">
        <v>0</v>
      </c>
      <c r="H262" s="91" t="b">
        <v>0</v>
      </c>
      <c r="I262" s="91" t="b">
        <v>0</v>
      </c>
      <c r="J262" s="91" t="b">
        <v>0</v>
      </c>
      <c r="K262" s="91" t="b">
        <v>0</v>
      </c>
      <c r="L262" s="91" t="b">
        <v>0</v>
      </c>
    </row>
    <row r="263" spans="1:12" ht="15">
      <c r="A263" s="91" t="s">
        <v>763</v>
      </c>
      <c r="B263" s="91" t="s">
        <v>770</v>
      </c>
      <c r="C263" s="91">
        <v>2</v>
      </c>
      <c r="D263" s="134">
        <v>0</v>
      </c>
      <c r="E263" s="134">
        <v>1.1026623418971477</v>
      </c>
      <c r="F263" s="91" t="s">
        <v>655</v>
      </c>
      <c r="G263" s="91" t="b">
        <v>0</v>
      </c>
      <c r="H263" s="91" t="b">
        <v>0</v>
      </c>
      <c r="I263" s="91" t="b">
        <v>0</v>
      </c>
      <c r="J263" s="91" t="b">
        <v>0</v>
      </c>
      <c r="K263" s="91" t="b">
        <v>0</v>
      </c>
      <c r="L263" s="91" t="b">
        <v>0</v>
      </c>
    </row>
    <row r="264" spans="1:12" ht="15">
      <c r="A264" s="91" t="s">
        <v>770</v>
      </c>
      <c r="B264" s="91" t="s">
        <v>771</v>
      </c>
      <c r="C264" s="91">
        <v>2</v>
      </c>
      <c r="D264" s="134">
        <v>0</v>
      </c>
      <c r="E264" s="134">
        <v>1.278753600952829</v>
      </c>
      <c r="F264" s="91" t="s">
        <v>655</v>
      </c>
      <c r="G264" s="91" t="b">
        <v>0</v>
      </c>
      <c r="H264" s="91" t="b">
        <v>0</v>
      </c>
      <c r="I264" s="91" t="b">
        <v>0</v>
      </c>
      <c r="J264" s="91" t="b">
        <v>0</v>
      </c>
      <c r="K264" s="91" t="b">
        <v>0</v>
      </c>
      <c r="L264" s="91" t="b">
        <v>0</v>
      </c>
    </row>
    <row r="265" spans="1:12" ht="15">
      <c r="A265" s="91" t="s">
        <v>771</v>
      </c>
      <c r="B265" s="91" t="s">
        <v>234</v>
      </c>
      <c r="C265" s="91">
        <v>2</v>
      </c>
      <c r="D265" s="134">
        <v>0</v>
      </c>
      <c r="E265" s="134">
        <v>1.278753600952829</v>
      </c>
      <c r="F265" s="91" t="s">
        <v>655</v>
      </c>
      <c r="G265" s="91" t="b">
        <v>0</v>
      </c>
      <c r="H265" s="91" t="b">
        <v>0</v>
      </c>
      <c r="I265" s="91" t="b">
        <v>0</v>
      </c>
      <c r="J265" s="91" t="b">
        <v>0</v>
      </c>
      <c r="K265" s="91" t="b">
        <v>0</v>
      </c>
      <c r="L265" s="91" t="b">
        <v>0</v>
      </c>
    </row>
    <row r="266" spans="1:12" ht="15">
      <c r="A266" s="91" t="s">
        <v>234</v>
      </c>
      <c r="B266" s="91" t="s">
        <v>1008</v>
      </c>
      <c r="C266" s="91">
        <v>2</v>
      </c>
      <c r="D266" s="134">
        <v>0</v>
      </c>
      <c r="E266" s="134">
        <v>1.278753600952829</v>
      </c>
      <c r="F266" s="91" t="s">
        <v>655</v>
      </c>
      <c r="G266" s="91" t="b">
        <v>0</v>
      </c>
      <c r="H266" s="91" t="b">
        <v>0</v>
      </c>
      <c r="I266" s="91" t="b">
        <v>0</v>
      </c>
      <c r="J266" s="91" t="b">
        <v>0</v>
      </c>
      <c r="K266" s="91" t="b">
        <v>0</v>
      </c>
      <c r="L266" s="91" t="b">
        <v>0</v>
      </c>
    </row>
    <row r="267" spans="1:12" ht="15">
      <c r="A267" s="91" t="s">
        <v>1008</v>
      </c>
      <c r="B267" s="91" t="s">
        <v>947</v>
      </c>
      <c r="C267" s="91">
        <v>2</v>
      </c>
      <c r="D267" s="134">
        <v>0</v>
      </c>
      <c r="E267" s="134">
        <v>1.278753600952829</v>
      </c>
      <c r="F267" s="91" t="s">
        <v>655</v>
      </c>
      <c r="G267" s="91" t="b">
        <v>0</v>
      </c>
      <c r="H267" s="91" t="b">
        <v>0</v>
      </c>
      <c r="I267" s="91" t="b">
        <v>0</v>
      </c>
      <c r="J267" s="91" t="b">
        <v>1</v>
      </c>
      <c r="K267" s="91" t="b">
        <v>0</v>
      </c>
      <c r="L267" s="91" t="b">
        <v>0</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57421875" style="0" bestFit="1" customWidth="1"/>
    <col min="2" max="2" width="24.7109375" style="0" bestFit="1" customWidth="1"/>
  </cols>
  <sheetData>
    <row r="1" spans="1:2" ht="15" customHeight="1">
      <c r="A1" s="13" t="s">
        <v>1047</v>
      </c>
      <c r="B1" s="13" t="s">
        <v>34</v>
      </c>
    </row>
    <row r="2" spans="1:2" ht="15">
      <c r="A2" s="125" t="s">
        <v>222</v>
      </c>
      <c r="B2" s="85">
        <v>103</v>
      </c>
    </row>
    <row r="3" spans="1:2" ht="15">
      <c r="A3" s="125" t="s">
        <v>226</v>
      </c>
      <c r="B3" s="85">
        <v>76</v>
      </c>
    </row>
    <row r="4" spans="1:2" ht="15">
      <c r="A4" s="125" t="s">
        <v>219</v>
      </c>
      <c r="B4" s="85">
        <v>12</v>
      </c>
    </row>
    <row r="5" spans="1:2" ht="15">
      <c r="A5" s="125" t="s">
        <v>227</v>
      </c>
      <c r="B5" s="85">
        <v>3</v>
      </c>
    </row>
    <row r="6" spans="1:2" ht="15">
      <c r="A6" s="125" t="s">
        <v>217</v>
      </c>
      <c r="B6" s="85">
        <v>2</v>
      </c>
    </row>
    <row r="7" spans="1:2" ht="15">
      <c r="A7" s="125" t="s">
        <v>224</v>
      </c>
      <c r="B7" s="85">
        <v>0</v>
      </c>
    </row>
    <row r="8" spans="1:2" ht="15">
      <c r="A8" s="125" t="s">
        <v>233</v>
      </c>
      <c r="B8" s="85">
        <v>0</v>
      </c>
    </row>
    <row r="9" spans="1:2" ht="15">
      <c r="A9" s="125" t="s">
        <v>234</v>
      </c>
      <c r="B9" s="85">
        <v>0</v>
      </c>
    </row>
    <row r="10" spans="1:2" ht="15">
      <c r="A10" s="125" t="s">
        <v>223</v>
      </c>
      <c r="B10" s="85">
        <v>0</v>
      </c>
    </row>
    <row r="11" spans="1:2" ht="15">
      <c r="A11" s="125" t="s">
        <v>232</v>
      </c>
      <c r="B11" s="85">
        <v>0</v>
      </c>
    </row>
  </sheetData>
  <printOptions/>
  <pageMargins left="0.7" right="0.7" top="0.75" bottom="0.75" header="0.3" footer="0.3"/>
  <pageSetup orientation="portrait" paperSize="9"/>
  <tableParts>
    <tablePart r:id="rId1"/>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30"/>
  <sheetViews>
    <sheetView tabSelected="1" workbookViewId="0" topLeftCell="A1">
      <pane xSplit="1" ySplit="2" topLeftCell="B3" activePane="bottomRight" state="frozen"/>
      <selection pane="topRight" activeCell="B1" sqref="B1"/>
      <selection pane="bottomLeft" activeCell="A3" sqref="A3"/>
      <selection pane="bottomRight" activeCell="B1" sqref="B1"/>
    </sheetView>
  </sheetViews>
  <sheetFormatPr defaultColWidth="9.140625" defaultRowHeight="15"/>
  <cols>
    <col min="1" max="1" width="9.140625" style="1" customWidth="1"/>
    <col min="2" max="2" width="11.7109375" style="0" customWidth="1"/>
    <col min="3" max="3" width="7.8515625" style="0" hidden="1" customWidth="1"/>
    <col min="4" max="4" width="8.57421875" style="0" hidden="1" customWidth="1"/>
    <col min="5" max="5" width="6.7109375" style="0" hidden="1" customWidth="1"/>
    <col min="6" max="6" width="9.8515625" style="0" hidden="1" customWidth="1"/>
    <col min="7" max="7" width="7.7109375" style="0" hidden="1" customWidth="1"/>
    <col min="8" max="8" width="11.00390625" style="0" hidden="1" customWidth="1"/>
    <col min="9" max="9" width="8.57421875" style="0" hidden="1" customWidth="1"/>
    <col min="10" max="10" width="9.7109375" style="3" hidden="1" customWidth="1"/>
    <col min="11" max="11" width="10.57421875" style="0" hidden="1" customWidth="1"/>
    <col min="12" max="13" width="9.140625" style="0" hidden="1" customWidth="1"/>
    <col min="14" max="15" width="4.28125" style="0" hidden="1" customWidth="1"/>
    <col min="16" max="16" width="10.28125" style="0" hidden="1" customWidth="1"/>
    <col min="17" max="17" width="6.421875" style="0" hidden="1" customWidth="1"/>
    <col min="18" max="18" width="8.28125" style="0" hidden="1" customWidth="1"/>
    <col min="19" max="19" width="9.57421875" style="0" customWidth="1"/>
    <col min="20" max="20" width="9.28125" style="0" customWidth="1"/>
    <col min="21" max="21" width="9.57421875" style="0" customWidth="1"/>
    <col min="22" max="24" width="14.28125" style="0" customWidth="1"/>
    <col min="25" max="25" width="11.8515625" style="0" customWidth="1"/>
    <col min="26" max="26" width="14.421875" style="0" customWidth="1"/>
    <col min="27" max="27" width="18.28125" style="3" customWidth="1"/>
    <col min="28" max="28" width="5.00390625" style="3" hidden="1" customWidth="1"/>
    <col min="29" max="29" width="16.00390625" style="6" hidden="1" customWidth="1"/>
    <col min="30" max="30" width="16.00390625" style="2" customWidth="1"/>
    <col min="31" max="31" width="8.421875" style="3" customWidth="1"/>
    <col min="32" max="32" width="11.421875" style="3" customWidth="1"/>
    <col min="33" max="33" width="11.8515625" style="3" customWidth="1"/>
    <col min="34" max="34" width="9.57421875" style="3" customWidth="1"/>
    <col min="35" max="35" width="11.28125" style="0" customWidth="1"/>
    <col min="36" max="36" width="18.00390625" style="0" customWidth="1"/>
    <col min="37" max="37" width="13.28125" style="0" customWidth="1"/>
    <col min="38" max="38" width="10.57421875" style="0" customWidth="1"/>
    <col min="39" max="39" width="7.28125" style="0" customWidth="1"/>
    <col min="40" max="40" width="8.00390625" style="0" customWidth="1"/>
    <col min="41" max="41" width="16.421875" style="0" customWidth="1"/>
    <col min="42" max="42" width="12.421875" style="0" customWidth="1"/>
    <col min="43" max="43" width="10.140625" style="0" customWidth="1"/>
    <col min="44" max="44" width="16.7109375" style="0" customWidth="1"/>
    <col min="45" max="45" width="10.28125" style="0" customWidth="1"/>
    <col min="46" max="46" width="11.421875" style="0" customWidth="1"/>
    <col min="47" max="47" width="8.8515625" style="0" customWidth="1"/>
    <col min="48" max="48" width="20.57421875" style="0" customWidth="1"/>
    <col min="49" max="49" width="10.421875" style="0" customWidth="1"/>
    <col min="50" max="51" width="16.00390625" style="0" customWidth="1"/>
    <col min="52" max="52" width="15.00390625" style="0" customWidth="1"/>
    <col min="53" max="53" width="9.140625" style="0" customWidth="1"/>
    <col min="54" max="54" width="17.140625" style="0" customWidth="1"/>
    <col min="55" max="55" width="19.421875" style="0" customWidth="1"/>
    <col min="56" max="56" width="17.140625" style="0" customWidth="1"/>
    <col min="57" max="57" width="19.421875" style="0" customWidth="1"/>
    <col min="58" max="58" width="17.140625" style="0" customWidth="1"/>
    <col min="59" max="59" width="19.421875" style="0" customWidth="1"/>
    <col min="60" max="60" width="17.140625" style="0" customWidth="1"/>
    <col min="61" max="61" width="19.421875" style="0" customWidth="1"/>
    <col min="62" max="62" width="18.7109375" style="0" customWidth="1"/>
    <col min="63" max="63" width="19.421875" style="0" customWidth="1"/>
    <col min="64" max="64" width="21.57421875" style="0" customWidth="1"/>
    <col min="65" max="65" width="26.8515625" style="0" customWidth="1"/>
    <col min="66" max="66" width="22.421875" style="0" customWidth="1"/>
    <col min="67" max="67" width="27.8515625" style="0" customWidth="1"/>
    <col min="68" max="68" width="27.140625" style="0" customWidth="1"/>
    <col min="69" max="69" width="32.57421875" style="0" customWidth="1"/>
    <col min="70" max="70" width="18.00390625" style="0" customWidth="1"/>
    <col min="71" max="71" width="22.140625" style="0" customWidth="1"/>
    <col min="72" max="72" width="16.8515625" style="0" customWidth="1"/>
  </cols>
  <sheetData>
    <row r="1" spans="2:34" ht="15">
      <c r="B1" s="1"/>
      <c r="C1" s="25" t="s">
        <v>39</v>
      </c>
      <c r="D1" s="18"/>
      <c r="E1" s="18"/>
      <c r="F1" s="18"/>
      <c r="G1" s="18"/>
      <c r="H1" s="18"/>
      <c r="I1" s="27" t="s">
        <v>43</v>
      </c>
      <c r="J1" s="26"/>
      <c r="K1" s="26"/>
      <c r="L1" s="26"/>
      <c r="M1" s="29" t="s">
        <v>44</v>
      </c>
      <c r="N1" s="28"/>
      <c r="O1" s="28"/>
      <c r="P1" s="28"/>
      <c r="Q1" s="28"/>
      <c r="R1" s="28"/>
      <c r="S1" s="24" t="s">
        <v>42</v>
      </c>
      <c r="T1" s="21"/>
      <c r="U1" s="22"/>
      <c r="V1" s="23"/>
      <c r="W1" s="21"/>
      <c r="X1" s="21"/>
      <c r="Y1" s="21"/>
      <c r="Z1" s="21"/>
      <c r="AA1" s="21"/>
      <c r="AB1" s="30" t="s">
        <v>40</v>
      </c>
      <c r="AC1" s="20"/>
      <c r="AD1" s="31" t="s">
        <v>41</v>
      </c>
      <c r="AE1"/>
      <c r="AF1"/>
      <c r="AG1"/>
      <c r="AH1"/>
    </row>
    <row r="2" spans="1:74" ht="30" customHeight="1">
      <c r="A2" s="11" t="s">
        <v>5</v>
      </c>
      <c r="B2" t="s">
        <v>1061</v>
      </c>
      <c r="C2" s="8" t="s">
        <v>2</v>
      </c>
      <c r="D2" s="8" t="s">
        <v>8</v>
      </c>
      <c r="E2" s="9" t="s">
        <v>45</v>
      </c>
      <c r="F2" s="10" t="s">
        <v>4</v>
      </c>
      <c r="G2" s="8" t="s">
        <v>48</v>
      </c>
      <c r="H2" s="8" t="s">
        <v>11</v>
      </c>
      <c r="I2" s="8" t="s">
        <v>46</v>
      </c>
      <c r="J2" s="8" t="s">
        <v>47</v>
      </c>
      <c r="K2" s="8" t="s">
        <v>77</v>
      </c>
      <c r="L2" s="8" t="s">
        <v>10</v>
      </c>
      <c r="M2" s="8" t="s">
        <v>27</v>
      </c>
      <c r="N2" s="8" t="s">
        <v>15</v>
      </c>
      <c r="O2" s="8" t="s">
        <v>16</v>
      </c>
      <c r="P2" s="8" t="s">
        <v>13</v>
      </c>
      <c r="Q2" s="8" t="s">
        <v>28</v>
      </c>
      <c r="R2" s="8" t="s">
        <v>29</v>
      </c>
      <c r="S2" s="13" t="s">
        <v>31</v>
      </c>
      <c r="T2" s="13" t="s">
        <v>32</v>
      </c>
      <c r="U2" s="13" t="s">
        <v>33</v>
      </c>
      <c r="V2" s="13" t="s">
        <v>34</v>
      </c>
      <c r="W2" s="13" t="s">
        <v>35</v>
      </c>
      <c r="X2" s="13" t="s">
        <v>36</v>
      </c>
      <c r="Y2" s="13" t="s">
        <v>137</v>
      </c>
      <c r="Z2" s="13" t="s">
        <v>37</v>
      </c>
      <c r="AA2" s="13" t="s">
        <v>170</v>
      </c>
      <c r="AB2" s="11" t="s">
        <v>12</v>
      </c>
      <c r="AC2" s="11" t="s">
        <v>38</v>
      </c>
      <c r="AD2" s="8" t="s">
        <v>26</v>
      </c>
      <c r="AE2" s="13" t="s">
        <v>397</v>
      </c>
      <c r="AF2" s="13" t="s">
        <v>398</v>
      </c>
      <c r="AG2" s="13" t="s">
        <v>399</v>
      </c>
      <c r="AH2" s="13" t="s">
        <v>400</v>
      </c>
      <c r="AI2" s="13" t="s">
        <v>401</v>
      </c>
      <c r="AJ2" s="13" t="s">
        <v>402</v>
      </c>
      <c r="AK2" s="13" t="s">
        <v>403</v>
      </c>
      <c r="AL2" s="13" t="s">
        <v>404</v>
      </c>
      <c r="AM2" s="13" t="s">
        <v>405</v>
      </c>
      <c r="AN2" s="13" t="s">
        <v>406</v>
      </c>
      <c r="AO2" s="13" t="s">
        <v>407</v>
      </c>
      <c r="AP2" s="13" t="s">
        <v>408</v>
      </c>
      <c r="AQ2" s="13" t="s">
        <v>409</v>
      </c>
      <c r="AR2" s="13" t="s">
        <v>410</v>
      </c>
      <c r="AS2" s="13" t="s">
        <v>411</v>
      </c>
      <c r="AT2" s="13" t="s">
        <v>192</v>
      </c>
      <c r="AU2" s="13" t="s">
        <v>412</v>
      </c>
      <c r="AV2" s="13" t="s">
        <v>413</v>
      </c>
      <c r="AW2" s="13" t="s">
        <v>414</v>
      </c>
      <c r="AX2" s="13" t="s">
        <v>415</v>
      </c>
      <c r="AY2" s="13" t="s">
        <v>416</v>
      </c>
      <c r="AZ2" s="13" t="s">
        <v>417</v>
      </c>
      <c r="BA2" s="13" t="s">
        <v>665</v>
      </c>
      <c r="BB2" s="131" t="s">
        <v>887</v>
      </c>
      <c r="BC2" s="131" t="s">
        <v>890</v>
      </c>
      <c r="BD2" s="131" t="s">
        <v>891</v>
      </c>
      <c r="BE2" s="131" t="s">
        <v>892</v>
      </c>
      <c r="BF2" s="131" t="s">
        <v>894</v>
      </c>
      <c r="BG2" s="131" t="s">
        <v>896</v>
      </c>
      <c r="BH2" s="131" t="s">
        <v>898</v>
      </c>
      <c r="BI2" s="131" t="s">
        <v>912</v>
      </c>
      <c r="BJ2" s="131" t="s">
        <v>919</v>
      </c>
      <c r="BK2" s="131" t="s">
        <v>932</v>
      </c>
      <c r="BL2" s="131" t="s">
        <v>1035</v>
      </c>
      <c r="BM2" s="131" t="s">
        <v>1036</v>
      </c>
      <c r="BN2" s="131" t="s">
        <v>1037</v>
      </c>
      <c r="BO2" s="131" t="s">
        <v>1038</v>
      </c>
      <c r="BP2" s="131" t="s">
        <v>1039</v>
      </c>
      <c r="BQ2" s="131" t="s">
        <v>1040</v>
      </c>
      <c r="BR2" s="131" t="s">
        <v>1041</v>
      </c>
      <c r="BS2" s="131" t="s">
        <v>1042</v>
      </c>
      <c r="BT2" s="131" t="s">
        <v>1044</v>
      </c>
      <c r="BU2" s="3"/>
      <c r="BV2" s="3"/>
    </row>
    <row r="3" spans="1:74" ht="41.45" customHeight="1">
      <c r="A3" s="50" t="s">
        <v>212</v>
      </c>
      <c r="C3" s="53"/>
      <c r="D3" s="53" t="s">
        <v>64</v>
      </c>
      <c r="E3" s="54">
        <v>164.36080549762386</v>
      </c>
      <c r="F3" s="55">
        <v>99.98662059165996</v>
      </c>
      <c r="G3" s="112" t="s">
        <v>305</v>
      </c>
      <c r="H3" s="53"/>
      <c r="I3" s="57" t="s">
        <v>212</v>
      </c>
      <c r="J3" s="56"/>
      <c r="K3" s="56"/>
      <c r="L3" s="114" t="s">
        <v>584</v>
      </c>
      <c r="M3" s="59">
        <v>5.458910819459895</v>
      </c>
      <c r="N3" s="60">
        <v>7276.72509765625</v>
      </c>
      <c r="O3" s="60">
        <v>2982.0546875</v>
      </c>
      <c r="P3" s="58"/>
      <c r="Q3" s="61"/>
      <c r="R3" s="61"/>
      <c r="S3" s="51"/>
      <c r="T3" s="51">
        <v>1</v>
      </c>
      <c r="U3" s="51">
        <v>1</v>
      </c>
      <c r="V3" s="52">
        <v>0</v>
      </c>
      <c r="W3" s="52">
        <v>0</v>
      </c>
      <c r="X3" s="52">
        <v>0</v>
      </c>
      <c r="Y3" s="52">
        <v>0.999982</v>
      </c>
      <c r="Z3" s="52">
        <v>0</v>
      </c>
      <c r="AA3" s="52" t="s">
        <v>1046</v>
      </c>
      <c r="AB3" s="62">
        <v>3</v>
      </c>
      <c r="AC3" s="62"/>
      <c r="AD3" s="63"/>
      <c r="AE3" s="85" t="s">
        <v>418</v>
      </c>
      <c r="AF3" s="85">
        <v>1852</v>
      </c>
      <c r="AG3" s="85">
        <v>1245</v>
      </c>
      <c r="AH3" s="85">
        <v>11937</v>
      </c>
      <c r="AI3" s="85">
        <v>5079</v>
      </c>
      <c r="AJ3" s="85"/>
      <c r="AK3" s="85" t="s">
        <v>445</v>
      </c>
      <c r="AL3" s="85" t="s">
        <v>471</v>
      </c>
      <c r="AM3" s="89" t="s">
        <v>488</v>
      </c>
      <c r="AN3" s="85"/>
      <c r="AO3" s="87">
        <v>40124.81872685185</v>
      </c>
      <c r="AP3" s="89" t="s">
        <v>510</v>
      </c>
      <c r="AQ3" s="85" t="b">
        <v>0</v>
      </c>
      <c r="AR3" s="85" t="b">
        <v>0</v>
      </c>
      <c r="AS3" s="85" t="b">
        <v>0</v>
      </c>
      <c r="AT3" s="85" t="s">
        <v>385</v>
      </c>
      <c r="AU3" s="85">
        <v>28</v>
      </c>
      <c r="AV3" s="89" t="s">
        <v>534</v>
      </c>
      <c r="AW3" s="85" t="b">
        <v>0</v>
      </c>
      <c r="AX3" s="85" t="s">
        <v>555</v>
      </c>
      <c r="AY3" s="89" t="s">
        <v>556</v>
      </c>
      <c r="AZ3" s="85" t="s">
        <v>66</v>
      </c>
      <c r="BA3" s="85" t="str">
        <f>REPLACE(INDEX(GroupVertices[Group],MATCH(Vertices[[#This Row],[Vertex]],GroupVertices[Vertex],0)),1,1,"")</f>
        <v>7</v>
      </c>
      <c r="BB3" s="51" t="s">
        <v>272</v>
      </c>
      <c r="BC3" s="51" t="s">
        <v>272</v>
      </c>
      <c r="BD3" s="51" t="s">
        <v>284</v>
      </c>
      <c r="BE3" s="51" t="s">
        <v>284</v>
      </c>
      <c r="BF3" s="51" t="s">
        <v>234</v>
      </c>
      <c r="BG3" s="51" t="s">
        <v>234</v>
      </c>
      <c r="BH3" s="132" t="s">
        <v>899</v>
      </c>
      <c r="BI3" s="132" t="s">
        <v>899</v>
      </c>
      <c r="BJ3" s="132" t="s">
        <v>920</v>
      </c>
      <c r="BK3" s="132" t="s">
        <v>920</v>
      </c>
      <c r="BL3" s="132">
        <v>2</v>
      </c>
      <c r="BM3" s="135">
        <v>20</v>
      </c>
      <c r="BN3" s="132">
        <v>0</v>
      </c>
      <c r="BO3" s="135">
        <v>0</v>
      </c>
      <c r="BP3" s="132">
        <v>0</v>
      </c>
      <c r="BQ3" s="135">
        <v>0</v>
      </c>
      <c r="BR3" s="132">
        <v>8</v>
      </c>
      <c r="BS3" s="135">
        <v>80</v>
      </c>
      <c r="BT3" s="132">
        <v>10</v>
      </c>
      <c r="BU3" s="3"/>
      <c r="BV3" s="3"/>
    </row>
    <row r="4" spans="1:77" ht="41.45" customHeight="1">
      <c r="A4" s="14" t="s">
        <v>213</v>
      </c>
      <c r="C4" s="15"/>
      <c r="D4" s="15" t="s">
        <v>64</v>
      </c>
      <c r="E4" s="93">
        <v>163.71521305571702</v>
      </c>
      <c r="F4" s="81">
        <v>99.99027936190181</v>
      </c>
      <c r="G4" s="112" t="s">
        <v>306</v>
      </c>
      <c r="H4" s="15"/>
      <c r="I4" s="16" t="s">
        <v>213</v>
      </c>
      <c r="J4" s="66"/>
      <c r="K4" s="66"/>
      <c r="L4" s="114" t="s">
        <v>585</v>
      </c>
      <c r="M4" s="94">
        <v>4.239564656856784</v>
      </c>
      <c r="N4" s="95">
        <v>2800.23974609375</v>
      </c>
      <c r="O4" s="95">
        <v>6123.7080078125</v>
      </c>
      <c r="P4" s="77"/>
      <c r="Q4" s="96"/>
      <c r="R4" s="96"/>
      <c r="S4" s="97"/>
      <c r="T4" s="51">
        <v>0</v>
      </c>
      <c r="U4" s="51">
        <v>2</v>
      </c>
      <c r="V4" s="52">
        <v>0</v>
      </c>
      <c r="W4" s="52">
        <v>0.038462</v>
      </c>
      <c r="X4" s="52">
        <v>0.094645</v>
      </c>
      <c r="Y4" s="52">
        <v>0.774436</v>
      </c>
      <c r="Z4" s="52">
        <v>0.5</v>
      </c>
      <c r="AA4" s="52">
        <v>0</v>
      </c>
      <c r="AB4" s="82">
        <v>4</v>
      </c>
      <c r="AC4" s="82"/>
      <c r="AD4" s="98"/>
      <c r="AE4" s="85" t="s">
        <v>419</v>
      </c>
      <c r="AF4" s="85">
        <v>393</v>
      </c>
      <c r="AG4" s="85">
        <v>907</v>
      </c>
      <c r="AH4" s="85">
        <v>1868</v>
      </c>
      <c r="AI4" s="85">
        <v>2346</v>
      </c>
      <c r="AJ4" s="85"/>
      <c r="AK4" s="85" t="s">
        <v>446</v>
      </c>
      <c r="AL4" s="85" t="s">
        <v>472</v>
      </c>
      <c r="AM4" s="89" t="s">
        <v>489</v>
      </c>
      <c r="AN4" s="85"/>
      <c r="AO4" s="87">
        <v>39949.75104166667</v>
      </c>
      <c r="AP4" s="89" t="s">
        <v>511</v>
      </c>
      <c r="AQ4" s="85" t="b">
        <v>0</v>
      </c>
      <c r="AR4" s="85" t="b">
        <v>0</v>
      </c>
      <c r="AS4" s="85" t="b">
        <v>1</v>
      </c>
      <c r="AT4" s="85" t="s">
        <v>385</v>
      </c>
      <c r="AU4" s="85">
        <v>25</v>
      </c>
      <c r="AV4" s="89" t="s">
        <v>535</v>
      </c>
      <c r="AW4" s="85" t="b">
        <v>0</v>
      </c>
      <c r="AX4" s="85" t="s">
        <v>555</v>
      </c>
      <c r="AY4" s="89" t="s">
        <v>557</v>
      </c>
      <c r="AZ4" s="85" t="s">
        <v>66</v>
      </c>
      <c r="BA4" s="85" t="str">
        <f>REPLACE(INDEX(GroupVertices[Group],MATCH(Vertices[[#This Row],[Vertex]],GroupVertices[Vertex],0)),1,1,"")</f>
        <v>1</v>
      </c>
      <c r="BB4" s="51"/>
      <c r="BC4" s="51"/>
      <c r="BD4" s="51"/>
      <c r="BE4" s="51"/>
      <c r="BF4" s="51"/>
      <c r="BG4" s="51"/>
      <c r="BH4" s="132" t="s">
        <v>900</v>
      </c>
      <c r="BI4" s="132" t="s">
        <v>913</v>
      </c>
      <c r="BJ4" s="132" t="s">
        <v>921</v>
      </c>
      <c r="BK4" s="132" t="s">
        <v>921</v>
      </c>
      <c r="BL4" s="132">
        <v>3</v>
      </c>
      <c r="BM4" s="135">
        <v>6.666666666666667</v>
      </c>
      <c r="BN4" s="132">
        <v>0</v>
      </c>
      <c r="BO4" s="135">
        <v>0</v>
      </c>
      <c r="BP4" s="132">
        <v>0</v>
      </c>
      <c r="BQ4" s="135">
        <v>0</v>
      </c>
      <c r="BR4" s="132">
        <v>42</v>
      </c>
      <c r="BS4" s="135">
        <v>93.33333333333333</v>
      </c>
      <c r="BT4" s="132">
        <v>45</v>
      </c>
      <c r="BU4" s="2"/>
      <c r="BV4" s="3"/>
      <c r="BW4" s="3"/>
      <c r="BX4" s="3"/>
      <c r="BY4" s="3"/>
    </row>
    <row r="5" spans="1:77" ht="41.45" customHeight="1">
      <c r="A5" s="14" t="s">
        <v>227</v>
      </c>
      <c r="C5" s="15"/>
      <c r="D5" s="15" t="s">
        <v>64</v>
      </c>
      <c r="E5" s="93">
        <v>1000</v>
      </c>
      <c r="F5" s="81">
        <v>95.25079715366438</v>
      </c>
      <c r="G5" s="112" t="s">
        <v>542</v>
      </c>
      <c r="H5" s="15"/>
      <c r="I5" s="16" t="s">
        <v>227</v>
      </c>
      <c r="J5" s="66"/>
      <c r="K5" s="66"/>
      <c r="L5" s="114" t="s">
        <v>586</v>
      </c>
      <c r="M5" s="94">
        <v>1583.7510019221172</v>
      </c>
      <c r="N5" s="95">
        <v>1591.7427978515625</v>
      </c>
      <c r="O5" s="95">
        <v>8123.58251953125</v>
      </c>
      <c r="P5" s="77"/>
      <c r="Q5" s="96"/>
      <c r="R5" s="96"/>
      <c r="S5" s="97"/>
      <c r="T5" s="51">
        <v>4</v>
      </c>
      <c r="U5" s="51">
        <v>0</v>
      </c>
      <c r="V5" s="52">
        <v>3</v>
      </c>
      <c r="W5" s="52">
        <v>0.041667</v>
      </c>
      <c r="X5" s="52">
        <v>0.133326</v>
      </c>
      <c r="Y5" s="52">
        <v>1.453063</v>
      </c>
      <c r="Z5" s="52">
        <v>0.25</v>
      </c>
      <c r="AA5" s="52">
        <v>0</v>
      </c>
      <c r="AB5" s="82">
        <v>5</v>
      </c>
      <c r="AC5" s="82"/>
      <c r="AD5" s="98"/>
      <c r="AE5" s="85" t="s">
        <v>420</v>
      </c>
      <c r="AF5" s="85">
        <v>1532</v>
      </c>
      <c r="AG5" s="85">
        <v>438744</v>
      </c>
      <c r="AH5" s="85">
        <v>7935</v>
      </c>
      <c r="AI5" s="85">
        <v>2059</v>
      </c>
      <c r="AJ5" s="85"/>
      <c r="AK5" s="85" t="s">
        <v>447</v>
      </c>
      <c r="AL5" s="85"/>
      <c r="AM5" s="89" t="s">
        <v>490</v>
      </c>
      <c r="AN5" s="85"/>
      <c r="AO5" s="87">
        <v>40493.59224537037</v>
      </c>
      <c r="AP5" s="89" t="s">
        <v>512</v>
      </c>
      <c r="AQ5" s="85" t="b">
        <v>0</v>
      </c>
      <c r="AR5" s="85" t="b">
        <v>0</v>
      </c>
      <c r="AS5" s="85" t="b">
        <v>0</v>
      </c>
      <c r="AT5" s="85"/>
      <c r="AU5" s="85">
        <v>760</v>
      </c>
      <c r="AV5" s="89" t="s">
        <v>536</v>
      </c>
      <c r="AW5" s="85" t="b">
        <v>1</v>
      </c>
      <c r="AX5" s="85" t="s">
        <v>555</v>
      </c>
      <c r="AY5" s="89" t="s">
        <v>558</v>
      </c>
      <c r="AZ5" s="85" t="s">
        <v>65</v>
      </c>
      <c r="BA5" s="85" t="str">
        <f>REPLACE(INDEX(GroupVertices[Group],MATCH(Vertices[[#This Row],[Vertex]],GroupVertices[Vertex],0)),1,1,"")</f>
        <v>1</v>
      </c>
      <c r="BB5" s="51"/>
      <c r="BC5" s="51"/>
      <c r="BD5" s="51"/>
      <c r="BE5" s="51"/>
      <c r="BF5" s="51"/>
      <c r="BG5" s="51"/>
      <c r="BH5" s="51"/>
      <c r="BI5" s="51"/>
      <c r="BJ5" s="51"/>
      <c r="BK5" s="51"/>
      <c r="BL5" s="51"/>
      <c r="BM5" s="52"/>
      <c r="BN5" s="51"/>
      <c r="BO5" s="52"/>
      <c r="BP5" s="51"/>
      <c r="BQ5" s="52"/>
      <c r="BR5" s="51"/>
      <c r="BS5" s="52"/>
      <c r="BT5" s="51"/>
      <c r="BU5" s="2"/>
      <c r="BV5" s="3"/>
      <c r="BW5" s="3"/>
      <c r="BX5" s="3"/>
      <c r="BY5" s="3"/>
    </row>
    <row r="6" spans="1:77" ht="41.45" customHeight="1">
      <c r="A6" s="14" t="s">
        <v>222</v>
      </c>
      <c r="C6" s="15"/>
      <c r="D6" s="15" t="s">
        <v>64</v>
      </c>
      <c r="E6" s="93">
        <v>172.40397050611418</v>
      </c>
      <c r="F6" s="81">
        <v>99.94103751033315</v>
      </c>
      <c r="G6" s="112" t="s">
        <v>314</v>
      </c>
      <c r="H6" s="15"/>
      <c r="I6" s="16" t="s">
        <v>222</v>
      </c>
      <c r="J6" s="66"/>
      <c r="K6" s="66"/>
      <c r="L6" s="114" t="s">
        <v>587</v>
      </c>
      <c r="M6" s="94">
        <v>20.650232389642433</v>
      </c>
      <c r="N6" s="95">
        <v>1574.389404296875</v>
      </c>
      <c r="O6" s="95">
        <v>4731.86572265625</v>
      </c>
      <c r="P6" s="77"/>
      <c r="Q6" s="96"/>
      <c r="R6" s="96"/>
      <c r="S6" s="97"/>
      <c r="T6" s="51">
        <v>6</v>
      </c>
      <c r="U6" s="51">
        <v>4</v>
      </c>
      <c r="V6" s="52">
        <v>103</v>
      </c>
      <c r="W6" s="52">
        <v>0.0625</v>
      </c>
      <c r="X6" s="52">
        <v>0.235183</v>
      </c>
      <c r="Y6" s="52">
        <v>3.342304</v>
      </c>
      <c r="Z6" s="52">
        <v>0.05357142857142857</v>
      </c>
      <c r="AA6" s="52">
        <v>0</v>
      </c>
      <c r="AB6" s="82">
        <v>6</v>
      </c>
      <c r="AC6" s="82"/>
      <c r="AD6" s="98"/>
      <c r="AE6" s="85" t="s">
        <v>421</v>
      </c>
      <c r="AF6" s="85">
        <v>3792</v>
      </c>
      <c r="AG6" s="85">
        <v>5456</v>
      </c>
      <c r="AH6" s="85">
        <v>4440</v>
      </c>
      <c r="AI6" s="85">
        <v>1329</v>
      </c>
      <c r="AJ6" s="85"/>
      <c r="AK6" s="85" t="s">
        <v>448</v>
      </c>
      <c r="AL6" s="85" t="s">
        <v>473</v>
      </c>
      <c r="AM6" s="89" t="s">
        <v>491</v>
      </c>
      <c r="AN6" s="85"/>
      <c r="AO6" s="87">
        <v>41376.39087962963</v>
      </c>
      <c r="AP6" s="89" t="s">
        <v>513</v>
      </c>
      <c r="AQ6" s="85" t="b">
        <v>0</v>
      </c>
      <c r="AR6" s="85" t="b">
        <v>0</v>
      </c>
      <c r="AS6" s="85" t="b">
        <v>1</v>
      </c>
      <c r="AT6" s="85" t="s">
        <v>385</v>
      </c>
      <c r="AU6" s="85">
        <v>98</v>
      </c>
      <c r="AV6" s="89" t="s">
        <v>537</v>
      </c>
      <c r="AW6" s="85" t="b">
        <v>0</v>
      </c>
      <c r="AX6" s="85" t="s">
        <v>555</v>
      </c>
      <c r="AY6" s="89" t="s">
        <v>559</v>
      </c>
      <c r="AZ6" s="85" t="s">
        <v>66</v>
      </c>
      <c r="BA6" s="85" t="str">
        <f>REPLACE(INDEX(GroupVertices[Group],MATCH(Vertices[[#This Row],[Vertex]],GroupVertices[Vertex],0)),1,1,"")</f>
        <v>1</v>
      </c>
      <c r="BB6" s="51" t="s">
        <v>888</v>
      </c>
      <c r="BC6" s="51" t="s">
        <v>888</v>
      </c>
      <c r="BD6" s="51" t="s">
        <v>703</v>
      </c>
      <c r="BE6" s="51" t="s">
        <v>893</v>
      </c>
      <c r="BF6" s="51" t="s">
        <v>895</v>
      </c>
      <c r="BG6" s="51" t="s">
        <v>897</v>
      </c>
      <c r="BH6" s="132" t="s">
        <v>901</v>
      </c>
      <c r="BI6" s="132" t="s">
        <v>914</v>
      </c>
      <c r="BJ6" s="132" t="s">
        <v>922</v>
      </c>
      <c r="BK6" s="132" t="s">
        <v>933</v>
      </c>
      <c r="BL6" s="132">
        <v>14</v>
      </c>
      <c r="BM6" s="135">
        <v>5.426356589147287</v>
      </c>
      <c r="BN6" s="132">
        <v>6</v>
      </c>
      <c r="BO6" s="135">
        <v>2.3255813953488373</v>
      </c>
      <c r="BP6" s="132">
        <v>0</v>
      </c>
      <c r="BQ6" s="135">
        <v>0</v>
      </c>
      <c r="BR6" s="132">
        <v>238</v>
      </c>
      <c r="BS6" s="135">
        <v>92.24806201550388</v>
      </c>
      <c r="BT6" s="132">
        <v>258</v>
      </c>
      <c r="BU6" s="2"/>
      <c r="BV6" s="3"/>
      <c r="BW6" s="3"/>
      <c r="BX6" s="3"/>
      <c r="BY6" s="3"/>
    </row>
    <row r="7" spans="1:77" ht="41.45" customHeight="1">
      <c r="A7" s="14" t="s">
        <v>214</v>
      </c>
      <c r="C7" s="15"/>
      <c r="D7" s="15" t="s">
        <v>64</v>
      </c>
      <c r="E7" s="93">
        <v>162.10505202457065</v>
      </c>
      <c r="F7" s="81">
        <v>99.9994046379784</v>
      </c>
      <c r="G7" s="112" t="s">
        <v>307</v>
      </c>
      <c r="H7" s="15"/>
      <c r="I7" s="16" t="s">
        <v>214</v>
      </c>
      <c r="J7" s="66"/>
      <c r="K7" s="66"/>
      <c r="L7" s="114" t="s">
        <v>588</v>
      </c>
      <c r="M7" s="94">
        <v>1.1984143163999144</v>
      </c>
      <c r="N7" s="95">
        <v>1305.709228515625</v>
      </c>
      <c r="O7" s="95">
        <v>417.3109130859375</v>
      </c>
      <c r="P7" s="77"/>
      <c r="Q7" s="96"/>
      <c r="R7" s="96"/>
      <c r="S7" s="97"/>
      <c r="T7" s="51">
        <v>0</v>
      </c>
      <c r="U7" s="51">
        <v>1</v>
      </c>
      <c r="V7" s="52">
        <v>0</v>
      </c>
      <c r="W7" s="52">
        <v>0.037037</v>
      </c>
      <c r="X7" s="52">
        <v>0.060403</v>
      </c>
      <c r="Y7" s="52">
        <v>0.465661</v>
      </c>
      <c r="Z7" s="52">
        <v>0</v>
      </c>
      <c r="AA7" s="52">
        <v>0</v>
      </c>
      <c r="AB7" s="82">
        <v>7</v>
      </c>
      <c r="AC7" s="82"/>
      <c r="AD7" s="98"/>
      <c r="AE7" s="85" t="s">
        <v>422</v>
      </c>
      <c r="AF7" s="85">
        <v>311</v>
      </c>
      <c r="AG7" s="85">
        <v>64</v>
      </c>
      <c r="AH7" s="85">
        <v>1450</v>
      </c>
      <c r="AI7" s="85">
        <v>186</v>
      </c>
      <c r="AJ7" s="85"/>
      <c r="AK7" s="85" t="s">
        <v>449</v>
      </c>
      <c r="AL7" s="85" t="s">
        <v>474</v>
      </c>
      <c r="AM7" s="85"/>
      <c r="AN7" s="85"/>
      <c r="AO7" s="87">
        <v>39945.078564814816</v>
      </c>
      <c r="AP7" s="89" t="s">
        <v>514</v>
      </c>
      <c r="AQ7" s="85" t="b">
        <v>0</v>
      </c>
      <c r="AR7" s="85" t="b">
        <v>0</v>
      </c>
      <c r="AS7" s="85" t="b">
        <v>0</v>
      </c>
      <c r="AT7" s="85" t="s">
        <v>385</v>
      </c>
      <c r="AU7" s="85">
        <v>2</v>
      </c>
      <c r="AV7" s="89" t="s">
        <v>538</v>
      </c>
      <c r="AW7" s="85" t="b">
        <v>0</v>
      </c>
      <c r="AX7" s="85" t="s">
        <v>555</v>
      </c>
      <c r="AY7" s="89" t="s">
        <v>560</v>
      </c>
      <c r="AZ7" s="85" t="s">
        <v>66</v>
      </c>
      <c r="BA7" s="85" t="str">
        <f>REPLACE(INDEX(GroupVertices[Group],MATCH(Vertices[[#This Row],[Vertex]],GroupVertices[Vertex],0)),1,1,"")</f>
        <v>1</v>
      </c>
      <c r="BB7" s="51"/>
      <c r="BC7" s="51"/>
      <c r="BD7" s="51"/>
      <c r="BE7" s="51"/>
      <c r="BF7" s="51"/>
      <c r="BG7" s="51"/>
      <c r="BH7" s="132" t="s">
        <v>902</v>
      </c>
      <c r="BI7" s="132" t="s">
        <v>902</v>
      </c>
      <c r="BJ7" s="132" t="s">
        <v>923</v>
      </c>
      <c r="BK7" s="132" t="s">
        <v>923</v>
      </c>
      <c r="BL7" s="132">
        <v>1</v>
      </c>
      <c r="BM7" s="135">
        <v>2</v>
      </c>
      <c r="BN7" s="132">
        <v>0</v>
      </c>
      <c r="BO7" s="135">
        <v>0</v>
      </c>
      <c r="BP7" s="132">
        <v>0</v>
      </c>
      <c r="BQ7" s="135">
        <v>0</v>
      </c>
      <c r="BR7" s="132">
        <v>49</v>
      </c>
      <c r="BS7" s="135">
        <v>98</v>
      </c>
      <c r="BT7" s="132">
        <v>50</v>
      </c>
      <c r="BU7" s="2"/>
      <c r="BV7" s="3"/>
      <c r="BW7" s="3"/>
      <c r="BX7" s="3"/>
      <c r="BY7" s="3"/>
    </row>
    <row r="8" spans="1:77" ht="41.45" customHeight="1">
      <c r="A8" s="14" t="s">
        <v>215</v>
      </c>
      <c r="C8" s="15"/>
      <c r="D8" s="15" t="s">
        <v>64</v>
      </c>
      <c r="E8" s="93">
        <v>162.15089290801964</v>
      </c>
      <c r="F8" s="81">
        <v>99.9991448436417</v>
      </c>
      <c r="G8" s="112" t="s">
        <v>308</v>
      </c>
      <c r="H8" s="15"/>
      <c r="I8" s="16" t="s">
        <v>215</v>
      </c>
      <c r="J8" s="66"/>
      <c r="K8" s="66"/>
      <c r="L8" s="114" t="s">
        <v>589</v>
      </c>
      <c r="M8" s="94">
        <v>1.284995109010786</v>
      </c>
      <c r="N8" s="95">
        <v>2186.939208984375</v>
      </c>
      <c r="O8" s="95">
        <v>9581.6884765625</v>
      </c>
      <c r="P8" s="77"/>
      <c r="Q8" s="96"/>
      <c r="R8" s="96"/>
      <c r="S8" s="97"/>
      <c r="T8" s="51">
        <v>0</v>
      </c>
      <c r="U8" s="51">
        <v>2</v>
      </c>
      <c r="V8" s="52">
        <v>0</v>
      </c>
      <c r="W8" s="52">
        <v>0.038462</v>
      </c>
      <c r="X8" s="52">
        <v>0.094645</v>
      </c>
      <c r="Y8" s="52">
        <v>0.774436</v>
      </c>
      <c r="Z8" s="52">
        <v>0.5</v>
      </c>
      <c r="AA8" s="52">
        <v>0</v>
      </c>
      <c r="AB8" s="82">
        <v>8</v>
      </c>
      <c r="AC8" s="82"/>
      <c r="AD8" s="98"/>
      <c r="AE8" s="85" t="s">
        <v>420</v>
      </c>
      <c r="AF8" s="85">
        <v>71</v>
      </c>
      <c r="AG8" s="85">
        <v>88</v>
      </c>
      <c r="AH8" s="85">
        <v>65</v>
      </c>
      <c r="AI8" s="85">
        <v>34</v>
      </c>
      <c r="AJ8" s="85"/>
      <c r="AK8" s="85" t="s">
        <v>450</v>
      </c>
      <c r="AL8" s="85"/>
      <c r="AM8" s="85"/>
      <c r="AN8" s="85"/>
      <c r="AO8" s="87">
        <v>42553.05768518519</v>
      </c>
      <c r="AP8" s="89" t="s">
        <v>515</v>
      </c>
      <c r="AQ8" s="85" t="b">
        <v>1</v>
      </c>
      <c r="AR8" s="85" t="b">
        <v>0</v>
      </c>
      <c r="AS8" s="85" t="b">
        <v>0</v>
      </c>
      <c r="AT8" s="85" t="s">
        <v>385</v>
      </c>
      <c r="AU8" s="85">
        <v>1</v>
      </c>
      <c r="AV8" s="85"/>
      <c r="AW8" s="85" t="b">
        <v>0</v>
      </c>
      <c r="AX8" s="85" t="s">
        <v>555</v>
      </c>
      <c r="AY8" s="89" t="s">
        <v>561</v>
      </c>
      <c r="AZ8" s="85" t="s">
        <v>66</v>
      </c>
      <c r="BA8" s="85" t="str">
        <f>REPLACE(INDEX(GroupVertices[Group],MATCH(Vertices[[#This Row],[Vertex]],GroupVertices[Vertex],0)),1,1,"")</f>
        <v>1</v>
      </c>
      <c r="BB8" s="51"/>
      <c r="BC8" s="51"/>
      <c r="BD8" s="51"/>
      <c r="BE8" s="51"/>
      <c r="BF8" s="51"/>
      <c r="BG8" s="51"/>
      <c r="BH8" s="132" t="s">
        <v>903</v>
      </c>
      <c r="BI8" s="132" t="s">
        <v>903</v>
      </c>
      <c r="BJ8" s="132" t="s">
        <v>924</v>
      </c>
      <c r="BK8" s="132" t="s">
        <v>924</v>
      </c>
      <c r="BL8" s="132">
        <v>1</v>
      </c>
      <c r="BM8" s="135">
        <v>4.545454545454546</v>
      </c>
      <c r="BN8" s="132">
        <v>0</v>
      </c>
      <c r="BO8" s="135">
        <v>0</v>
      </c>
      <c r="BP8" s="132">
        <v>0</v>
      </c>
      <c r="BQ8" s="135">
        <v>0</v>
      </c>
      <c r="BR8" s="132">
        <v>21</v>
      </c>
      <c r="BS8" s="135">
        <v>95.45454545454545</v>
      </c>
      <c r="BT8" s="132">
        <v>22</v>
      </c>
      <c r="BU8" s="2"/>
      <c r="BV8" s="3"/>
      <c r="BW8" s="3"/>
      <c r="BX8" s="3"/>
      <c r="BY8" s="3"/>
    </row>
    <row r="9" spans="1:77" ht="41.45" customHeight="1">
      <c r="A9" s="14" t="s">
        <v>216</v>
      </c>
      <c r="C9" s="15"/>
      <c r="D9" s="15" t="s">
        <v>64</v>
      </c>
      <c r="E9" s="93">
        <v>165.21650198867198</v>
      </c>
      <c r="F9" s="81">
        <v>99.98177109737489</v>
      </c>
      <c r="G9" s="112" t="s">
        <v>309</v>
      </c>
      <c r="H9" s="15"/>
      <c r="I9" s="16" t="s">
        <v>216</v>
      </c>
      <c r="J9" s="66"/>
      <c r="K9" s="66"/>
      <c r="L9" s="114" t="s">
        <v>590</v>
      </c>
      <c r="M9" s="94">
        <v>7.075085614862834</v>
      </c>
      <c r="N9" s="95">
        <v>7276.72509765625</v>
      </c>
      <c r="O9" s="95">
        <v>1229.288818359375</v>
      </c>
      <c r="P9" s="77"/>
      <c r="Q9" s="96"/>
      <c r="R9" s="96"/>
      <c r="S9" s="97"/>
      <c r="T9" s="51">
        <v>1</v>
      </c>
      <c r="U9" s="51">
        <v>1</v>
      </c>
      <c r="V9" s="52">
        <v>0</v>
      </c>
      <c r="W9" s="52">
        <v>0</v>
      </c>
      <c r="X9" s="52">
        <v>0</v>
      </c>
      <c r="Y9" s="52">
        <v>0.999982</v>
      </c>
      <c r="Z9" s="52">
        <v>0</v>
      </c>
      <c r="AA9" s="52" t="s">
        <v>1046</v>
      </c>
      <c r="AB9" s="82">
        <v>9</v>
      </c>
      <c r="AC9" s="82"/>
      <c r="AD9" s="98"/>
      <c r="AE9" s="85" t="s">
        <v>423</v>
      </c>
      <c r="AF9" s="85">
        <v>677</v>
      </c>
      <c r="AG9" s="85">
        <v>1693</v>
      </c>
      <c r="AH9" s="85">
        <v>8765</v>
      </c>
      <c r="AI9" s="85">
        <v>657</v>
      </c>
      <c r="AJ9" s="85"/>
      <c r="AK9" s="85" t="s">
        <v>451</v>
      </c>
      <c r="AL9" s="85" t="s">
        <v>475</v>
      </c>
      <c r="AM9" s="89" t="s">
        <v>492</v>
      </c>
      <c r="AN9" s="85"/>
      <c r="AO9" s="87">
        <v>40760.53375</v>
      </c>
      <c r="AP9" s="89" t="s">
        <v>516</v>
      </c>
      <c r="AQ9" s="85" t="b">
        <v>1</v>
      </c>
      <c r="AR9" s="85" t="b">
        <v>0</v>
      </c>
      <c r="AS9" s="85" t="b">
        <v>1</v>
      </c>
      <c r="AT9" s="85" t="s">
        <v>385</v>
      </c>
      <c r="AU9" s="85">
        <v>31</v>
      </c>
      <c r="AV9" s="89" t="s">
        <v>537</v>
      </c>
      <c r="AW9" s="85" t="b">
        <v>0</v>
      </c>
      <c r="AX9" s="85" t="s">
        <v>555</v>
      </c>
      <c r="AY9" s="89" t="s">
        <v>562</v>
      </c>
      <c r="AZ9" s="85" t="s">
        <v>66</v>
      </c>
      <c r="BA9" s="85" t="str">
        <f>REPLACE(INDEX(GroupVertices[Group],MATCH(Vertices[[#This Row],[Vertex]],GroupVertices[Vertex],0)),1,1,"")</f>
        <v>7</v>
      </c>
      <c r="BB9" s="51" t="s">
        <v>889</v>
      </c>
      <c r="BC9" s="51" t="s">
        <v>889</v>
      </c>
      <c r="BD9" s="51" t="s">
        <v>284</v>
      </c>
      <c r="BE9" s="51" t="s">
        <v>284</v>
      </c>
      <c r="BF9" s="51"/>
      <c r="BG9" s="51"/>
      <c r="BH9" s="132" t="s">
        <v>904</v>
      </c>
      <c r="BI9" s="132" t="s">
        <v>915</v>
      </c>
      <c r="BJ9" s="132" t="s">
        <v>925</v>
      </c>
      <c r="BK9" s="132" t="s">
        <v>925</v>
      </c>
      <c r="BL9" s="132">
        <v>4</v>
      </c>
      <c r="BM9" s="135">
        <v>5.555555555555555</v>
      </c>
      <c r="BN9" s="132">
        <v>0</v>
      </c>
      <c r="BO9" s="135">
        <v>0</v>
      </c>
      <c r="BP9" s="132">
        <v>0</v>
      </c>
      <c r="BQ9" s="135">
        <v>0</v>
      </c>
      <c r="BR9" s="132">
        <v>68</v>
      </c>
      <c r="BS9" s="135">
        <v>94.44444444444444</v>
      </c>
      <c r="BT9" s="132">
        <v>72</v>
      </c>
      <c r="BU9" s="2"/>
      <c r="BV9" s="3"/>
      <c r="BW9" s="3"/>
      <c r="BX9" s="3"/>
      <c r="BY9" s="3"/>
    </row>
    <row r="10" spans="1:77" ht="41.45" customHeight="1">
      <c r="A10" s="14" t="s">
        <v>217</v>
      </c>
      <c r="C10" s="15"/>
      <c r="D10" s="15" t="s">
        <v>64</v>
      </c>
      <c r="E10" s="93">
        <v>167.92875425940488</v>
      </c>
      <c r="F10" s="81">
        <v>99.96639993245347</v>
      </c>
      <c r="G10" s="112" t="s">
        <v>310</v>
      </c>
      <c r="H10" s="15"/>
      <c r="I10" s="16" t="s">
        <v>217</v>
      </c>
      <c r="J10" s="66"/>
      <c r="K10" s="66"/>
      <c r="L10" s="114" t="s">
        <v>591</v>
      </c>
      <c r="M10" s="94">
        <v>12.197782511006078</v>
      </c>
      <c r="N10" s="95">
        <v>7276.72509765625</v>
      </c>
      <c r="O10" s="95">
        <v>8740.302734375</v>
      </c>
      <c r="P10" s="77"/>
      <c r="Q10" s="96"/>
      <c r="R10" s="96"/>
      <c r="S10" s="97"/>
      <c r="T10" s="51">
        <v>1</v>
      </c>
      <c r="U10" s="51">
        <v>1</v>
      </c>
      <c r="V10" s="52">
        <v>2</v>
      </c>
      <c r="W10" s="52">
        <v>0.5</v>
      </c>
      <c r="X10" s="52">
        <v>0</v>
      </c>
      <c r="Y10" s="52">
        <v>1.459432</v>
      </c>
      <c r="Z10" s="52">
        <v>0</v>
      </c>
      <c r="AA10" s="52">
        <v>0</v>
      </c>
      <c r="AB10" s="82">
        <v>10</v>
      </c>
      <c r="AC10" s="82"/>
      <c r="AD10" s="98"/>
      <c r="AE10" s="85" t="s">
        <v>424</v>
      </c>
      <c r="AF10" s="85">
        <v>2044</v>
      </c>
      <c r="AG10" s="85">
        <v>3113</v>
      </c>
      <c r="AH10" s="85">
        <v>14712</v>
      </c>
      <c r="AI10" s="85">
        <v>3196</v>
      </c>
      <c r="AJ10" s="85"/>
      <c r="AK10" s="85" t="s">
        <v>452</v>
      </c>
      <c r="AL10" s="85" t="s">
        <v>476</v>
      </c>
      <c r="AM10" s="89" t="s">
        <v>493</v>
      </c>
      <c r="AN10" s="85"/>
      <c r="AO10" s="87">
        <v>41157.71074074074</v>
      </c>
      <c r="AP10" s="89" t="s">
        <v>517</v>
      </c>
      <c r="AQ10" s="85" t="b">
        <v>0</v>
      </c>
      <c r="AR10" s="85" t="b">
        <v>0</v>
      </c>
      <c r="AS10" s="85" t="b">
        <v>0</v>
      </c>
      <c r="AT10" s="85" t="s">
        <v>385</v>
      </c>
      <c r="AU10" s="85">
        <v>134</v>
      </c>
      <c r="AV10" s="89" t="s">
        <v>539</v>
      </c>
      <c r="AW10" s="85" t="b">
        <v>0</v>
      </c>
      <c r="AX10" s="85" t="s">
        <v>555</v>
      </c>
      <c r="AY10" s="89" t="s">
        <v>563</v>
      </c>
      <c r="AZ10" s="85" t="s">
        <v>66</v>
      </c>
      <c r="BA10" s="85" t="str">
        <f>REPLACE(INDEX(GroupVertices[Group],MATCH(Vertices[[#This Row],[Vertex]],GroupVertices[Vertex],0)),1,1,"")</f>
        <v>5</v>
      </c>
      <c r="BB10" s="51"/>
      <c r="BC10" s="51"/>
      <c r="BD10" s="51"/>
      <c r="BE10" s="51"/>
      <c r="BF10" s="51" t="s">
        <v>289</v>
      </c>
      <c r="BG10" s="51" t="s">
        <v>289</v>
      </c>
      <c r="BH10" s="132" t="s">
        <v>782</v>
      </c>
      <c r="BI10" s="132" t="s">
        <v>782</v>
      </c>
      <c r="BJ10" s="132" t="s">
        <v>847</v>
      </c>
      <c r="BK10" s="132" t="s">
        <v>847</v>
      </c>
      <c r="BL10" s="132">
        <v>6</v>
      </c>
      <c r="BM10" s="135">
        <v>14.285714285714286</v>
      </c>
      <c r="BN10" s="132">
        <v>0</v>
      </c>
      <c r="BO10" s="135">
        <v>0</v>
      </c>
      <c r="BP10" s="132">
        <v>0</v>
      </c>
      <c r="BQ10" s="135">
        <v>0</v>
      </c>
      <c r="BR10" s="132">
        <v>36</v>
      </c>
      <c r="BS10" s="135">
        <v>85.71428571428571</v>
      </c>
      <c r="BT10" s="132">
        <v>42</v>
      </c>
      <c r="BU10" s="2"/>
      <c r="BV10" s="3"/>
      <c r="BW10" s="3"/>
      <c r="BX10" s="3"/>
      <c r="BY10" s="3"/>
    </row>
    <row r="11" spans="1:77" ht="41.45" customHeight="1">
      <c r="A11" s="14" t="s">
        <v>228</v>
      </c>
      <c r="C11" s="15"/>
      <c r="D11" s="15" t="s">
        <v>64</v>
      </c>
      <c r="E11" s="93">
        <v>247.21820233170365</v>
      </c>
      <c r="F11" s="81">
        <v>99.51704232807478</v>
      </c>
      <c r="G11" s="112" t="s">
        <v>543</v>
      </c>
      <c r="H11" s="15"/>
      <c r="I11" s="16" t="s">
        <v>228</v>
      </c>
      <c r="J11" s="66"/>
      <c r="K11" s="66"/>
      <c r="L11" s="114" t="s">
        <v>592</v>
      </c>
      <c r="M11" s="94">
        <v>161.95369346361056</v>
      </c>
      <c r="N11" s="95">
        <v>7276.72509765625</v>
      </c>
      <c r="O11" s="95">
        <v>5117.13525390625</v>
      </c>
      <c r="P11" s="77"/>
      <c r="Q11" s="96"/>
      <c r="R11" s="96"/>
      <c r="S11" s="97"/>
      <c r="T11" s="51">
        <v>1</v>
      </c>
      <c r="U11" s="51">
        <v>0</v>
      </c>
      <c r="V11" s="52">
        <v>0</v>
      </c>
      <c r="W11" s="52">
        <v>0.333333</v>
      </c>
      <c r="X11" s="52">
        <v>0</v>
      </c>
      <c r="Y11" s="52">
        <v>0.770257</v>
      </c>
      <c r="Z11" s="52">
        <v>0</v>
      </c>
      <c r="AA11" s="52">
        <v>0</v>
      </c>
      <c r="AB11" s="82">
        <v>11</v>
      </c>
      <c r="AC11" s="82"/>
      <c r="AD11" s="98"/>
      <c r="AE11" s="85" t="s">
        <v>425</v>
      </c>
      <c r="AF11" s="85">
        <v>1807</v>
      </c>
      <c r="AG11" s="85">
        <v>44625</v>
      </c>
      <c r="AH11" s="85">
        <v>56209</v>
      </c>
      <c r="AI11" s="85">
        <v>24</v>
      </c>
      <c r="AJ11" s="85"/>
      <c r="AK11" s="85" t="s">
        <v>453</v>
      </c>
      <c r="AL11" s="85" t="s">
        <v>477</v>
      </c>
      <c r="AM11" s="89" t="s">
        <v>494</v>
      </c>
      <c r="AN11" s="85"/>
      <c r="AO11" s="87">
        <v>40855.049675925926</v>
      </c>
      <c r="AP11" s="89" t="s">
        <v>518</v>
      </c>
      <c r="AQ11" s="85" t="b">
        <v>0</v>
      </c>
      <c r="AR11" s="85" t="b">
        <v>0</v>
      </c>
      <c r="AS11" s="85" t="b">
        <v>0</v>
      </c>
      <c r="AT11" s="85"/>
      <c r="AU11" s="85">
        <v>1011</v>
      </c>
      <c r="AV11" s="89" t="s">
        <v>537</v>
      </c>
      <c r="AW11" s="85" t="b">
        <v>1</v>
      </c>
      <c r="AX11" s="85" t="s">
        <v>555</v>
      </c>
      <c r="AY11" s="89" t="s">
        <v>564</v>
      </c>
      <c r="AZ11" s="85" t="s">
        <v>65</v>
      </c>
      <c r="BA11" s="85" t="str">
        <f>REPLACE(INDEX(GroupVertices[Group],MATCH(Vertices[[#This Row],[Vertex]],GroupVertices[Vertex],0)),1,1,"")</f>
        <v>5</v>
      </c>
      <c r="BB11" s="51"/>
      <c r="BC11" s="51"/>
      <c r="BD11" s="51"/>
      <c r="BE11" s="51"/>
      <c r="BF11" s="51"/>
      <c r="BG11" s="51"/>
      <c r="BH11" s="51"/>
      <c r="BI11" s="51"/>
      <c r="BJ11" s="51"/>
      <c r="BK11" s="51"/>
      <c r="BL11" s="51"/>
      <c r="BM11" s="52"/>
      <c r="BN11" s="51"/>
      <c r="BO11" s="52"/>
      <c r="BP11" s="51"/>
      <c r="BQ11" s="52"/>
      <c r="BR11" s="51"/>
      <c r="BS11" s="52"/>
      <c r="BT11" s="51"/>
      <c r="BU11" s="2"/>
      <c r="BV11" s="3"/>
      <c r="BW11" s="3"/>
      <c r="BX11" s="3"/>
      <c r="BY11" s="3"/>
    </row>
    <row r="12" spans="1:77" ht="41.45" customHeight="1">
      <c r="A12" s="14" t="s">
        <v>218</v>
      </c>
      <c r="C12" s="15"/>
      <c r="D12" s="15" t="s">
        <v>64</v>
      </c>
      <c r="E12" s="93">
        <v>171.83477953662234</v>
      </c>
      <c r="F12" s="81">
        <v>99.94426329001384</v>
      </c>
      <c r="G12" s="112" t="s">
        <v>311</v>
      </c>
      <c r="H12" s="15"/>
      <c r="I12" s="16" t="s">
        <v>218</v>
      </c>
      <c r="J12" s="66"/>
      <c r="K12" s="66"/>
      <c r="L12" s="114" t="s">
        <v>593</v>
      </c>
      <c r="M12" s="94">
        <v>19.575187548057443</v>
      </c>
      <c r="N12" s="95">
        <v>7276.72509765625</v>
      </c>
      <c r="O12" s="95">
        <v>6928.71875</v>
      </c>
      <c r="P12" s="77"/>
      <c r="Q12" s="96"/>
      <c r="R12" s="96"/>
      <c r="S12" s="97"/>
      <c r="T12" s="51">
        <v>0</v>
      </c>
      <c r="U12" s="51">
        <v>1</v>
      </c>
      <c r="V12" s="52">
        <v>0</v>
      </c>
      <c r="W12" s="52">
        <v>0.333333</v>
      </c>
      <c r="X12" s="52">
        <v>0</v>
      </c>
      <c r="Y12" s="52">
        <v>0.770257</v>
      </c>
      <c r="Z12" s="52">
        <v>0</v>
      </c>
      <c r="AA12" s="52">
        <v>0</v>
      </c>
      <c r="AB12" s="82">
        <v>12</v>
      </c>
      <c r="AC12" s="82"/>
      <c r="AD12" s="98"/>
      <c r="AE12" s="85" t="s">
        <v>426</v>
      </c>
      <c r="AF12" s="85">
        <v>1136</v>
      </c>
      <c r="AG12" s="85">
        <v>5158</v>
      </c>
      <c r="AH12" s="85">
        <v>15897</v>
      </c>
      <c r="AI12" s="85">
        <v>2317</v>
      </c>
      <c r="AJ12" s="85"/>
      <c r="AK12" s="85" t="s">
        <v>454</v>
      </c>
      <c r="AL12" s="85" t="s">
        <v>478</v>
      </c>
      <c r="AM12" s="89" t="s">
        <v>495</v>
      </c>
      <c r="AN12" s="85"/>
      <c r="AO12" s="87">
        <v>40487.71946759259</v>
      </c>
      <c r="AP12" s="89" t="s">
        <v>519</v>
      </c>
      <c r="AQ12" s="85" t="b">
        <v>0</v>
      </c>
      <c r="AR12" s="85" t="b">
        <v>0</v>
      </c>
      <c r="AS12" s="85" t="b">
        <v>0</v>
      </c>
      <c r="AT12" s="85" t="s">
        <v>385</v>
      </c>
      <c r="AU12" s="85">
        <v>199</v>
      </c>
      <c r="AV12" s="89" t="s">
        <v>537</v>
      </c>
      <c r="AW12" s="85" t="b">
        <v>0</v>
      </c>
      <c r="AX12" s="85" t="s">
        <v>555</v>
      </c>
      <c r="AY12" s="89" t="s">
        <v>565</v>
      </c>
      <c r="AZ12" s="85" t="s">
        <v>66</v>
      </c>
      <c r="BA12" s="85" t="str">
        <f>REPLACE(INDEX(GroupVertices[Group],MATCH(Vertices[[#This Row],[Vertex]],GroupVertices[Vertex],0)),1,1,"")</f>
        <v>5</v>
      </c>
      <c r="BB12" s="51"/>
      <c r="BC12" s="51"/>
      <c r="BD12" s="51"/>
      <c r="BE12" s="51"/>
      <c r="BF12" s="51"/>
      <c r="BG12" s="51"/>
      <c r="BH12" s="132" t="s">
        <v>905</v>
      </c>
      <c r="BI12" s="132" t="s">
        <v>905</v>
      </c>
      <c r="BJ12" s="132" t="s">
        <v>926</v>
      </c>
      <c r="BK12" s="132" t="s">
        <v>926</v>
      </c>
      <c r="BL12" s="132">
        <v>2</v>
      </c>
      <c r="BM12" s="135">
        <v>9.090909090909092</v>
      </c>
      <c r="BN12" s="132">
        <v>0</v>
      </c>
      <c r="BO12" s="135">
        <v>0</v>
      </c>
      <c r="BP12" s="132">
        <v>0</v>
      </c>
      <c r="BQ12" s="135">
        <v>0</v>
      </c>
      <c r="BR12" s="132">
        <v>20</v>
      </c>
      <c r="BS12" s="135">
        <v>90.9090909090909</v>
      </c>
      <c r="BT12" s="132">
        <v>22</v>
      </c>
      <c r="BU12" s="2"/>
      <c r="BV12" s="3"/>
      <c r="BW12" s="3"/>
      <c r="BX12" s="3"/>
      <c r="BY12" s="3"/>
    </row>
    <row r="13" spans="1:77" ht="41.45" customHeight="1">
      <c r="A13" s="14" t="s">
        <v>219</v>
      </c>
      <c r="C13" s="15"/>
      <c r="D13" s="15" t="s">
        <v>64</v>
      </c>
      <c r="E13" s="93">
        <v>209.4873351795503</v>
      </c>
      <c r="F13" s="81">
        <v>99.73087471670691</v>
      </c>
      <c r="G13" s="112" t="s">
        <v>544</v>
      </c>
      <c r="H13" s="15"/>
      <c r="I13" s="16" t="s">
        <v>219</v>
      </c>
      <c r="J13" s="66"/>
      <c r="K13" s="66"/>
      <c r="L13" s="114" t="s">
        <v>594</v>
      </c>
      <c r="M13" s="94">
        <v>90.69048607881221</v>
      </c>
      <c r="N13" s="95">
        <v>4648.65771484375</v>
      </c>
      <c r="O13" s="95">
        <v>7411.0234375</v>
      </c>
      <c r="P13" s="77"/>
      <c r="Q13" s="96"/>
      <c r="R13" s="96"/>
      <c r="S13" s="97"/>
      <c r="T13" s="51">
        <v>2</v>
      </c>
      <c r="U13" s="51">
        <v>5</v>
      </c>
      <c r="V13" s="52">
        <v>12</v>
      </c>
      <c r="W13" s="52">
        <v>0.25</v>
      </c>
      <c r="X13" s="52">
        <v>0</v>
      </c>
      <c r="Y13" s="52">
        <v>2.618998</v>
      </c>
      <c r="Z13" s="52">
        <v>0</v>
      </c>
      <c r="AA13" s="52">
        <v>0.25</v>
      </c>
      <c r="AB13" s="82">
        <v>13</v>
      </c>
      <c r="AC13" s="82"/>
      <c r="AD13" s="98"/>
      <c r="AE13" s="85" t="s">
        <v>427</v>
      </c>
      <c r="AF13" s="85">
        <v>10587</v>
      </c>
      <c r="AG13" s="85">
        <v>24871</v>
      </c>
      <c r="AH13" s="85">
        <v>22370</v>
      </c>
      <c r="AI13" s="85">
        <v>25522</v>
      </c>
      <c r="AJ13" s="85"/>
      <c r="AK13" s="85" t="s">
        <v>455</v>
      </c>
      <c r="AL13" s="85" t="s">
        <v>479</v>
      </c>
      <c r="AM13" s="89" t="s">
        <v>496</v>
      </c>
      <c r="AN13" s="85"/>
      <c r="AO13" s="87">
        <v>40519.91957175926</v>
      </c>
      <c r="AP13" s="85"/>
      <c r="AQ13" s="85" t="b">
        <v>0</v>
      </c>
      <c r="AR13" s="85" t="b">
        <v>0</v>
      </c>
      <c r="AS13" s="85" t="b">
        <v>1</v>
      </c>
      <c r="AT13" s="85" t="s">
        <v>385</v>
      </c>
      <c r="AU13" s="85">
        <v>779</v>
      </c>
      <c r="AV13" s="89" t="s">
        <v>537</v>
      </c>
      <c r="AW13" s="85" t="b">
        <v>0</v>
      </c>
      <c r="AX13" s="85" t="s">
        <v>555</v>
      </c>
      <c r="AY13" s="89" t="s">
        <v>566</v>
      </c>
      <c r="AZ13" s="85" t="s">
        <v>66</v>
      </c>
      <c r="BA13" s="85" t="str">
        <f>REPLACE(INDEX(GroupVertices[Group],MATCH(Vertices[[#This Row],[Vertex]],GroupVertices[Vertex],0)),1,1,"")</f>
        <v>3</v>
      </c>
      <c r="BB13" s="51" t="s">
        <v>275</v>
      </c>
      <c r="BC13" s="51" t="s">
        <v>275</v>
      </c>
      <c r="BD13" s="51" t="s">
        <v>285</v>
      </c>
      <c r="BE13" s="51" t="s">
        <v>285</v>
      </c>
      <c r="BF13" s="51" t="s">
        <v>718</v>
      </c>
      <c r="BG13" s="51" t="s">
        <v>718</v>
      </c>
      <c r="BH13" s="132" t="s">
        <v>780</v>
      </c>
      <c r="BI13" s="132" t="s">
        <v>916</v>
      </c>
      <c r="BJ13" s="132" t="s">
        <v>927</v>
      </c>
      <c r="BK13" s="132" t="s">
        <v>934</v>
      </c>
      <c r="BL13" s="132">
        <v>0</v>
      </c>
      <c r="BM13" s="135">
        <v>0</v>
      </c>
      <c r="BN13" s="132">
        <v>0</v>
      </c>
      <c r="BO13" s="135">
        <v>0</v>
      </c>
      <c r="BP13" s="132">
        <v>0</v>
      </c>
      <c r="BQ13" s="135">
        <v>0</v>
      </c>
      <c r="BR13" s="132">
        <v>199</v>
      </c>
      <c r="BS13" s="135">
        <v>100</v>
      </c>
      <c r="BT13" s="132">
        <v>199</v>
      </c>
      <c r="BU13" s="2"/>
      <c r="BV13" s="3"/>
      <c r="BW13" s="3"/>
      <c r="BX13" s="3"/>
      <c r="BY13" s="3"/>
    </row>
    <row r="14" spans="1:77" ht="41.45" customHeight="1">
      <c r="A14" s="14" t="s">
        <v>229</v>
      </c>
      <c r="C14" s="15"/>
      <c r="D14" s="15" t="s">
        <v>64</v>
      </c>
      <c r="E14" s="93">
        <v>183.56431558913695</v>
      </c>
      <c r="F14" s="81">
        <v>99.87778841411073</v>
      </c>
      <c r="G14" s="112" t="s">
        <v>545</v>
      </c>
      <c r="H14" s="15"/>
      <c r="I14" s="16" t="s">
        <v>229</v>
      </c>
      <c r="J14" s="66"/>
      <c r="K14" s="66"/>
      <c r="L14" s="114" t="s">
        <v>595</v>
      </c>
      <c r="M14" s="94">
        <v>41.72904785736425</v>
      </c>
      <c r="N14" s="95">
        <v>6302.16357421875</v>
      </c>
      <c r="O14" s="95">
        <v>6642.86865234375</v>
      </c>
      <c r="P14" s="77"/>
      <c r="Q14" s="96"/>
      <c r="R14" s="96"/>
      <c r="S14" s="97"/>
      <c r="T14" s="51">
        <v>1</v>
      </c>
      <c r="U14" s="51">
        <v>0</v>
      </c>
      <c r="V14" s="52">
        <v>0</v>
      </c>
      <c r="W14" s="52">
        <v>0.142857</v>
      </c>
      <c r="X14" s="52">
        <v>0</v>
      </c>
      <c r="Y14" s="52">
        <v>0.595228</v>
      </c>
      <c r="Z14" s="52">
        <v>0</v>
      </c>
      <c r="AA14" s="52">
        <v>0</v>
      </c>
      <c r="AB14" s="82">
        <v>14</v>
      </c>
      <c r="AC14" s="82"/>
      <c r="AD14" s="98"/>
      <c r="AE14" s="85" t="s">
        <v>428</v>
      </c>
      <c r="AF14" s="85">
        <v>1991</v>
      </c>
      <c r="AG14" s="85">
        <v>11299</v>
      </c>
      <c r="AH14" s="85">
        <v>15206</v>
      </c>
      <c r="AI14" s="85">
        <v>7369</v>
      </c>
      <c r="AJ14" s="85"/>
      <c r="AK14" s="85" t="s">
        <v>456</v>
      </c>
      <c r="AL14" s="85" t="s">
        <v>472</v>
      </c>
      <c r="AM14" s="89" t="s">
        <v>497</v>
      </c>
      <c r="AN14" s="85"/>
      <c r="AO14" s="87">
        <v>39976.5046875</v>
      </c>
      <c r="AP14" s="89" t="s">
        <v>520</v>
      </c>
      <c r="AQ14" s="85" t="b">
        <v>1</v>
      </c>
      <c r="AR14" s="85" t="b">
        <v>0</v>
      </c>
      <c r="AS14" s="85" t="b">
        <v>1</v>
      </c>
      <c r="AT14" s="85"/>
      <c r="AU14" s="85">
        <v>194</v>
      </c>
      <c r="AV14" s="89" t="s">
        <v>537</v>
      </c>
      <c r="AW14" s="85" t="b">
        <v>0</v>
      </c>
      <c r="AX14" s="85" t="s">
        <v>555</v>
      </c>
      <c r="AY14" s="89" t="s">
        <v>567</v>
      </c>
      <c r="AZ14" s="85" t="s">
        <v>65</v>
      </c>
      <c r="BA14" s="85" t="str">
        <f>REPLACE(INDEX(GroupVertices[Group],MATCH(Vertices[[#This Row],[Vertex]],GroupVertices[Vertex],0)),1,1,"")</f>
        <v>3</v>
      </c>
      <c r="BB14" s="51"/>
      <c r="BC14" s="51"/>
      <c r="BD14" s="51"/>
      <c r="BE14" s="51"/>
      <c r="BF14" s="51"/>
      <c r="BG14" s="51"/>
      <c r="BH14" s="51"/>
      <c r="BI14" s="51"/>
      <c r="BJ14" s="51"/>
      <c r="BK14" s="51"/>
      <c r="BL14" s="51"/>
      <c r="BM14" s="52"/>
      <c r="BN14" s="51"/>
      <c r="BO14" s="52"/>
      <c r="BP14" s="51"/>
      <c r="BQ14" s="52"/>
      <c r="BR14" s="51"/>
      <c r="BS14" s="52"/>
      <c r="BT14" s="51"/>
      <c r="BU14" s="2"/>
      <c r="BV14" s="3"/>
      <c r="BW14" s="3"/>
      <c r="BX14" s="3"/>
      <c r="BY14" s="3"/>
    </row>
    <row r="15" spans="1:77" ht="41.45" customHeight="1">
      <c r="A15" s="14" t="s">
        <v>220</v>
      </c>
      <c r="C15" s="15"/>
      <c r="D15" s="15" t="s">
        <v>64</v>
      </c>
      <c r="E15" s="93">
        <v>163.58342051580112</v>
      </c>
      <c r="F15" s="81">
        <v>99.99102627061983</v>
      </c>
      <c r="G15" s="112" t="s">
        <v>312</v>
      </c>
      <c r="H15" s="15"/>
      <c r="I15" s="16" t="s">
        <v>220</v>
      </c>
      <c r="J15" s="66"/>
      <c r="K15" s="66"/>
      <c r="L15" s="114" t="s">
        <v>596</v>
      </c>
      <c r="M15" s="94">
        <v>3.990644878100528</v>
      </c>
      <c r="N15" s="95">
        <v>4080.37646484375</v>
      </c>
      <c r="O15" s="95">
        <v>5175.953125</v>
      </c>
      <c r="P15" s="77"/>
      <c r="Q15" s="96"/>
      <c r="R15" s="96"/>
      <c r="S15" s="97"/>
      <c r="T15" s="51">
        <v>1</v>
      </c>
      <c r="U15" s="51">
        <v>1</v>
      </c>
      <c r="V15" s="52">
        <v>0</v>
      </c>
      <c r="W15" s="52">
        <v>0.142857</v>
      </c>
      <c r="X15" s="52">
        <v>0</v>
      </c>
      <c r="Y15" s="52">
        <v>0.595228</v>
      </c>
      <c r="Z15" s="52">
        <v>0</v>
      </c>
      <c r="AA15" s="52">
        <v>1</v>
      </c>
      <c r="AB15" s="82">
        <v>15</v>
      </c>
      <c r="AC15" s="82"/>
      <c r="AD15" s="98"/>
      <c r="AE15" s="85" t="s">
        <v>429</v>
      </c>
      <c r="AF15" s="85">
        <v>486</v>
      </c>
      <c r="AG15" s="85">
        <v>838</v>
      </c>
      <c r="AH15" s="85">
        <v>521</v>
      </c>
      <c r="AI15" s="85">
        <v>1123</v>
      </c>
      <c r="AJ15" s="85"/>
      <c r="AK15" s="85" t="s">
        <v>457</v>
      </c>
      <c r="AL15" s="85" t="s">
        <v>480</v>
      </c>
      <c r="AM15" s="89" t="s">
        <v>498</v>
      </c>
      <c r="AN15" s="85"/>
      <c r="AO15" s="87">
        <v>42941.45806712963</v>
      </c>
      <c r="AP15" s="89" t="s">
        <v>521</v>
      </c>
      <c r="AQ15" s="85" t="b">
        <v>1</v>
      </c>
      <c r="AR15" s="85" t="b">
        <v>0</v>
      </c>
      <c r="AS15" s="85" t="b">
        <v>0</v>
      </c>
      <c r="AT15" s="85" t="s">
        <v>385</v>
      </c>
      <c r="AU15" s="85">
        <v>14</v>
      </c>
      <c r="AV15" s="85"/>
      <c r="AW15" s="85" t="b">
        <v>0</v>
      </c>
      <c r="AX15" s="85" t="s">
        <v>555</v>
      </c>
      <c r="AY15" s="89" t="s">
        <v>568</v>
      </c>
      <c r="AZ15" s="85" t="s">
        <v>66</v>
      </c>
      <c r="BA15" s="85" t="str">
        <f>REPLACE(INDEX(GroupVertices[Group],MATCH(Vertices[[#This Row],[Vertex]],GroupVertices[Vertex],0)),1,1,"")</f>
        <v>3</v>
      </c>
      <c r="BB15" s="51"/>
      <c r="BC15" s="51"/>
      <c r="BD15" s="51"/>
      <c r="BE15" s="51"/>
      <c r="BF15" s="51"/>
      <c r="BG15" s="51"/>
      <c r="BH15" s="132" t="s">
        <v>906</v>
      </c>
      <c r="BI15" s="132" t="s">
        <v>906</v>
      </c>
      <c r="BJ15" s="132" t="s">
        <v>928</v>
      </c>
      <c r="BK15" s="132" t="s">
        <v>928</v>
      </c>
      <c r="BL15" s="132">
        <v>0</v>
      </c>
      <c r="BM15" s="135">
        <v>0</v>
      </c>
      <c r="BN15" s="132">
        <v>0</v>
      </c>
      <c r="BO15" s="135">
        <v>0</v>
      </c>
      <c r="BP15" s="132">
        <v>0</v>
      </c>
      <c r="BQ15" s="135">
        <v>0</v>
      </c>
      <c r="BR15" s="132">
        <v>20</v>
      </c>
      <c r="BS15" s="135">
        <v>100</v>
      </c>
      <c r="BT15" s="132">
        <v>20</v>
      </c>
      <c r="BU15" s="2"/>
      <c r="BV15" s="3"/>
      <c r="BW15" s="3"/>
      <c r="BX15" s="3"/>
      <c r="BY15" s="3"/>
    </row>
    <row r="16" spans="1:77" ht="41.45" customHeight="1">
      <c r="A16" s="14" t="s">
        <v>230</v>
      </c>
      <c r="C16" s="15"/>
      <c r="D16" s="15" t="s">
        <v>64</v>
      </c>
      <c r="E16" s="93">
        <v>176.1648329857431</v>
      </c>
      <c r="F16" s="81">
        <v>99.91972354995971</v>
      </c>
      <c r="G16" s="112" t="s">
        <v>546</v>
      </c>
      <c r="H16" s="15"/>
      <c r="I16" s="16" t="s">
        <v>230</v>
      </c>
      <c r="J16" s="66"/>
      <c r="K16" s="66"/>
      <c r="L16" s="114" t="s">
        <v>597</v>
      </c>
      <c r="M16" s="94">
        <v>27.75346491675937</v>
      </c>
      <c r="N16" s="95">
        <v>5216.939453125</v>
      </c>
      <c r="O16" s="95">
        <v>9570.2197265625</v>
      </c>
      <c r="P16" s="77"/>
      <c r="Q16" s="96"/>
      <c r="R16" s="96"/>
      <c r="S16" s="97"/>
      <c r="T16" s="51">
        <v>1</v>
      </c>
      <c r="U16" s="51">
        <v>0</v>
      </c>
      <c r="V16" s="52">
        <v>0</v>
      </c>
      <c r="W16" s="52">
        <v>0.142857</v>
      </c>
      <c r="X16" s="52">
        <v>0</v>
      </c>
      <c r="Y16" s="52">
        <v>0.595228</v>
      </c>
      <c r="Z16" s="52">
        <v>0</v>
      </c>
      <c r="AA16" s="52">
        <v>0</v>
      </c>
      <c r="AB16" s="82">
        <v>16</v>
      </c>
      <c r="AC16" s="82"/>
      <c r="AD16" s="98"/>
      <c r="AE16" s="85" t="s">
        <v>430</v>
      </c>
      <c r="AF16" s="85">
        <v>994</v>
      </c>
      <c r="AG16" s="85">
        <v>7425</v>
      </c>
      <c r="AH16" s="85">
        <v>9512</v>
      </c>
      <c r="AI16" s="85">
        <v>641</v>
      </c>
      <c r="AJ16" s="85"/>
      <c r="AK16" s="85" t="s">
        <v>458</v>
      </c>
      <c r="AL16" s="85" t="s">
        <v>481</v>
      </c>
      <c r="AM16" s="89" t="s">
        <v>499</v>
      </c>
      <c r="AN16" s="85"/>
      <c r="AO16" s="87">
        <v>40322.166030092594</v>
      </c>
      <c r="AP16" s="89" t="s">
        <v>522</v>
      </c>
      <c r="AQ16" s="85" t="b">
        <v>0</v>
      </c>
      <c r="AR16" s="85" t="b">
        <v>0</v>
      </c>
      <c r="AS16" s="85" t="b">
        <v>1</v>
      </c>
      <c r="AT16" s="85"/>
      <c r="AU16" s="85">
        <v>449</v>
      </c>
      <c r="AV16" s="89" t="s">
        <v>540</v>
      </c>
      <c r="AW16" s="85" t="b">
        <v>0</v>
      </c>
      <c r="AX16" s="85" t="s">
        <v>555</v>
      </c>
      <c r="AY16" s="89" t="s">
        <v>569</v>
      </c>
      <c r="AZ16" s="85" t="s">
        <v>65</v>
      </c>
      <c r="BA16" s="85" t="str">
        <f>REPLACE(INDEX(GroupVertices[Group],MATCH(Vertices[[#This Row],[Vertex]],GroupVertices[Vertex],0)),1,1,"")</f>
        <v>3</v>
      </c>
      <c r="BB16" s="51"/>
      <c r="BC16" s="51"/>
      <c r="BD16" s="51"/>
      <c r="BE16" s="51"/>
      <c r="BF16" s="51"/>
      <c r="BG16" s="51"/>
      <c r="BH16" s="51"/>
      <c r="BI16" s="51"/>
      <c r="BJ16" s="51"/>
      <c r="BK16" s="51"/>
      <c r="BL16" s="51"/>
      <c r="BM16" s="52"/>
      <c r="BN16" s="51"/>
      <c r="BO16" s="52"/>
      <c r="BP16" s="51"/>
      <c r="BQ16" s="52"/>
      <c r="BR16" s="51"/>
      <c r="BS16" s="52"/>
      <c r="BT16" s="51"/>
      <c r="BU16" s="2"/>
      <c r="BV16" s="3"/>
      <c r="BW16" s="3"/>
      <c r="BX16" s="3"/>
      <c r="BY16" s="3"/>
    </row>
    <row r="17" spans="1:77" ht="41.45" customHeight="1">
      <c r="A17" s="14" t="s">
        <v>231</v>
      </c>
      <c r="C17" s="15"/>
      <c r="D17" s="15" t="s">
        <v>64</v>
      </c>
      <c r="E17" s="93">
        <v>176.12281217591485</v>
      </c>
      <c r="F17" s="81">
        <v>99.91996169476836</v>
      </c>
      <c r="G17" s="112" t="s">
        <v>547</v>
      </c>
      <c r="H17" s="15"/>
      <c r="I17" s="16" t="s">
        <v>231</v>
      </c>
      <c r="J17" s="66"/>
      <c r="K17" s="66"/>
      <c r="L17" s="114" t="s">
        <v>598</v>
      </c>
      <c r="M17" s="94">
        <v>27.674099190199403</v>
      </c>
      <c r="N17" s="95">
        <v>2995.152099609375</v>
      </c>
      <c r="O17" s="95">
        <v>8179.17822265625</v>
      </c>
      <c r="P17" s="77"/>
      <c r="Q17" s="96"/>
      <c r="R17" s="96"/>
      <c r="S17" s="97"/>
      <c r="T17" s="51">
        <v>1</v>
      </c>
      <c r="U17" s="51">
        <v>0</v>
      </c>
      <c r="V17" s="52">
        <v>0</v>
      </c>
      <c r="W17" s="52">
        <v>0.142857</v>
      </c>
      <c r="X17" s="52">
        <v>0</v>
      </c>
      <c r="Y17" s="52">
        <v>0.595228</v>
      </c>
      <c r="Z17" s="52">
        <v>0</v>
      </c>
      <c r="AA17" s="52">
        <v>0</v>
      </c>
      <c r="AB17" s="82">
        <v>17</v>
      </c>
      <c r="AC17" s="82"/>
      <c r="AD17" s="98"/>
      <c r="AE17" s="85" t="s">
        <v>431</v>
      </c>
      <c r="AF17" s="85">
        <v>392</v>
      </c>
      <c r="AG17" s="85">
        <v>7403</v>
      </c>
      <c r="AH17" s="85">
        <v>5956</v>
      </c>
      <c r="AI17" s="85">
        <v>565</v>
      </c>
      <c r="AJ17" s="85"/>
      <c r="AK17" s="85" t="s">
        <v>459</v>
      </c>
      <c r="AL17" s="85"/>
      <c r="AM17" s="89" t="s">
        <v>500</v>
      </c>
      <c r="AN17" s="85"/>
      <c r="AO17" s="87">
        <v>42550.40054398148</v>
      </c>
      <c r="AP17" s="89" t="s">
        <v>523</v>
      </c>
      <c r="AQ17" s="85" t="b">
        <v>0</v>
      </c>
      <c r="AR17" s="85" t="b">
        <v>0</v>
      </c>
      <c r="AS17" s="85" t="b">
        <v>0</v>
      </c>
      <c r="AT17" s="85"/>
      <c r="AU17" s="85">
        <v>144</v>
      </c>
      <c r="AV17" s="89" t="s">
        <v>537</v>
      </c>
      <c r="AW17" s="85" t="b">
        <v>0</v>
      </c>
      <c r="AX17" s="85" t="s">
        <v>555</v>
      </c>
      <c r="AY17" s="89" t="s">
        <v>570</v>
      </c>
      <c r="AZ17" s="85" t="s">
        <v>65</v>
      </c>
      <c r="BA17" s="85" t="str">
        <f>REPLACE(INDEX(GroupVertices[Group],MATCH(Vertices[[#This Row],[Vertex]],GroupVertices[Vertex],0)),1,1,"")</f>
        <v>3</v>
      </c>
      <c r="BB17" s="51"/>
      <c r="BC17" s="51"/>
      <c r="BD17" s="51"/>
      <c r="BE17" s="51"/>
      <c r="BF17" s="51"/>
      <c r="BG17" s="51"/>
      <c r="BH17" s="51"/>
      <c r="BI17" s="51"/>
      <c r="BJ17" s="51"/>
      <c r="BK17" s="51"/>
      <c r="BL17" s="51"/>
      <c r="BM17" s="52"/>
      <c r="BN17" s="51"/>
      <c r="BO17" s="52"/>
      <c r="BP17" s="51"/>
      <c r="BQ17" s="52"/>
      <c r="BR17" s="51"/>
      <c r="BS17" s="52"/>
      <c r="BT17" s="51"/>
      <c r="BU17" s="2"/>
      <c r="BV17" s="3"/>
      <c r="BW17" s="3"/>
      <c r="BX17" s="3"/>
      <c r="BY17" s="3"/>
    </row>
    <row r="18" spans="1:77" ht="41.45" customHeight="1">
      <c r="A18" s="14" t="s">
        <v>221</v>
      </c>
      <c r="C18" s="15"/>
      <c r="D18" s="15" t="s">
        <v>64</v>
      </c>
      <c r="E18" s="93">
        <v>166.7827321731797</v>
      </c>
      <c r="F18" s="81">
        <v>99.97289479087097</v>
      </c>
      <c r="G18" s="112" t="s">
        <v>313</v>
      </c>
      <c r="H18" s="15"/>
      <c r="I18" s="16" t="s">
        <v>221</v>
      </c>
      <c r="J18" s="66"/>
      <c r="K18" s="66"/>
      <c r="L18" s="114" t="s">
        <v>599</v>
      </c>
      <c r="M18" s="94">
        <v>10.033262695734285</v>
      </c>
      <c r="N18" s="95">
        <v>514.3221435546875</v>
      </c>
      <c r="O18" s="95">
        <v>7898.8564453125</v>
      </c>
      <c r="P18" s="77"/>
      <c r="Q18" s="96"/>
      <c r="R18" s="96"/>
      <c r="S18" s="97"/>
      <c r="T18" s="51">
        <v>0</v>
      </c>
      <c r="U18" s="51">
        <v>2</v>
      </c>
      <c r="V18" s="52">
        <v>0</v>
      </c>
      <c r="W18" s="52">
        <v>0.038462</v>
      </c>
      <c r="X18" s="52">
        <v>0.094645</v>
      </c>
      <c r="Y18" s="52">
        <v>0.774436</v>
      </c>
      <c r="Z18" s="52">
        <v>0.5</v>
      </c>
      <c r="AA18" s="52">
        <v>0</v>
      </c>
      <c r="AB18" s="82">
        <v>18</v>
      </c>
      <c r="AC18" s="82"/>
      <c r="AD18" s="98"/>
      <c r="AE18" s="85" t="s">
        <v>432</v>
      </c>
      <c r="AF18" s="85">
        <v>1688</v>
      </c>
      <c r="AG18" s="85">
        <v>2513</v>
      </c>
      <c r="AH18" s="85">
        <v>17091</v>
      </c>
      <c r="AI18" s="85">
        <v>444</v>
      </c>
      <c r="AJ18" s="85"/>
      <c r="AK18" s="85" t="s">
        <v>460</v>
      </c>
      <c r="AL18" s="85" t="s">
        <v>479</v>
      </c>
      <c r="AM18" s="89" t="s">
        <v>501</v>
      </c>
      <c r="AN18" s="85"/>
      <c r="AO18" s="87">
        <v>41151.62401620371</v>
      </c>
      <c r="AP18" s="89" t="s">
        <v>524</v>
      </c>
      <c r="AQ18" s="85" t="b">
        <v>0</v>
      </c>
      <c r="AR18" s="85" t="b">
        <v>0</v>
      </c>
      <c r="AS18" s="85" t="b">
        <v>0</v>
      </c>
      <c r="AT18" s="85" t="s">
        <v>385</v>
      </c>
      <c r="AU18" s="85">
        <v>63</v>
      </c>
      <c r="AV18" s="89" t="s">
        <v>537</v>
      </c>
      <c r="AW18" s="85" t="b">
        <v>0</v>
      </c>
      <c r="AX18" s="85" t="s">
        <v>555</v>
      </c>
      <c r="AY18" s="89" t="s">
        <v>571</v>
      </c>
      <c r="AZ18" s="85" t="s">
        <v>66</v>
      </c>
      <c r="BA18" s="85" t="str">
        <f>REPLACE(INDEX(GroupVertices[Group],MATCH(Vertices[[#This Row],[Vertex]],GroupVertices[Vertex],0)),1,1,"")</f>
        <v>1</v>
      </c>
      <c r="BB18" s="51"/>
      <c r="BC18" s="51"/>
      <c r="BD18" s="51"/>
      <c r="BE18" s="51"/>
      <c r="BF18" s="51"/>
      <c r="BG18" s="51"/>
      <c r="BH18" s="132" t="s">
        <v>907</v>
      </c>
      <c r="BI18" s="132" t="s">
        <v>917</v>
      </c>
      <c r="BJ18" s="132" t="s">
        <v>929</v>
      </c>
      <c r="BK18" s="132" t="s">
        <v>929</v>
      </c>
      <c r="BL18" s="132">
        <v>7</v>
      </c>
      <c r="BM18" s="135">
        <v>5.982905982905983</v>
      </c>
      <c r="BN18" s="132">
        <v>4</v>
      </c>
      <c r="BO18" s="135">
        <v>3.4188034188034186</v>
      </c>
      <c r="BP18" s="132">
        <v>0</v>
      </c>
      <c r="BQ18" s="135">
        <v>0</v>
      </c>
      <c r="BR18" s="132">
        <v>106</v>
      </c>
      <c r="BS18" s="135">
        <v>90.5982905982906</v>
      </c>
      <c r="BT18" s="132">
        <v>117</v>
      </c>
      <c r="BU18" s="2"/>
      <c r="BV18" s="3"/>
      <c r="BW18" s="3"/>
      <c r="BX18" s="3"/>
      <c r="BY18" s="3"/>
    </row>
    <row r="19" spans="1:77" ht="41.45" customHeight="1">
      <c r="A19" s="14" t="s">
        <v>232</v>
      </c>
      <c r="C19" s="15"/>
      <c r="D19" s="15" t="s">
        <v>64</v>
      </c>
      <c r="E19" s="93">
        <v>162.11269217181214</v>
      </c>
      <c r="F19" s="81">
        <v>99.99936133892228</v>
      </c>
      <c r="G19" s="112" t="s">
        <v>548</v>
      </c>
      <c r="H19" s="15"/>
      <c r="I19" s="16" t="s">
        <v>232</v>
      </c>
      <c r="J19" s="66"/>
      <c r="K19" s="66"/>
      <c r="L19" s="114" t="s">
        <v>600</v>
      </c>
      <c r="M19" s="94">
        <v>1.2128444485017265</v>
      </c>
      <c r="N19" s="95">
        <v>2679.64306640625</v>
      </c>
      <c r="O19" s="95">
        <v>1571.0135498046875</v>
      </c>
      <c r="P19" s="77"/>
      <c r="Q19" s="96"/>
      <c r="R19" s="96"/>
      <c r="S19" s="97"/>
      <c r="T19" s="51">
        <v>1</v>
      </c>
      <c r="U19" s="51">
        <v>0</v>
      </c>
      <c r="V19" s="52">
        <v>0</v>
      </c>
      <c r="W19" s="52">
        <v>0.037037</v>
      </c>
      <c r="X19" s="52">
        <v>0.060403</v>
      </c>
      <c r="Y19" s="52">
        <v>0.465661</v>
      </c>
      <c r="Z19" s="52">
        <v>0</v>
      </c>
      <c r="AA19" s="52">
        <v>0</v>
      </c>
      <c r="AB19" s="82">
        <v>19</v>
      </c>
      <c r="AC19" s="82"/>
      <c r="AD19" s="98"/>
      <c r="AE19" s="85" t="s">
        <v>433</v>
      </c>
      <c r="AF19" s="85">
        <v>178</v>
      </c>
      <c r="AG19" s="85">
        <v>68</v>
      </c>
      <c r="AH19" s="85">
        <v>388</v>
      </c>
      <c r="AI19" s="85">
        <v>98</v>
      </c>
      <c r="AJ19" s="85"/>
      <c r="AK19" s="85" t="s">
        <v>461</v>
      </c>
      <c r="AL19" s="85"/>
      <c r="AM19" s="85"/>
      <c r="AN19" s="85"/>
      <c r="AO19" s="87">
        <v>42377.139189814814</v>
      </c>
      <c r="AP19" s="89" t="s">
        <v>525</v>
      </c>
      <c r="AQ19" s="85" t="b">
        <v>1</v>
      </c>
      <c r="AR19" s="85" t="b">
        <v>0</v>
      </c>
      <c r="AS19" s="85" t="b">
        <v>1</v>
      </c>
      <c r="AT19" s="85"/>
      <c r="AU19" s="85">
        <v>0</v>
      </c>
      <c r="AV19" s="85"/>
      <c r="AW19" s="85" t="b">
        <v>0</v>
      </c>
      <c r="AX19" s="85" t="s">
        <v>555</v>
      </c>
      <c r="AY19" s="89" t="s">
        <v>572</v>
      </c>
      <c r="AZ19" s="85" t="s">
        <v>65</v>
      </c>
      <c r="BA19" s="85" t="str">
        <f>REPLACE(INDEX(GroupVertices[Group],MATCH(Vertices[[#This Row],[Vertex]],GroupVertices[Vertex],0)),1,1,"")</f>
        <v>1</v>
      </c>
      <c r="BB19" s="51"/>
      <c r="BC19" s="51"/>
      <c r="BD19" s="51"/>
      <c r="BE19" s="51"/>
      <c r="BF19" s="51"/>
      <c r="BG19" s="51"/>
      <c r="BH19" s="51"/>
      <c r="BI19" s="51"/>
      <c r="BJ19" s="51"/>
      <c r="BK19" s="51"/>
      <c r="BL19" s="51"/>
      <c r="BM19" s="52"/>
      <c r="BN19" s="51"/>
      <c r="BO19" s="52"/>
      <c r="BP19" s="51"/>
      <c r="BQ19" s="52"/>
      <c r="BR19" s="51"/>
      <c r="BS19" s="52"/>
      <c r="BT19" s="51"/>
      <c r="BU19" s="2"/>
      <c r="BV19" s="3"/>
      <c r="BW19" s="3"/>
      <c r="BX19" s="3"/>
      <c r="BY19" s="3"/>
    </row>
    <row r="20" spans="1:77" ht="41.45" customHeight="1">
      <c r="A20" s="14" t="s">
        <v>233</v>
      </c>
      <c r="C20" s="15"/>
      <c r="D20" s="15" t="s">
        <v>64</v>
      </c>
      <c r="E20" s="93">
        <v>1000</v>
      </c>
      <c r="F20" s="81">
        <v>70</v>
      </c>
      <c r="G20" s="112" t="s">
        <v>549</v>
      </c>
      <c r="H20" s="15"/>
      <c r="I20" s="16" t="s">
        <v>233</v>
      </c>
      <c r="J20" s="66"/>
      <c r="K20" s="66"/>
      <c r="L20" s="114" t="s">
        <v>601</v>
      </c>
      <c r="M20" s="94">
        <v>9999</v>
      </c>
      <c r="N20" s="95">
        <v>431.0809631347656</v>
      </c>
      <c r="O20" s="95">
        <v>3188.607177734375</v>
      </c>
      <c r="P20" s="77"/>
      <c r="Q20" s="96"/>
      <c r="R20" s="96"/>
      <c r="S20" s="97"/>
      <c r="T20" s="51">
        <v>1</v>
      </c>
      <c r="U20" s="51">
        <v>0</v>
      </c>
      <c r="V20" s="52">
        <v>0</v>
      </c>
      <c r="W20" s="52">
        <v>0.037037</v>
      </c>
      <c r="X20" s="52">
        <v>0.060403</v>
      </c>
      <c r="Y20" s="52">
        <v>0.465661</v>
      </c>
      <c r="Z20" s="52">
        <v>0</v>
      </c>
      <c r="AA20" s="52">
        <v>0</v>
      </c>
      <c r="AB20" s="82">
        <v>20</v>
      </c>
      <c r="AC20" s="82"/>
      <c r="AD20" s="98"/>
      <c r="AE20" s="85" t="s">
        <v>434</v>
      </c>
      <c r="AF20" s="85">
        <v>1183</v>
      </c>
      <c r="AG20" s="85">
        <v>2771432</v>
      </c>
      <c r="AH20" s="85">
        <v>863756</v>
      </c>
      <c r="AI20" s="85">
        <v>18</v>
      </c>
      <c r="AJ20" s="85"/>
      <c r="AK20" s="85" t="s">
        <v>462</v>
      </c>
      <c r="AL20" s="85" t="s">
        <v>480</v>
      </c>
      <c r="AM20" s="89" t="s">
        <v>502</v>
      </c>
      <c r="AN20" s="85"/>
      <c r="AO20" s="87">
        <v>39747.00033564815</v>
      </c>
      <c r="AP20" s="89" t="s">
        <v>526</v>
      </c>
      <c r="AQ20" s="85" t="b">
        <v>0</v>
      </c>
      <c r="AR20" s="85" t="b">
        <v>0</v>
      </c>
      <c r="AS20" s="85" t="b">
        <v>0</v>
      </c>
      <c r="AT20" s="85"/>
      <c r="AU20" s="85">
        <v>23143</v>
      </c>
      <c r="AV20" s="89" t="s">
        <v>537</v>
      </c>
      <c r="AW20" s="85" t="b">
        <v>1</v>
      </c>
      <c r="AX20" s="85" t="s">
        <v>555</v>
      </c>
      <c r="AY20" s="89" t="s">
        <v>573</v>
      </c>
      <c r="AZ20" s="85" t="s">
        <v>65</v>
      </c>
      <c r="BA20" s="85" t="str">
        <f>REPLACE(INDEX(GroupVertices[Group],MATCH(Vertices[[#This Row],[Vertex]],GroupVertices[Vertex],0)),1,1,"")</f>
        <v>1</v>
      </c>
      <c r="BB20" s="51"/>
      <c r="BC20" s="51"/>
      <c r="BD20" s="51"/>
      <c r="BE20" s="51"/>
      <c r="BF20" s="51"/>
      <c r="BG20" s="51"/>
      <c r="BH20" s="51"/>
      <c r="BI20" s="51"/>
      <c r="BJ20" s="51"/>
      <c r="BK20" s="51"/>
      <c r="BL20" s="51"/>
      <c r="BM20" s="52"/>
      <c r="BN20" s="51"/>
      <c r="BO20" s="52"/>
      <c r="BP20" s="51"/>
      <c r="BQ20" s="52"/>
      <c r="BR20" s="51"/>
      <c r="BS20" s="52"/>
      <c r="BT20" s="51"/>
      <c r="BU20" s="2"/>
      <c r="BV20" s="3"/>
      <c r="BW20" s="3"/>
      <c r="BX20" s="3"/>
      <c r="BY20" s="3"/>
    </row>
    <row r="21" spans="1:77" ht="41.45" customHeight="1">
      <c r="A21" s="14" t="s">
        <v>223</v>
      </c>
      <c r="C21" s="15"/>
      <c r="D21" s="15" t="s">
        <v>64</v>
      </c>
      <c r="E21" s="93">
        <v>163.5452197795936</v>
      </c>
      <c r="F21" s="81">
        <v>99.99124276590041</v>
      </c>
      <c r="G21" s="112" t="s">
        <v>315</v>
      </c>
      <c r="H21" s="15"/>
      <c r="I21" s="16" t="s">
        <v>223</v>
      </c>
      <c r="J21" s="66"/>
      <c r="K21" s="66"/>
      <c r="L21" s="114" t="s">
        <v>602</v>
      </c>
      <c r="M21" s="94">
        <v>3.9184942175914683</v>
      </c>
      <c r="N21" s="95">
        <v>9027.6865234375</v>
      </c>
      <c r="O21" s="95">
        <v>1229.288818359375</v>
      </c>
      <c r="P21" s="77"/>
      <c r="Q21" s="96"/>
      <c r="R21" s="96"/>
      <c r="S21" s="97"/>
      <c r="T21" s="51">
        <v>0</v>
      </c>
      <c r="U21" s="51">
        <v>1</v>
      </c>
      <c r="V21" s="52">
        <v>0</v>
      </c>
      <c r="W21" s="52">
        <v>1</v>
      </c>
      <c r="X21" s="52">
        <v>0</v>
      </c>
      <c r="Y21" s="52">
        <v>0.999982</v>
      </c>
      <c r="Z21" s="52">
        <v>0</v>
      </c>
      <c r="AA21" s="52">
        <v>0</v>
      </c>
      <c r="AB21" s="82">
        <v>21</v>
      </c>
      <c r="AC21" s="82"/>
      <c r="AD21" s="98"/>
      <c r="AE21" s="85" t="s">
        <v>435</v>
      </c>
      <c r="AF21" s="85">
        <v>309</v>
      </c>
      <c r="AG21" s="85">
        <v>818</v>
      </c>
      <c r="AH21" s="85">
        <v>1355</v>
      </c>
      <c r="AI21" s="85">
        <v>2818</v>
      </c>
      <c r="AJ21" s="85"/>
      <c r="AK21" s="85" t="s">
        <v>463</v>
      </c>
      <c r="AL21" s="85"/>
      <c r="AM21" s="89" t="s">
        <v>503</v>
      </c>
      <c r="AN21" s="85"/>
      <c r="AO21" s="87">
        <v>42223.54076388889</v>
      </c>
      <c r="AP21" s="89" t="s">
        <v>527</v>
      </c>
      <c r="AQ21" s="85" t="b">
        <v>0</v>
      </c>
      <c r="AR21" s="85" t="b">
        <v>0</v>
      </c>
      <c r="AS21" s="85" t="b">
        <v>1</v>
      </c>
      <c r="AT21" s="85" t="s">
        <v>385</v>
      </c>
      <c r="AU21" s="85">
        <v>15</v>
      </c>
      <c r="AV21" s="89" t="s">
        <v>537</v>
      </c>
      <c r="AW21" s="85" t="b">
        <v>0</v>
      </c>
      <c r="AX21" s="85" t="s">
        <v>555</v>
      </c>
      <c r="AY21" s="89" t="s">
        <v>574</v>
      </c>
      <c r="AZ21" s="85" t="s">
        <v>66</v>
      </c>
      <c r="BA21" s="85" t="str">
        <f>REPLACE(INDEX(GroupVertices[Group],MATCH(Vertices[[#This Row],[Vertex]],GroupVertices[Vertex],0)),1,1,"")</f>
        <v>6</v>
      </c>
      <c r="BB21" s="51" t="s">
        <v>278</v>
      </c>
      <c r="BC21" s="51" t="s">
        <v>278</v>
      </c>
      <c r="BD21" s="51" t="s">
        <v>287</v>
      </c>
      <c r="BE21" s="51" t="s">
        <v>287</v>
      </c>
      <c r="BF21" s="51"/>
      <c r="BG21" s="51"/>
      <c r="BH21" s="132" t="s">
        <v>908</v>
      </c>
      <c r="BI21" s="132" t="s">
        <v>908</v>
      </c>
      <c r="BJ21" s="132" t="s">
        <v>930</v>
      </c>
      <c r="BK21" s="132" t="s">
        <v>930</v>
      </c>
      <c r="BL21" s="132">
        <v>2</v>
      </c>
      <c r="BM21" s="135">
        <v>8</v>
      </c>
      <c r="BN21" s="132">
        <v>0</v>
      </c>
      <c r="BO21" s="135">
        <v>0</v>
      </c>
      <c r="BP21" s="132">
        <v>0</v>
      </c>
      <c r="BQ21" s="135">
        <v>0</v>
      </c>
      <c r="BR21" s="132">
        <v>23</v>
      </c>
      <c r="BS21" s="135">
        <v>92</v>
      </c>
      <c r="BT21" s="132">
        <v>25</v>
      </c>
      <c r="BU21" s="2"/>
      <c r="BV21" s="3"/>
      <c r="BW21" s="3"/>
      <c r="BX21" s="3"/>
      <c r="BY21" s="3"/>
    </row>
    <row r="22" spans="1:77" ht="41.45" customHeight="1">
      <c r="A22" s="14" t="s">
        <v>234</v>
      </c>
      <c r="C22" s="15"/>
      <c r="D22" s="15" t="s">
        <v>64</v>
      </c>
      <c r="E22" s="93">
        <v>162</v>
      </c>
      <c r="F22" s="81">
        <v>100</v>
      </c>
      <c r="G22" s="112" t="s">
        <v>550</v>
      </c>
      <c r="H22" s="15"/>
      <c r="I22" s="16" t="s">
        <v>234</v>
      </c>
      <c r="J22" s="66"/>
      <c r="K22" s="66"/>
      <c r="L22" s="114" t="s">
        <v>603</v>
      </c>
      <c r="M22" s="94">
        <v>1</v>
      </c>
      <c r="N22" s="95">
        <v>9027.6865234375</v>
      </c>
      <c r="O22" s="95">
        <v>2982.0546875</v>
      </c>
      <c r="P22" s="77"/>
      <c r="Q22" s="96"/>
      <c r="R22" s="96"/>
      <c r="S22" s="97"/>
      <c r="T22" s="51">
        <v>1</v>
      </c>
      <c r="U22" s="51">
        <v>0</v>
      </c>
      <c r="V22" s="52">
        <v>0</v>
      </c>
      <c r="W22" s="52">
        <v>1</v>
      </c>
      <c r="X22" s="52">
        <v>0</v>
      </c>
      <c r="Y22" s="52">
        <v>0.999982</v>
      </c>
      <c r="Z22" s="52">
        <v>0</v>
      </c>
      <c r="AA22" s="52">
        <v>0</v>
      </c>
      <c r="AB22" s="82">
        <v>22</v>
      </c>
      <c r="AC22" s="82"/>
      <c r="AD22" s="98"/>
      <c r="AE22" s="85" t="s">
        <v>436</v>
      </c>
      <c r="AF22" s="85">
        <v>23</v>
      </c>
      <c r="AG22" s="85">
        <v>9</v>
      </c>
      <c r="AH22" s="85">
        <v>0</v>
      </c>
      <c r="AI22" s="85">
        <v>1</v>
      </c>
      <c r="AJ22" s="85"/>
      <c r="AK22" s="85"/>
      <c r="AL22" s="85"/>
      <c r="AM22" s="85"/>
      <c r="AN22" s="85"/>
      <c r="AO22" s="87">
        <v>41133.514548611114</v>
      </c>
      <c r="AP22" s="85"/>
      <c r="AQ22" s="85" t="b">
        <v>1</v>
      </c>
      <c r="AR22" s="85" t="b">
        <v>1</v>
      </c>
      <c r="AS22" s="85" t="b">
        <v>0</v>
      </c>
      <c r="AT22" s="85"/>
      <c r="AU22" s="85">
        <v>2</v>
      </c>
      <c r="AV22" s="89" t="s">
        <v>537</v>
      </c>
      <c r="AW22" s="85" t="b">
        <v>0</v>
      </c>
      <c r="AX22" s="85" t="s">
        <v>555</v>
      </c>
      <c r="AY22" s="89" t="s">
        <v>575</v>
      </c>
      <c r="AZ22" s="85" t="s">
        <v>65</v>
      </c>
      <c r="BA22" s="85" t="str">
        <f>REPLACE(INDEX(GroupVertices[Group],MATCH(Vertices[[#This Row],[Vertex]],GroupVertices[Vertex],0)),1,1,"")</f>
        <v>6</v>
      </c>
      <c r="BB22" s="51"/>
      <c r="BC22" s="51"/>
      <c r="BD22" s="51"/>
      <c r="BE22" s="51"/>
      <c r="BF22" s="51"/>
      <c r="BG22" s="51"/>
      <c r="BH22" s="51"/>
      <c r="BI22" s="51"/>
      <c r="BJ22" s="51"/>
      <c r="BK22" s="51"/>
      <c r="BL22" s="51"/>
      <c r="BM22" s="52"/>
      <c r="BN22" s="51"/>
      <c r="BO22" s="52"/>
      <c r="BP22" s="51"/>
      <c r="BQ22" s="52"/>
      <c r="BR22" s="51"/>
      <c r="BS22" s="52"/>
      <c r="BT22" s="51"/>
      <c r="BU22" s="2"/>
      <c r="BV22" s="3"/>
      <c r="BW22" s="3"/>
      <c r="BX22" s="3"/>
      <c r="BY22" s="3"/>
    </row>
    <row r="23" spans="1:77" ht="41.45" customHeight="1">
      <c r="A23" s="14" t="s">
        <v>224</v>
      </c>
      <c r="C23" s="15"/>
      <c r="D23" s="15" t="s">
        <v>64</v>
      </c>
      <c r="E23" s="93">
        <v>163.67510228269913</v>
      </c>
      <c r="F23" s="81">
        <v>99.99050668194643</v>
      </c>
      <c r="G23" s="112" t="s">
        <v>316</v>
      </c>
      <c r="H23" s="15"/>
      <c r="I23" s="16" t="s">
        <v>224</v>
      </c>
      <c r="J23" s="66"/>
      <c r="K23" s="66"/>
      <c r="L23" s="114" t="s">
        <v>604</v>
      </c>
      <c r="M23" s="94">
        <v>4.163806463322272</v>
      </c>
      <c r="N23" s="95">
        <v>9027.6865234375</v>
      </c>
      <c r="O23" s="95">
        <v>6928.71875</v>
      </c>
      <c r="P23" s="77"/>
      <c r="Q23" s="96"/>
      <c r="R23" s="96"/>
      <c r="S23" s="97"/>
      <c r="T23" s="51">
        <v>1</v>
      </c>
      <c r="U23" s="51">
        <v>1</v>
      </c>
      <c r="V23" s="52">
        <v>0</v>
      </c>
      <c r="W23" s="52">
        <v>0.5</v>
      </c>
      <c r="X23" s="52">
        <v>0</v>
      </c>
      <c r="Y23" s="52">
        <v>0.999982</v>
      </c>
      <c r="Z23" s="52">
        <v>0.5</v>
      </c>
      <c r="AA23" s="52">
        <v>0</v>
      </c>
      <c r="AB23" s="82">
        <v>23</v>
      </c>
      <c r="AC23" s="82"/>
      <c r="AD23" s="98"/>
      <c r="AE23" s="85" t="s">
        <v>437</v>
      </c>
      <c r="AF23" s="85">
        <v>675</v>
      </c>
      <c r="AG23" s="85">
        <v>886</v>
      </c>
      <c r="AH23" s="85">
        <v>1881</v>
      </c>
      <c r="AI23" s="85">
        <v>2402</v>
      </c>
      <c r="AJ23" s="85"/>
      <c r="AK23" s="85" t="s">
        <v>464</v>
      </c>
      <c r="AL23" s="85" t="s">
        <v>482</v>
      </c>
      <c r="AM23" s="89" t="s">
        <v>504</v>
      </c>
      <c r="AN23" s="85"/>
      <c r="AO23" s="87">
        <v>40902.05716435185</v>
      </c>
      <c r="AP23" s="89" t="s">
        <v>528</v>
      </c>
      <c r="AQ23" s="85" t="b">
        <v>0</v>
      </c>
      <c r="AR23" s="85" t="b">
        <v>0</v>
      </c>
      <c r="AS23" s="85" t="b">
        <v>0</v>
      </c>
      <c r="AT23" s="85" t="s">
        <v>385</v>
      </c>
      <c r="AU23" s="85">
        <v>19</v>
      </c>
      <c r="AV23" s="89" t="s">
        <v>537</v>
      </c>
      <c r="AW23" s="85" t="b">
        <v>0</v>
      </c>
      <c r="AX23" s="85" t="s">
        <v>555</v>
      </c>
      <c r="AY23" s="89" t="s">
        <v>576</v>
      </c>
      <c r="AZ23" s="85" t="s">
        <v>66</v>
      </c>
      <c r="BA23" s="85" t="str">
        <f>REPLACE(INDEX(GroupVertices[Group],MATCH(Vertices[[#This Row],[Vertex]],GroupVertices[Vertex],0)),1,1,"")</f>
        <v>4</v>
      </c>
      <c r="BB23" s="51" t="s">
        <v>279</v>
      </c>
      <c r="BC23" s="51" t="s">
        <v>279</v>
      </c>
      <c r="BD23" s="51" t="s">
        <v>287</v>
      </c>
      <c r="BE23" s="51" t="s">
        <v>287</v>
      </c>
      <c r="BF23" s="51"/>
      <c r="BG23" s="51"/>
      <c r="BH23" s="132" t="s">
        <v>909</v>
      </c>
      <c r="BI23" s="132" t="s">
        <v>909</v>
      </c>
      <c r="BJ23" s="132" t="s">
        <v>846</v>
      </c>
      <c r="BK23" s="132" t="s">
        <v>846</v>
      </c>
      <c r="BL23" s="132">
        <v>1</v>
      </c>
      <c r="BM23" s="135">
        <v>3.0303030303030303</v>
      </c>
      <c r="BN23" s="132">
        <v>1</v>
      </c>
      <c r="BO23" s="135">
        <v>3.0303030303030303</v>
      </c>
      <c r="BP23" s="132">
        <v>0</v>
      </c>
      <c r="BQ23" s="135">
        <v>0</v>
      </c>
      <c r="BR23" s="132">
        <v>31</v>
      </c>
      <c r="BS23" s="135">
        <v>93.93939393939394</v>
      </c>
      <c r="BT23" s="132">
        <v>33</v>
      </c>
      <c r="BU23" s="2"/>
      <c r="BV23" s="3"/>
      <c r="BW23" s="3"/>
      <c r="BX23" s="3"/>
      <c r="BY23" s="3"/>
    </row>
    <row r="24" spans="1:77" ht="41.45" customHeight="1">
      <c r="A24" s="14" t="s">
        <v>235</v>
      </c>
      <c r="C24" s="15"/>
      <c r="D24" s="15" t="s">
        <v>64</v>
      </c>
      <c r="E24" s="93">
        <v>166.09320888463424</v>
      </c>
      <c r="F24" s="81">
        <v>99.9768025306855</v>
      </c>
      <c r="G24" s="112" t="s">
        <v>551</v>
      </c>
      <c r="H24" s="15"/>
      <c r="I24" s="16" t="s">
        <v>235</v>
      </c>
      <c r="J24" s="66"/>
      <c r="K24" s="66"/>
      <c r="L24" s="114" t="s">
        <v>605</v>
      </c>
      <c r="M24" s="94">
        <v>8.730943273545755</v>
      </c>
      <c r="N24" s="95">
        <v>9027.6865234375</v>
      </c>
      <c r="O24" s="95">
        <v>5117.13525390625</v>
      </c>
      <c r="P24" s="77"/>
      <c r="Q24" s="96"/>
      <c r="R24" s="96"/>
      <c r="S24" s="97"/>
      <c r="T24" s="51">
        <v>2</v>
      </c>
      <c r="U24" s="51">
        <v>0</v>
      </c>
      <c r="V24" s="52">
        <v>0</v>
      </c>
      <c r="W24" s="52">
        <v>0.5</v>
      </c>
      <c r="X24" s="52">
        <v>0</v>
      </c>
      <c r="Y24" s="52">
        <v>0.999982</v>
      </c>
      <c r="Z24" s="52">
        <v>0.5</v>
      </c>
      <c r="AA24" s="52">
        <v>0</v>
      </c>
      <c r="AB24" s="82">
        <v>24</v>
      </c>
      <c r="AC24" s="82"/>
      <c r="AD24" s="98"/>
      <c r="AE24" s="85" t="s">
        <v>438</v>
      </c>
      <c r="AF24" s="85">
        <v>1476</v>
      </c>
      <c r="AG24" s="85">
        <v>2152</v>
      </c>
      <c r="AH24" s="85">
        <v>10447</v>
      </c>
      <c r="AI24" s="85">
        <v>1690</v>
      </c>
      <c r="AJ24" s="85"/>
      <c r="AK24" s="85" t="s">
        <v>465</v>
      </c>
      <c r="AL24" s="85" t="s">
        <v>483</v>
      </c>
      <c r="AM24" s="89" t="s">
        <v>505</v>
      </c>
      <c r="AN24" s="85"/>
      <c r="AO24" s="87">
        <v>40640.36195601852</v>
      </c>
      <c r="AP24" s="89" t="s">
        <v>529</v>
      </c>
      <c r="AQ24" s="85" t="b">
        <v>0</v>
      </c>
      <c r="AR24" s="85" t="b">
        <v>0</v>
      </c>
      <c r="AS24" s="85" t="b">
        <v>1</v>
      </c>
      <c r="AT24" s="85"/>
      <c r="AU24" s="85">
        <v>78</v>
      </c>
      <c r="AV24" s="89" t="s">
        <v>537</v>
      </c>
      <c r="AW24" s="85" t="b">
        <v>1</v>
      </c>
      <c r="AX24" s="85" t="s">
        <v>555</v>
      </c>
      <c r="AY24" s="89" t="s">
        <v>577</v>
      </c>
      <c r="AZ24" s="85" t="s">
        <v>65</v>
      </c>
      <c r="BA24" s="85" t="str">
        <f>REPLACE(INDEX(GroupVertices[Group],MATCH(Vertices[[#This Row],[Vertex]],GroupVertices[Vertex],0)),1,1,"")</f>
        <v>4</v>
      </c>
      <c r="BB24" s="51"/>
      <c r="BC24" s="51"/>
      <c r="BD24" s="51"/>
      <c r="BE24" s="51"/>
      <c r="BF24" s="51"/>
      <c r="BG24" s="51"/>
      <c r="BH24" s="51"/>
      <c r="BI24" s="51"/>
      <c r="BJ24" s="51"/>
      <c r="BK24" s="51"/>
      <c r="BL24" s="51"/>
      <c r="BM24" s="52"/>
      <c r="BN24" s="51"/>
      <c r="BO24" s="52"/>
      <c r="BP24" s="51"/>
      <c r="BQ24" s="52"/>
      <c r="BR24" s="51"/>
      <c r="BS24" s="52"/>
      <c r="BT24" s="51"/>
      <c r="BU24" s="2"/>
      <c r="BV24" s="3"/>
      <c r="BW24" s="3"/>
      <c r="BX24" s="3"/>
      <c r="BY24" s="3"/>
    </row>
    <row r="25" spans="1:77" ht="41.45" customHeight="1">
      <c r="A25" s="14" t="s">
        <v>225</v>
      </c>
      <c r="C25" s="15"/>
      <c r="D25" s="15" t="s">
        <v>64</v>
      </c>
      <c r="E25" s="93">
        <v>163.05625035613753</v>
      </c>
      <c r="F25" s="81">
        <v>99.99401390549187</v>
      </c>
      <c r="G25" s="112" t="s">
        <v>317</v>
      </c>
      <c r="H25" s="15"/>
      <c r="I25" s="16" t="s">
        <v>225</v>
      </c>
      <c r="J25" s="66"/>
      <c r="K25" s="66"/>
      <c r="L25" s="114" t="s">
        <v>606</v>
      </c>
      <c r="M25" s="94">
        <v>2.994965763075503</v>
      </c>
      <c r="N25" s="95">
        <v>9027.6865234375</v>
      </c>
      <c r="O25" s="95">
        <v>8740.302734375</v>
      </c>
      <c r="P25" s="77"/>
      <c r="Q25" s="96"/>
      <c r="R25" s="96"/>
      <c r="S25" s="97"/>
      <c r="T25" s="51">
        <v>0</v>
      </c>
      <c r="U25" s="51">
        <v>2</v>
      </c>
      <c r="V25" s="52">
        <v>0</v>
      </c>
      <c r="W25" s="52">
        <v>0.5</v>
      </c>
      <c r="X25" s="52">
        <v>0</v>
      </c>
      <c r="Y25" s="52">
        <v>0.999982</v>
      </c>
      <c r="Z25" s="52">
        <v>0.5</v>
      </c>
      <c r="AA25" s="52">
        <v>0</v>
      </c>
      <c r="AB25" s="82">
        <v>25</v>
      </c>
      <c r="AC25" s="82"/>
      <c r="AD25" s="98"/>
      <c r="AE25" s="85" t="s">
        <v>439</v>
      </c>
      <c r="AF25" s="85">
        <v>507</v>
      </c>
      <c r="AG25" s="85">
        <v>562</v>
      </c>
      <c r="AH25" s="85">
        <v>37470</v>
      </c>
      <c r="AI25" s="85">
        <v>1864</v>
      </c>
      <c r="AJ25" s="85"/>
      <c r="AK25" s="85" t="s">
        <v>466</v>
      </c>
      <c r="AL25" s="85" t="s">
        <v>484</v>
      </c>
      <c r="AM25" s="85"/>
      <c r="AN25" s="85"/>
      <c r="AO25" s="87">
        <v>40317.816041666665</v>
      </c>
      <c r="AP25" s="89" t="s">
        <v>530</v>
      </c>
      <c r="AQ25" s="85" t="b">
        <v>0</v>
      </c>
      <c r="AR25" s="85" t="b">
        <v>0</v>
      </c>
      <c r="AS25" s="85" t="b">
        <v>0</v>
      </c>
      <c r="AT25" s="85" t="s">
        <v>385</v>
      </c>
      <c r="AU25" s="85">
        <v>94</v>
      </c>
      <c r="AV25" s="89" t="s">
        <v>536</v>
      </c>
      <c r="AW25" s="85" t="b">
        <v>0</v>
      </c>
      <c r="AX25" s="85" t="s">
        <v>555</v>
      </c>
      <c r="AY25" s="89" t="s">
        <v>578</v>
      </c>
      <c r="AZ25" s="85" t="s">
        <v>66</v>
      </c>
      <c r="BA25" s="85" t="str">
        <f>REPLACE(INDEX(GroupVertices[Group],MATCH(Vertices[[#This Row],[Vertex]],GroupVertices[Vertex],0)),1,1,"")</f>
        <v>4</v>
      </c>
      <c r="BB25" s="51"/>
      <c r="BC25" s="51"/>
      <c r="BD25" s="51"/>
      <c r="BE25" s="51"/>
      <c r="BF25" s="51"/>
      <c r="BG25" s="51"/>
      <c r="BH25" s="132" t="s">
        <v>910</v>
      </c>
      <c r="BI25" s="132" t="s">
        <v>910</v>
      </c>
      <c r="BJ25" s="132" t="s">
        <v>931</v>
      </c>
      <c r="BK25" s="132" t="s">
        <v>931</v>
      </c>
      <c r="BL25" s="132">
        <v>0</v>
      </c>
      <c r="BM25" s="135">
        <v>0</v>
      </c>
      <c r="BN25" s="132">
        <v>0</v>
      </c>
      <c r="BO25" s="135">
        <v>0</v>
      </c>
      <c r="BP25" s="132">
        <v>0</v>
      </c>
      <c r="BQ25" s="135">
        <v>0</v>
      </c>
      <c r="BR25" s="132">
        <v>21</v>
      </c>
      <c r="BS25" s="135">
        <v>100</v>
      </c>
      <c r="BT25" s="132">
        <v>21</v>
      </c>
      <c r="BU25" s="2"/>
      <c r="BV25" s="3"/>
      <c r="BW25" s="3"/>
      <c r="BX25" s="3"/>
      <c r="BY25" s="3"/>
    </row>
    <row r="26" spans="1:77" ht="41.45" customHeight="1">
      <c r="A26" s="14" t="s">
        <v>226</v>
      </c>
      <c r="C26" s="15"/>
      <c r="D26" s="15" t="s">
        <v>64</v>
      </c>
      <c r="E26" s="93">
        <v>162.04202080982824</v>
      </c>
      <c r="F26" s="81">
        <v>99.99976185519135</v>
      </c>
      <c r="G26" s="112" t="s">
        <v>318</v>
      </c>
      <c r="H26" s="15"/>
      <c r="I26" s="16" t="s">
        <v>226</v>
      </c>
      <c r="J26" s="66"/>
      <c r="K26" s="66"/>
      <c r="L26" s="114" t="s">
        <v>607</v>
      </c>
      <c r="M26" s="94">
        <v>1.0793657265599657</v>
      </c>
      <c r="N26" s="95">
        <v>4648.65771484375</v>
      </c>
      <c r="O26" s="95">
        <v>2587.9765625</v>
      </c>
      <c r="P26" s="77"/>
      <c r="Q26" s="96"/>
      <c r="R26" s="96"/>
      <c r="S26" s="97"/>
      <c r="T26" s="51">
        <v>0</v>
      </c>
      <c r="U26" s="51">
        <v>5</v>
      </c>
      <c r="V26" s="52">
        <v>76</v>
      </c>
      <c r="W26" s="52">
        <v>0.052632</v>
      </c>
      <c r="X26" s="52">
        <v>0.082052</v>
      </c>
      <c r="Y26" s="52">
        <v>2.311973</v>
      </c>
      <c r="Z26" s="52">
        <v>0</v>
      </c>
      <c r="AA26" s="52">
        <v>0</v>
      </c>
      <c r="AB26" s="82">
        <v>26</v>
      </c>
      <c r="AC26" s="82"/>
      <c r="AD26" s="98"/>
      <c r="AE26" s="85" t="s">
        <v>440</v>
      </c>
      <c r="AF26" s="85">
        <v>305</v>
      </c>
      <c r="AG26" s="85">
        <v>31</v>
      </c>
      <c r="AH26" s="85">
        <v>527</v>
      </c>
      <c r="AI26" s="85">
        <v>483</v>
      </c>
      <c r="AJ26" s="85"/>
      <c r="AK26" s="85" t="s">
        <v>467</v>
      </c>
      <c r="AL26" s="85" t="s">
        <v>485</v>
      </c>
      <c r="AM26" s="89" t="s">
        <v>506</v>
      </c>
      <c r="AN26" s="85"/>
      <c r="AO26" s="87">
        <v>39938.68310185185</v>
      </c>
      <c r="AP26" s="89" t="s">
        <v>531</v>
      </c>
      <c r="AQ26" s="85" t="b">
        <v>0</v>
      </c>
      <c r="AR26" s="85" t="b">
        <v>0</v>
      </c>
      <c r="AS26" s="85" t="b">
        <v>1</v>
      </c>
      <c r="AT26" s="85" t="s">
        <v>385</v>
      </c>
      <c r="AU26" s="85">
        <v>0</v>
      </c>
      <c r="AV26" s="89" t="s">
        <v>537</v>
      </c>
      <c r="AW26" s="85" t="b">
        <v>0</v>
      </c>
      <c r="AX26" s="85" t="s">
        <v>555</v>
      </c>
      <c r="AY26" s="89" t="s">
        <v>579</v>
      </c>
      <c r="AZ26" s="85" t="s">
        <v>66</v>
      </c>
      <c r="BA26" s="85" t="str">
        <f>REPLACE(INDEX(GroupVertices[Group],MATCH(Vertices[[#This Row],[Vertex]],GroupVertices[Vertex],0)),1,1,"")</f>
        <v>2</v>
      </c>
      <c r="BB26" s="51"/>
      <c r="BC26" s="51"/>
      <c r="BD26" s="51"/>
      <c r="BE26" s="51"/>
      <c r="BF26" s="51"/>
      <c r="BG26" s="51"/>
      <c r="BH26" s="132" t="s">
        <v>911</v>
      </c>
      <c r="BI26" s="132" t="s">
        <v>918</v>
      </c>
      <c r="BJ26" s="132" t="s">
        <v>844</v>
      </c>
      <c r="BK26" s="132" t="s">
        <v>935</v>
      </c>
      <c r="BL26" s="132">
        <v>0</v>
      </c>
      <c r="BM26" s="135">
        <v>0</v>
      </c>
      <c r="BN26" s="132">
        <v>0</v>
      </c>
      <c r="BO26" s="135">
        <v>0</v>
      </c>
      <c r="BP26" s="132">
        <v>0</v>
      </c>
      <c r="BQ26" s="135">
        <v>0</v>
      </c>
      <c r="BR26" s="132">
        <v>52</v>
      </c>
      <c r="BS26" s="135">
        <v>100</v>
      </c>
      <c r="BT26" s="132">
        <v>52</v>
      </c>
      <c r="BU26" s="2"/>
      <c r="BV26" s="3"/>
      <c r="BW26" s="3"/>
      <c r="BX26" s="3"/>
      <c r="BY26" s="3"/>
    </row>
    <row r="27" spans="1:77" ht="41.45" customHeight="1">
      <c r="A27" s="14" t="s">
        <v>236</v>
      </c>
      <c r="C27" s="15"/>
      <c r="D27" s="15" t="s">
        <v>64</v>
      </c>
      <c r="E27" s="93">
        <v>257.01096105849774</v>
      </c>
      <c r="F27" s="81">
        <v>99.46154376289725</v>
      </c>
      <c r="G27" s="112" t="s">
        <v>552</v>
      </c>
      <c r="H27" s="15"/>
      <c r="I27" s="16" t="s">
        <v>236</v>
      </c>
      <c r="J27" s="66"/>
      <c r="K27" s="66"/>
      <c r="L27" s="114" t="s">
        <v>608</v>
      </c>
      <c r="M27" s="94">
        <v>180.44951528510805</v>
      </c>
      <c r="N27" s="95">
        <v>6302.16357421875</v>
      </c>
      <c r="O27" s="95">
        <v>1819.82177734375</v>
      </c>
      <c r="P27" s="77"/>
      <c r="Q27" s="96"/>
      <c r="R27" s="96"/>
      <c r="S27" s="97"/>
      <c r="T27" s="51">
        <v>1</v>
      </c>
      <c r="U27" s="51">
        <v>0</v>
      </c>
      <c r="V27" s="52">
        <v>0</v>
      </c>
      <c r="W27" s="52">
        <v>0.033333</v>
      </c>
      <c r="X27" s="52">
        <v>0.021074</v>
      </c>
      <c r="Y27" s="52">
        <v>0.543034</v>
      </c>
      <c r="Z27" s="52">
        <v>0</v>
      </c>
      <c r="AA27" s="52">
        <v>0</v>
      </c>
      <c r="AB27" s="82">
        <v>27</v>
      </c>
      <c r="AC27" s="82"/>
      <c r="AD27" s="98"/>
      <c r="AE27" s="85" t="s">
        <v>441</v>
      </c>
      <c r="AF27" s="85">
        <v>1013</v>
      </c>
      <c r="AG27" s="85">
        <v>49752</v>
      </c>
      <c r="AH27" s="85">
        <v>19152</v>
      </c>
      <c r="AI27" s="85">
        <v>7132</v>
      </c>
      <c r="AJ27" s="85"/>
      <c r="AK27" s="85" t="s">
        <v>468</v>
      </c>
      <c r="AL27" s="85" t="s">
        <v>486</v>
      </c>
      <c r="AM27" s="89" t="s">
        <v>507</v>
      </c>
      <c r="AN27" s="85"/>
      <c r="AO27" s="87">
        <v>39758.492256944446</v>
      </c>
      <c r="AP27" s="89" t="s">
        <v>532</v>
      </c>
      <c r="AQ27" s="85" t="b">
        <v>0</v>
      </c>
      <c r="AR27" s="85" t="b">
        <v>0</v>
      </c>
      <c r="AS27" s="85" t="b">
        <v>1</v>
      </c>
      <c r="AT27" s="85"/>
      <c r="AU27" s="85">
        <v>535</v>
      </c>
      <c r="AV27" s="89" t="s">
        <v>537</v>
      </c>
      <c r="AW27" s="85" t="b">
        <v>0</v>
      </c>
      <c r="AX27" s="85" t="s">
        <v>555</v>
      </c>
      <c r="AY27" s="89" t="s">
        <v>580</v>
      </c>
      <c r="AZ27" s="85" t="s">
        <v>65</v>
      </c>
      <c r="BA27" s="85" t="str">
        <f>REPLACE(INDEX(GroupVertices[Group],MATCH(Vertices[[#This Row],[Vertex]],GroupVertices[Vertex],0)),1,1,"")</f>
        <v>2</v>
      </c>
      <c r="BB27" s="51"/>
      <c r="BC27" s="51"/>
      <c r="BD27" s="51"/>
      <c r="BE27" s="51"/>
      <c r="BF27" s="51"/>
      <c r="BG27" s="51"/>
      <c r="BH27" s="51"/>
      <c r="BI27" s="51"/>
      <c r="BJ27" s="51"/>
      <c r="BK27" s="51"/>
      <c r="BL27" s="51"/>
      <c r="BM27" s="52"/>
      <c r="BN27" s="51"/>
      <c r="BO27" s="52"/>
      <c r="BP27" s="51"/>
      <c r="BQ27" s="52"/>
      <c r="BR27" s="51"/>
      <c r="BS27" s="52"/>
      <c r="BT27" s="51"/>
      <c r="BU27" s="2"/>
      <c r="BV27" s="3"/>
      <c r="BW27" s="3"/>
      <c r="BX27" s="3"/>
      <c r="BY27" s="3"/>
    </row>
    <row r="28" spans="1:77" ht="41.45" customHeight="1">
      <c r="A28" s="14" t="s">
        <v>237</v>
      </c>
      <c r="C28" s="15"/>
      <c r="D28" s="15" t="s">
        <v>64</v>
      </c>
      <c r="E28" s="93">
        <v>162.02865055215563</v>
      </c>
      <c r="F28" s="81">
        <v>99.99983762853957</v>
      </c>
      <c r="G28" s="112" t="s">
        <v>550</v>
      </c>
      <c r="H28" s="15"/>
      <c r="I28" s="16" t="s">
        <v>237</v>
      </c>
      <c r="J28" s="66"/>
      <c r="K28" s="66"/>
      <c r="L28" s="114" t="s">
        <v>609</v>
      </c>
      <c r="M28" s="94">
        <v>1.054112995381795</v>
      </c>
      <c r="N28" s="95">
        <v>4080.37646484375</v>
      </c>
      <c r="O28" s="95">
        <v>417.3109130859375</v>
      </c>
      <c r="P28" s="77"/>
      <c r="Q28" s="96"/>
      <c r="R28" s="96"/>
      <c r="S28" s="97"/>
      <c r="T28" s="51">
        <v>1</v>
      </c>
      <c r="U28" s="51">
        <v>0</v>
      </c>
      <c r="V28" s="52">
        <v>0</v>
      </c>
      <c r="W28" s="52">
        <v>0.033333</v>
      </c>
      <c r="X28" s="52">
        <v>0.021074</v>
      </c>
      <c r="Y28" s="52">
        <v>0.543034</v>
      </c>
      <c r="Z28" s="52">
        <v>0</v>
      </c>
      <c r="AA28" s="52">
        <v>0</v>
      </c>
      <c r="AB28" s="82">
        <v>28</v>
      </c>
      <c r="AC28" s="82"/>
      <c r="AD28" s="98"/>
      <c r="AE28" s="85" t="s">
        <v>442</v>
      </c>
      <c r="AF28" s="85">
        <v>0</v>
      </c>
      <c r="AG28" s="85">
        <v>24</v>
      </c>
      <c r="AH28" s="85">
        <v>0</v>
      </c>
      <c r="AI28" s="85">
        <v>0</v>
      </c>
      <c r="AJ28" s="85"/>
      <c r="AK28" s="85"/>
      <c r="AL28" s="85"/>
      <c r="AM28" s="85"/>
      <c r="AN28" s="85"/>
      <c r="AO28" s="87">
        <v>40724.62930555556</v>
      </c>
      <c r="AP28" s="85"/>
      <c r="AQ28" s="85" t="b">
        <v>1</v>
      </c>
      <c r="AR28" s="85" t="b">
        <v>1</v>
      </c>
      <c r="AS28" s="85" t="b">
        <v>0</v>
      </c>
      <c r="AT28" s="85"/>
      <c r="AU28" s="85">
        <v>0</v>
      </c>
      <c r="AV28" s="89" t="s">
        <v>537</v>
      </c>
      <c r="AW28" s="85" t="b">
        <v>0</v>
      </c>
      <c r="AX28" s="85" t="s">
        <v>555</v>
      </c>
      <c r="AY28" s="89" t="s">
        <v>581</v>
      </c>
      <c r="AZ28" s="85" t="s">
        <v>65</v>
      </c>
      <c r="BA28" s="85" t="str">
        <f>REPLACE(INDEX(GroupVertices[Group],MATCH(Vertices[[#This Row],[Vertex]],GroupVertices[Vertex],0)),1,1,"")</f>
        <v>2</v>
      </c>
      <c r="BB28" s="51"/>
      <c r="BC28" s="51"/>
      <c r="BD28" s="51"/>
      <c r="BE28" s="51"/>
      <c r="BF28" s="51"/>
      <c r="BG28" s="51"/>
      <c r="BH28" s="51"/>
      <c r="BI28" s="51"/>
      <c r="BJ28" s="51"/>
      <c r="BK28" s="51"/>
      <c r="BL28" s="51"/>
      <c r="BM28" s="52"/>
      <c r="BN28" s="51"/>
      <c r="BO28" s="52"/>
      <c r="BP28" s="51"/>
      <c r="BQ28" s="52"/>
      <c r="BR28" s="51"/>
      <c r="BS28" s="52"/>
      <c r="BT28" s="51"/>
      <c r="BU28" s="2"/>
      <c r="BV28" s="3"/>
      <c r="BW28" s="3"/>
      <c r="BX28" s="3"/>
      <c r="BY28" s="3"/>
    </row>
    <row r="29" spans="1:77" ht="41.45" customHeight="1">
      <c r="A29" s="14" t="s">
        <v>238</v>
      </c>
      <c r="C29" s="15"/>
      <c r="D29" s="15" t="s">
        <v>64</v>
      </c>
      <c r="E29" s="93">
        <v>616.4206776300044</v>
      </c>
      <c r="F29" s="81">
        <v>97.42465874029334</v>
      </c>
      <c r="G29" s="112" t="s">
        <v>553</v>
      </c>
      <c r="H29" s="15"/>
      <c r="I29" s="16" t="s">
        <v>238</v>
      </c>
      <c r="J29" s="66"/>
      <c r="K29" s="66"/>
      <c r="L29" s="114" t="s">
        <v>610</v>
      </c>
      <c r="M29" s="94">
        <v>859.2753971515716</v>
      </c>
      <c r="N29" s="95">
        <v>5216.939453125</v>
      </c>
      <c r="O29" s="95">
        <v>4823.046875</v>
      </c>
      <c r="P29" s="77"/>
      <c r="Q29" s="96"/>
      <c r="R29" s="96"/>
      <c r="S29" s="97"/>
      <c r="T29" s="51">
        <v>1</v>
      </c>
      <c r="U29" s="51">
        <v>0</v>
      </c>
      <c r="V29" s="52">
        <v>0</v>
      </c>
      <c r="W29" s="52">
        <v>0.033333</v>
      </c>
      <c r="X29" s="52">
        <v>0.021074</v>
      </c>
      <c r="Y29" s="52">
        <v>0.543034</v>
      </c>
      <c r="Z29" s="52">
        <v>0</v>
      </c>
      <c r="AA29" s="52">
        <v>0</v>
      </c>
      <c r="AB29" s="82">
        <v>29</v>
      </c>
      <c r="AC29" s="82"/>
      <c r="AD29" s="98"/>
      <c r="AE29" s="85" t="s">
        <v>443</v>
      </c>
      <c r="AF29" s="85">
        <v>233</v>
      </c>
      <c r="AG29" s="85">
        <v>237921</v>
      </c>
      <c r="AH29" s="85">
        <v>1728</v>
      </c>
      <c r="AI29" s="85">
        <v>0</v>
      </c>
      <c r="AJ29" s="85"/>
      <c r="AK29" s="85" t="s">
        <v>469</v>
      </c>
      <c r="AL29" s="85"/>
      <c r="AM29" s="89" t="s">
        <v>508</v>
      </c>
      <c r="AN29" s="85"/>
      <c r="AO29" s="87">
        <v>39153.90125</v>
      </c>
      <c r="AP29" s="85"/>
      <c r="AQ29" s="85" t="b">
        <v>0</v>
      </c>
      <c r="AR29" s="85" t="b">
        <v>0</v>
      </c>
      <c r="AS29" s="85" t="b">
        <v>0</v>
      </c>
      <c r="AT29" s="85"/>
      <c r="AU29" s="85">
        <v>2289</v>
      </c>
      <c r="AV29" s="89" t="s">
        <v>537</v>
      </c>
      <c r="AW29" s="85" t="b">
        <v>0</v>
      </c>
      <c r="AX29" s="85" t="s">
        <v>555</v>
      </c>
      <c r="AY29" s="89" t="s">
        <v>582</v>
      </c>
      <c r="AZ29" s="85" t="s">
        <v>65</v>
      </c>
      <c r="BA29" s="85" t="str">
        <f>REPLACE(INDEX(GroupVertices[Group],MATCH(Vertices[[#This Row],[Vertex]],GroupVertices[Vertex],0)),1,1,"")</f>
        <v>2</v>
      </c>
      <c r="BB29" s="51"/>
      <c r="BC29" s="51"/>
      <c r="BD29" s="51"/>
      <c r="BE29" s="51"/>
      <c r="BF29" s="51"/>
      <c r="BG29" s="51"/>
      <c r="BH29" s="51"/>
      <c r="BI29" s="51"/>
      <c r="BJ29" s="51"/>
      <c r="BK29" s="51"/>
      <c r="BL29" s="51"/>
      <c r="BM29" s="52"/>
      <c r="BN29" s="51"/>
      <c r="BO29" s="52"/>
      <c r="BP29" s="51"/>
      <c r="BQ29" s="52"/>
      <c r="BR29" s="51"/>
      <c r="BS29" s="52"/>
      <c r="BT29" s="51"/>
      <c r="BU29" s="2"/>
      <c r="BV29" s="3"/>
      <c r="BW29" s="3"/>
      <c r="BX29" s="3"/>
      <c r="BY29" s="3"/>
    </row>
    <row r="30" spans="1:77" ht="41.45" customHeight="1">
      <c r="A30" s="99" t="s">
        <v>239</v>
      </c>
      <c r="C30" s="100"/>
      <c r="D30" s="100" t="s">
        <v>64</v>
      </c>
      <c r="E30" s="101">
        <v>177.61646096162832</v>
      </c>
      <c r="F30" s="102">
        <v>99.91149672929755</v>
      </c>
      <c r="G30" s="113" t="s">
        <v>554</v>
      </c>
      <c r="H30" s="100"/>
      <c r="I30" s="103" t="s">
        <v>239</v>
      </c>
      <c r="J30" s="104"/>
      <c r="K30" s="104"/>
      <c r="L30" s="115" t="s">
        <v>611</v>
      </c>
      <c r="M30" s="105">
        <v>30.495190016103642</v>
      </c>
      <c r="N30" s="106">
        <v>2995.152099609375</v>
      </c>
      <c r="O30" s="106">
        <v>3356.131103515625</v>
      </c>
      <c r="P30" s="107"/>
      <c r="Q30" s="108"/>
      <c r="R30" s="108"/>
      <c r="S30" s="109"/>
      <c r="T30" s="51">
        <v>1</v>
      </c>
      <c r="U30" s="51">
        <v>0</v>
      </c>
      <c r="V30" s="52">
        <v>0</v>
      </c>
      <c r="W30" s="52">
        <v>0.033333</v>
      </c>
      <c r="X30" s="52">
        <v>0.021074</v>
      </c>
      <c r="Y30" s="52">
        <v>0.543034</v>
      </c>
      <c r="Z30" s="52">
        <v>0</v>
      </c>
      <c r="AA30" s="52">
        <v>0</v>
      </c>
      <c r="AB30" s="110">
        <v>30</v>
      </c>
      <c r="AC30" s="110"/>
      <c r="AD30" s="111"/>
      <c r="AE30" s="85" t="s">
        <v>444</v>
      </c>
      <c r="AF30" s="85">
        <v>1075</v>
      </c>
      <c r="AG30" s="85">
        <v>8185</v>
      </c>
      <c r="AH30" s="85">
        <v>8968</v>
      </c>
      <c r="AI30" s="85">
        <v>1650</v>
      </c>
      <c r="AJ30" s="85"/>
      <c r="AK30" s="85" t="s">
        <v>470</v>
      </c>
      <c r="AL30" s="85" t="s">
        <v>487</v>
      </c>
      <c r="AM30" s="89" t="s">
        <v>509</v>
      </c>
      <c r="AN30" s="85"/>
      <c r="AO30" s="87">
        <v>39659.93633101852</v>
      </c>
      <c r="AP30" s="89" t="s">
        <v>533</v>
      </c>
      <c r="AQ30" s="85" t="b">
        <v>0</v>
      </c>
      <c r="AR30" s="85" t="b">
        <v>0</v>
      </c>
      <c r="AS30" s="85" t="b">
        <v>1</v>
      </c>
      <c r="AT30" s="85"/>
      <c r="AU30" s="85">
        <v>227</v>
      </c>
      <c r="AV30" s="89" t="s">
        <v>541</v>
      </c>
      <c r="AW30" s="85" t="b">
        <v>0</v>
      </c>
      <c r="AX30" s="85" t="s">
        <v>555</v>
      </c>
      <c r="AY30" s="89" t="s">
        <v>583</v>
      </c>
      <c r="AZ30" s="85" t="s">
        <v>65</v>
      </c>
      <c r="BA30" s="85" t="str">
        <f>REPLACE(INDEX(GroupVertices[Group],MATCH(Vertices[[#This Row],[Vertex]],GroupVertices[Vertex],0)),1,1,"")</f>
        <v>2</v>
      </c>
      <c r="BB30" s="51"/>
      <c r="BC30" s="51"/>
      <c r="BD30" s="51"/>
      <c r="BE30" s="51"/>
      <c r="BF30" s="51"/>
      <c r="BG30" s="51"/>
      <c r="BH30" s="51"/>
      <c r="BI30" s="51"/>
      <c r="BJ30" s="51"/>
      <c r="BK30" s="51"/>
      <c r="BL30" s="51"/>
      <c r="BM30" s="52"/>
      <c r="BN30" s="51"/>
      <c r="BO30" s="52"/>
      <c r="BP30" s="51"/>
      <c r="BQ30" s="52"/>
      <c r="BR30" s="51"/>
      <c r="BS30" s="52"/>
      <c r="BT30" s="51"/>
      <c r="BU30" s="2"/>
      <c r="BV30" s="3"/>
      <c r="BW30" s="3"/>
      <c r="BX30" s="3"/>
      <c r="BY30"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B3:AB30"/>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P3:P30">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N3:O30"/>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M3:M30"/>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Q3:Q30"/>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R3:R30"/>
    <dataValidation allowBlank="1" showInputMessage="1" promptTitle="Vertex Tooltip" prompt="Enter optional text that will pop up when the mouse is hovered over the vertex." errorTitle="Invalid Vertex Image Key" sqref="L3:L30"/>
    <dataValidation allowBlank="1" promptTitle="Vertex ID" prompt="This is a unique ID that gets filled in automatically.  Do not edit this column." errorTitle="Invalid Vertex Visibility" error="You have entered an unrecognized vertex visibility.  Try selecting from the drop-down list instead." sqref="AC3:AC30"/>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H3:H30">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I3:I30"/>
    <dataValidation allowBlank="1" showInputMessage="1" promptTitle="Vertex Label Fill Color" prompt="To select an optional fill color for the Label shape, right-click and select Select Color on the right-click menu." sqref="J3:J30"/>
    <dataValidation allowBlank="1" showInputMessage="1" promptTitle="Vertex Image File" prompt="Enter the path to an image file.  Hover over the column header for examples." errorTitle="Invalid Vertex Image Key" sqref="G3:G30"/>
    <dataValidation allowBlank="1" showInputMessage="1" promptTitle="Vertex Color" prompt="To select an optional vertex color, right-click and select Select Color on the right-click menu." sqref="C3:C30"/>
    <dataValidation allowBlank="1" showInputMessage="1" promptTitle="Vertex Opacity" prompt="Enter an optional vertex opacity between 0 (transparent) and 100 (opaque)." errorTitle="Invalid Vertex Opacity" error="The optional vertex opacity must be a whole number between 0 and 10." sqref="F3:F30"/>
    <dataValidation type="list" allowBlank="1" showInputMessage="1" showErrorMessage="1" promptTitle="Vertex Shape" prompt="Select an optional vertex shape." errorTitle="Invalid Vertex Shape" error="You have entered an invalid vertex shape.  Try selecting from the drop-down list instead." sqref="D3:D30">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E3:E30"/>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K3:K30">
      <formula1>ValidVertexLabelPositions</formula1>
    </dataValidation>
    <dataValidation allowBlank="1" showInputMessage="1" showErrorMessage="1" promptTitle="Vertex Name" prompt="Enter the name of the vertex." sqref="A3:A30"/>
  </dataValidations>
  <hyperlinks>
    <hyperlink ref="AM3" r:id="rId1" display="https://t.co/SDf8Rlys3N"/>
    <hyperlink ref="AM4" r:id="rId2" display="https://t.co/0iCalVRgb0"/>
    <hyperlink ref="AM5" r:id="rId3" display="https://t.co/JoUI4QFmBV"/>
    <hyperlink ref="AM6" r:id="rId4" display="http://t.co/QW188WqcTL"/>
    <hyperlink ref="AM9" r:id="rId5" display="http://t.co/BBCJEiUEnq"/>
    <hyperlink ref="AM10" r:id="rId6" display="http://t.co/9YHK2OufSH"/>
    <hyperlink ref="AM11" r:id="rId7" display="https://t.co/R8WPlOPfwi"/>
    <hyperlink ref="AM12" r:id="rId8" display="http://t.co/ItTIIdSrQ0"/>
    <hyperlink ref="AM13" r:id="rId9" display="http://t.co/IKYK6FSOrS"/>
    <hyperlink ref="AM14" r:id="rId10" display="https://t.co/fRSaNcK4UQ"/>
    <hyperlink ref="AM15" r:id="rId11" display="https://t.co/7BTtTOlRyQ"/>
    <hyperlink ref="AM16" r:id="rId12" display="https://t.co/PzUPx7HnWZ"/>
    <hyperlink ref="AM17" r:id="rId13" display="https://t.co/NLjJSAIqg3"/>
    <hyperlink ref="AM18" r:id="rId14" display="https://t.co/DWaKjIKJjz"/>
    <hyperlink ref="AM20" r:id="rId15" display="https://t.co/ENon5VCZ03"/>
    <hyperlink ref="AM21" r:id="rId16" display="https://t.co/Pk3o4s1tR0"/>
    <hyperlink ref="AM23" r:id="rId17" display="https://t.co/lNtRHLxn98"/>
    <hyperlink ref="AM24" r:id="rId18" display="https://t.co/iYxuR1jtNz"/>
    <hyperlink ref="AM26" r:id="rId19" display="https://t.co/rvnfeVzMdV"/>
    <hyperlink ref="AM27" r:id="rId20" display="https://t.co/k4aChsW5Jg"/>
    <hyperlink ref="AM29" r:id="rId21" display="https://t.co/56zQmhkBJ8"/>
    <hyperlink ref="AM30" r:id="rId22" display="http://t.co/ZTK3CVrcC1"/>
    <hyperlink ref="AP3" r:id="rId23" display="https://pbs.twimg.com/profile_banners/88254482/1479499298"/>
    <hyperlink ref="AP4" r:id="rId24" display="https://pbs.twimg.com/profile_banners/40510337/1524420379"/>
    <hyperlink ref="AP5" r:id="rId25" display="https://pbs.twimg.com/profile_banners/214479231/1557845014"/>
    <hyperlink ref="AP6" r:id="rId26" display="https://pbs.twimg.com/profile_banners/1346402696/1560422594"/>
    <hyperlink ref="AP7" r:id="rId27" display="https://pbs.twimg.com/profile_banners/39403709/1449602673"/>
    <hyperlink ref="AP8" r:id="rId28" display="https://pbs.twimg.com/profile_banners/749050727041998848/1467514270"/>
    <hyperlink ref="AP9" r:id="rId29" display="https://pbs.twimg.com/profile_banners/349038571/1466506400"/>
    <hyperlink ref="AP10" r:id="rId30" display="https://pbs.twimg.com/profile_banners/804994687/1434395326"/>
    <hyperlink ref="AP11" r:id="rId31" display="https://pbs.twimg.com/profile_banners/407395156/1537547553"/>
    <hyperlink ref="AP12" r:id="rId32" display="https://pbs.twimg.com/profile_banners/212286408/1502981839"/>
    <hyperlink ref="AP14" r:id="rId33" display="https://pbs.twimg.com/profile_banners/46637283/1552910564"/>
    <hyperlink ref="AP15" r:id="rId34" display="https://pbs.twimg.com/profile_banners/889802309408051200/1558442273"/>
    <hyperlink ref="AP16" r:id="rId35" display="https://pbs.twimg.com/profile_banners/147435311/1552575767"/>
    <hyperlink ref="AP17" r:id="rId36" display="https://pbs.twimg.com/profile_banners/748087807827021824/1542721085"/>
    <hyperlink ref="AP18" r:id="rId37" display="https://pbs.twimg.com/profile_banners/791773039/1445608678"/>
    <hyperlink ref="AP19" r:id="rId38" display="https://pbs.twimg.com/profile_banners/4740565659/1545603520"/>
    <hyperlink ref="AP20" r:id="rId39" display="https://pbs.twimg.com/profile_banners/16973333/1549384292"/>
    <hyperlink ref="AP21" r:id="rId40" display="https://pbs.twimg.com/profile_banners/3407182133/1557829544"/>
    <hyperlink ref="AP23" r:id="rId41" display="https://pbs.twimg.com/profile_banners/445885673/1496069189"/>
    <hyperlink ref="AP24" r:id="rId42" display="https://pbs.twimg.com/profile_banners/278441639/1514134220"/>
    <hyperlink ref="AP25" r:id="rId43" display="https://pbs.twimg.com/profile_banners/145746556/1559943601"/>
    <hyperlink ref="AP26" r:id="rId44" display="https://pbs.twimg.com/profile_banners/37957781/1530886648"/>
    <hyperlink ref="AP27" r:id="rId45" display="https://pbs.twimg.com/profile_banners/17209595/1551719035"/>
    <hyperlink ref="AP30" r:id="rId46" display="https://pbs.twimg.com/profile_banners/15667205/1412516045"/>
    <hyperlink ref="AV3" r:id="rId47" display="http://abs.twimg.com/images/themes/theme10/bg.gif"/>
    <hyperlink ref="AV4" r:id="rId48" display="http://abs.twimg.com/images/themes/theme14/bg.gif"/>
    <hyperlink ref="AV5" r:id="rId49" display="http://abs.twimg.com/images/themes/theme18/bg.gif"/>
    <hyperlink ref="AV6" r:id="rId50" display="http://abs.twimg.com/images/themes/theme1/bg.png"/>
    <hyperlink ref="AV7" r:id="rId51" display="http://abs.twimg.com/images/themes/theme7/bg.gif"/>
    <hyperlink ref="AV9" r:id="rId52" display="http://abs.twimg.com/images/themes/theme1/bg.png"/>
    <hyperlink ref="AV10" r:id="rId53" display="http://abs.twimg.com/images/themes/theme13/bg.gif"/>
    <hyperlink ref="AV11" r:id="rId54" display="http://abs.twimg.com/images/themes/theme1/bg.png"/>
    <hyperlink ref="AV12" r:id="rId55" display="http://abs.twimg.com/images/themes/theme1/bg.png"/>
    <hyperlink ref="AV13" r:id="rId56" display="http://abs.twimg.com/images/themes/theme1/bg.png"/>
    <hyperlink ref="AV14" r:id="rId57" display="http://abs.twimg.com/images/themes/theme1/bg.png"/>
    <hyperlink ref="AV16" r:id="rId58" display="http://abs.twimg.com/images/themes/theme16/bg.gif"/>
    <hyperlink ref="AV17" r:id="rId59" display="http://abs.twimg.com/images/themes/theme1/bg.png"/>
    <hyperlink ref="AV18" r:id="rId60" display="http://abs.twimg.com/images/themes/theme1/bg.png"/>
    <hyperlink ref="AV20" r:id="rId61" display="http://abs.twimg.com/images/themes/theme1/bg.png"/>
    <hyperlink ref="AV21" r:id="rId62" display="http://abs.twimg.com/images/themes/theme1/bg.png"/>
    <hyperlink ref="AV22" r:id="rId63" display="http://abs.twimg.com/images/themes/theme1/bg.png"/>
    <hyperlink ref="AV23" r:id="rId64" display="http://abs.twimg.com/images/themes/theme1/bg.png"/>
    <hyperlink ref="AV24" r:id="rId65" display="http://abs.twimg.com/images/themes/theme1/bg.png"/>
    <hyperlink ref="AV25" r:id="rId66" display="http://abs.twimg.com/images/themes/theme18/bg.gif"/>
    <hyperlink ref="AV26" r:id="rId67" display="http://abs.twimg.com/images/themes/theme1/bg.png"/>
    <hyperlink ref="AV27" r:id="rId68" display="http://abs.twimg.com/images/themes/theme1/bg.png"/>
    <hyperlink ref="AV28" r:id="rId69" display="http://abs.twimg.com/images/themes/theme1/bg.png"/>
    <hyperlink ref="AV29" r:id="rId70" display="http://abs.twimg.com/images/themes/theme1/bg.png"/>
    <hyperlink ref="AV30" r:id="rId71" display="http://abs.twimg.com/images/themes/theme3/bg.gif"/>
    <hyperlink ref="G3" r:id="rId72" display="http://pbs.twimg.com/profile_images/1123831009550721024/5Tx8uBch_normal.jpg"/>
    <hyperlink ref="G4" r:id="rId73" display="http://pbs.twimg.com/profile_images/988116405160734721/zUAAxEDT_normal.jpg"/>
    <hyperlink ref="G5" r:id="rId74" display="http://pbs.twimg.com/profile_images/1128294276423716869/zZlAOc35_normal.jpg"/>
    <hyperlink ref="G6" r:id="rId75" display="http://pbs.twimg.com/profile_images/1118531714119290885/NAxwo5wU_normal.png"/>
    <hyperlink ref="G7" r:id="rId76" display="http://pbs.twimg.com/profile_images/788091000568676352/wb3xsmTC_normal.jpg"/>
    <hyperlink ref="G8" r:id="rId77" display="http://pbs.twimg.com/profile_images/1137467440164679680/Z_7SilFa_normal.jpg"/>
    <hyperlink ref="G9" r:id="rId78" display="http://pbs.twimg.com/profile_images/1484245463/Leisure-FB-logo_normal.jpg"/>
    <hyperlink ref="G10" r:id="rId79" display="http://pbs.twimg.com/profile_images/610524095583617024/8f0OvuMU_normal.jpg"/>
    <hyperlink ref="G11" r:id="rId80" display="http://pbs.twimg.com/profile_images/1043176270287306752/wBQ_ap5u_normal.jpg"/>
    <hyperlink ref="G12" r:id="rId81" display="http://pbs.twimg.com/profile_images/941069671431782401/7Aebaqlb_normal.jpg"/>
    <hyperlink ref="G13" r:id="rId82" display="http://pbs.twimg.com/profile_images/873629574474735617/diwgoA55_normal.jpg"/>
    <hyperlink ref="G14" r:id="rId83" display="http://pbs.twimg.com/profile_images/876739039537311745/lJnVJSVG_normal.jpg"/>
    <hyperlink ref="G15" r:id="rId84" display="http://pbs.twimg.com/profile_images/915860640241213440/baBORuOj_normal.jpg"/>
    <hyperlink ref="G16" r:id="rId85" display="http://pbs.twimg.com/profile_images/486951707864088576/_BQQxKuq_normal.png"/>
    <hyperlink ref="G17" r:id="rId86" display="http://pbs.twimg.com/profile_images/750349884843188224/-hpO0DQS_normal.jpg"/>
    <hyperlink ref="G18" r:id="rId87" display="http://pbs.twimg.com/profile_images/657557620312702977/qXNN8OFK_normal.jpg"/>
    <hyperlink ref="G19" r:id="rId88" display="http://pbs.twimg.com/profile_images/1074548890345578496/FLped6an_normal.jpg"/>
    <hyperlink ref="G20" r:id="rId89" display="http://pbs.twimg.com/profile_images/1015965267116089347/_Aaz8Ff7_normal.jpg"/>
    <hyperlink ref="G21" r:id="rId90" display="http://pbs.twimg.com/profile_images/1121758564492677120/UoYt00D8_normal.png"/>
    <hyperlink ref="G22" r:id="rId91" display="http://abs.twimg.com/sticky/default_profile_images/default_profile_normal.png"/>
    <hyperlink ref="G23" r:id="rId92" display="http://pbs.twimg.com/profile_images/704058915449925633/69Ub2GI0_normal.jpg"/>
    <hyperlink ref="G24" r:id="rId93" display="http://pbs.twimg.com/profile_images/944918063606091777/PWweoeBj_normal.jpg"/>
    <hyperlink ref="G25" r:id="rId94" display="http://pbs.twimg.com/profile_images/1049405170340257798/HJuPj6zz_normal.jpg"/>
    <hyperlink ref="G26" r:id="rId95" display="http://pbs.twimg.com/profile_images/980820968514912257/n8Sz9fS6_normal.jpg"/>
    <hyperlink ref="G27" r:id="rId96" display="http://pbs.twimg.com/profile_images/666191835736358912/kuT2rAaK_normal.jpg"/>
    <hyperlink ref="G28" r:id="rId97" display="http://abs.twimg.com/sticky/default_profile_images/default_profile_normal.png"/>
    <hyperlink ref="G29" r:id="rId98" display="http://pbs.twimg.com/profile_images/913030877692665856/XghDM9Ke_normal.jpg"/>
    <hyperlink ref="G30" r:id="rId99" display="http://pbs.twimg.com/profile_images/514242318941966336/OTs2fpZS_normal.jpeg"/>
    <hyperlink ref="AY3" r:id="rId100" display="https://twitter.com/miss_goofette"/>
    <hyperlink ref="AY4" r:id="rId101" display="https://twitter.com/lasarowa"/>
    <hyperlink ref="AY5" r:id="rId102" display="https://twitter.com/therealkirstyg"/>
    <hyperlink ref="AY6" r:id="rId103" display="https://twitter.com/dnafithq"/>
    <hyperlink ref="AY7" r:id="rId104" display="https://twitter.com/snehaabraham"/>
    <hyperlink ref="AY8" r:id="rId105" display="https://twitter.com/kirstypresenter"/>
    <hyperlink ref="AY9" r:id="rId106" display="https://twitter.com/tdc_leisure"/>
    <hyperlink ref="AY10" r:id="rId107" display="https://twitter.com/obrien_iph"/>
    <hyperlink ref="AY11" r:id="rId108" display="https://twitter.com/caulfieldtim"/>
    <hyperlink ref="AY12" r:id="rId109" display="https://twitter.com/ualbertasph"/>
    <hyperlink ref="AY13" r:id="rId110" display="https://twitter.com/tablecrowd"/>
    <hyperlink ref="AY14" r:id="rId111" display="https://twitter.com/londonsport"/>
    <hyperlink ref="AY15" r:id="rId112" display="https://twitter.com/sporttechhub"/>
    <hyperlink ref="AY16" r:id="rId113" display="https://twitter.com/startlead"/>
    <hyperlink ref="AY17" r:id="rId114" display="https://twitter.com/startupleaguehq"/>
    <hyperlink ref="AY18" r:id="rId115" display="https://twitter.com/nutritionnetwor"/>
    <hyperlink ref="AY19" r:id="rId116" display="https://twitter.com/newcyblue"/>
    <hyperlink ref="AY20" r:id="rId117" display="https://twitter.com/independent"/>
    <hyperlink ref="AY21" r:id="rId118" display="https://twitter.com/vitamojo"/>
    <hyperlink ref="AY22" r:id="rId119" display="https://twitter.com/dnafit"/>
    <hyperlink ref="AY23" r:id="rId120" display="https://twitter.com/patrick_j_short"/>
    <hyperlink ref="AY24" r:id="rId121" display="https://twitter.com/amitkatwala"/>
    <hyperlink ref="AY25" r:id="rId122" display="https://twitter.com/junkycosmonaut"/>
    <hyperlink ref="AY26" r:id="rId123" display="https://twitter.com/morenamagnanini"/>
    <hyperlink ref="AY27" r:id="rId124" display="https://twitter.com/brittri"/>
    <hyperlink ref="AY28" r:id="rId125" display="https://twitter.com/gymireland"/>
    <hyperlink ref="AY29" r:id="rId126" display="https://twitter.com/health"/>
    <hyperlink ref="AY30" r:id="rId127" display="https://twitter.com/nutrition"/>
  </hyperlinks>
  <printOptions/>
  <pageMargins left="0.7" right="0.7" top="0.75" bottom="0.75" header="0.3" footer="0.3"/>
  <pageSetup horizontalDpi="600" verticalDpi="600" orientation="portrait" r:id="rId132"/>
  <drawing r:id="rId131"/>
  <legacyDrawing r:id="rId129"/>
  <tableParts>
    <tablePart r:id="rId130"/>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9"/>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140625" style="0" bestFit="1" customWidth="1"/>
    <col min="26" max="26" width="14.57421875" style="0" bestFit="1" customWidth="1"/>
    <col min="27" max="27" width="14.7109375" style="0" bestFit="1" customWidth="1"/>
    <col min="28" max="28" width="12.57421875" style="0" bestFit="1" customWidth="1"/>
    <col min="29" max="29" width="15.7109375" style="0" bestFit="1" customWidth="1"/>
    <col min="30" max="30" width="13.7109375" style="0" bestFit="1" customWidth="1"/>
    <col min="31" max="31" width="16.8515625" style="0" bestFit="1" customWidth="1"/>
    <col min="32" max="32" width="11.421875" style="0" bestFit="1" customWidth="1"/>
    <col min="33" max="33" width="21.57421875" style="0" bestFit="1" customWidth="1"/>
    <col min="34" max="34" width="26.8515625" style="0" bestFit="1" customWidth="1"/>
    <col min="35" max="35" width="22.421875" style="0" bestFit="1" customWidth="1"/>
    <col min="36" max="36" width="27.8515625" style="0" bestFit="1" customWidth="1"/>
    <col min="37" max="37" width="27.140625" style="0" bestFit="1" customWidth="1"/>
    <col min="38" max="38" width="32.57421875" style="0" bestFit="1" customWidth="1"/>
    <col min="39" max="39" width="18.00390625" style="0" bestFit="1" customWidth="1"/>
    <col min="40" max="40" width="22.140625" style="0" bestFit="1" customWidth="1"/>
    <col min="41" max="41" width="16.28125" style="0" bestFit="1" customWidth="1"/>
  </cols>
  <sheetData>
    <row r="1" spans="2:24" ht="15">
      <c r="B1" s="68" t="s">
        <v>39</v>
      </c>
      <c r="C1" s="69"/>
      <c r="D1" s="69"/>
      <c r="E1" s="70"/>
      <c r="F1" s="66" t="s">
        <v>43</v>
      </c>
      <c r="G1" s="71" t="s">
        <v>44</v>
      </c>
      <c r="H1" s="72"/>
      <c r="I1" s="73" t="s">
        <v>40</v>
      </c>
      <c r="J1" s="74"/>
      <c r="K1" s="75" t="s">
        <v>42</v>
      </c>
      <c r="L1" s="76"/>
      <c r="M1" s="76"/>
      <c r="N1" s="76"/>
      <c r="O1" s="76"/>
      <c r="P1" s="76"/>
      <c r="Q1" s="76"/>
      <c r="R1" s="76"/>
      <c r="S1" s="76"/>
      <c r="T1" s="76"/>
      <c r="U1" s="76"/>
      <c r="V1" s="76"/>
      <c r="W1" s="76"/>
      <c r="X1" s="76"/>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691</v>
      </c>
      <c r="Z2" s="13" t="s">
        <v>702</v>
      </c>
      <c r="AA2" s="13" t="s">
        <v>716</v>
      </c>
      <c r="AB2" s="13" t="s">
        <v>777</v>
      </c>
      <c r="AC2" s="13" t="s">
        <v>842</v>
      </c>
      <c r="AD2" s="13" t="s">
        <v>864</v>
      </c>
      <c r="AE2" s="13" t="s">
        <v>865</v>
      </c>
      <c r="AF2" s="13" t="s">
        <v>879</v>
      </c>
      <c r="AG2" s="67" t="s">
        <v>1035</v>
      </c>
      <c r="AH2" s="67" t="s">
        <v>1036</v>
      </c>
      <c r="AI2" s="67" t="s">
        <v>1037</v>
      </c>
      <c r="AJ2" s="67" t="s">
        <v>1038</v>
      </c>
      <c r="AK2" s="67" t="s">
        <v>1039</v>
      </c>
      <c r="AL2" s="67" t="s">
        <v>1040</v>
      </c>
      <c r="AM2" s="67" t="s">
        <v>1041</v>
      </c>
      <c r="AN2" s="67" t="s">
        <v>1042</v>
      </c>
      <c r="AO2" s="67" t="s">
        <v>1045</v>
      </c>
    </row>
    <row r="3" spans="1:41" ht="15">
      <c r="A3" s="126" t="s">
        <v>651</v>
      </c>
      <c r="B3" s="127" t="s">
        <v>658</v>
      </c>
      <c r="C3" s="127" t="s">
        <v>56</v>
      </c>
      <c r="D3" s="118"/>
      <c r="E3" s="117"/>
      <c r="F3" s="119" t="s">
        <v>1053</v>
      </c>
      <c r="G3" s="120"/>
      <c r="H3" s="120"/>
      <c r="I3" s="121">
        <v>3</v>
      </c>
      <c r="J3" s="122"/>
      <c r="K3" s="51">
        <v>8</v>
      </c>
      <c r="L3" s="51">
        <v>8</v>
      </c>
      <c r="M3" s="51">
        <v>11</v>
      </c>
      <c r="N3" s="51">
        <v>19</v>
      </c>
      <c r="O3" s="51">
        <v>4</v>
      </c>
      <c r="P3" s="52">
        <v>0</v>
      </c>
      <c r="Q3" s="52">
        <v>0</v>
      </c>
      <c r="R3" s="51">
        <v>1</v>
      </c>
      <c r="S3" s="51">
        <v>0</v>
      </c>
      <c r="T3" s="51">
        <v>8</v>
      </c>
      <c r="U3" s="51">
        <v>19</v>
      </c>
      <c r="V3" s="51">
        <v>2</v>
      </c>
      <c r="W3" s="52">
        <v>1.4375</v>
      </c>
      <c r="X3" s="52">
        <v>0.17857142857142858</v>
      </c>
      <c r="Y3" s="85" t="s">
        <v>692</v>
      </c>
      <c r="Z3" s="85" t="s">
        <v>703</v>
      </c>
      <c r="AA3" s="85" t="s">
        <v>717</v>
      </c>
      <c r="AB3" s="91" t="s">
        <v>778</v>
      </c>
      <c r="AC3" s="91" t="s">
        <v>843</v>
      </c>
      <c r="AD3" s="91" t="s">
        <v>222</v>
      </c>
      <c r="AE3" s="91" t="s">
        <v>866</v>
      </c>
      <c r="AF3" s="91" t="s">
        <v>880</v>
      </c>
      <c r="AG3" s="132">
        <v>26</v>
      </c>
      <c r="AH3" s="135">
        <v>5.284552845528455</v>
      </c>
      <c r="AI3" s="132">
        <v>10</v>
      </c>
      <c r="AJ3" s="135">
        <v>2.032520325203252</v>
      </c>
      <c r="AK3" s="132">
        <v>0</v>
      </c>
      <c r="AL3" s="135">
        <v>0</v>
      </c>
      <c r="AM3" s="132">
        <v>456</v>
      </c>
      <c r="AN3" s="135">
        <v>92.6829268292683</v>
      </c>
      <c r="AO3" s="132">
        <v>492</v>
      </c>
    </row>
    <row r="4" spans="1:41" ht="15">
      <c r="A4" s="126" t="s">
        <v>652</v>
      </c>
      <c r="B4" s="127" t="s">
        <v>659</v>
      </c>
      <c r="C4" s="127" t="s">
        <v>56</v>
      </c>
      <c r="D4" s="123"/>
      <c r="E4" s="100"/>
      <c r="F4" s="103" t="s">
        <v>1054</v>
      </c>
      <c r="G4" s="107"/>
      <c r="H4" s="107"/>
      <c r="I4" s="124">
        <v>4</v>
      </c>
      <c r="J4" s="110"/>
      <c r="K4" s="51">
        <v>5</v>
      </c>
      <c r="L4" s="51">
        <v>4</v>
      </c>
      <c r="M4" s="51">
        <v>0</v>
      </c>
      <c r="N4" s="51">
        <v>4</v>
      </c>
      <c r="O4" s="51">
        <v>0</v>
      </c>
      <c r="P4" s="52">
        <v>0</v>
      </c>
      <c r="Q4" s="52">
        <v>0</v>
      </c>
      <c r="R4" s="51">
        <v>1</v>
      </c>
      <c r="S4" s="51">
        <v>0</v>
      </c>
      <c r="T4" s="51">
        <v>5</v>
      </c>
      <c r="U4" s="51">
        <v>4</v>
      </c>
      <c r="V4" s="51">
        <v>2</v>
      </c>
      <c r="W4" s="52">
        <v>1.28</v>
      </c>
      <c r="X4" s="52">
        <v>0.2</v>
      </c>
      <c r="Y4" s="85"/>
      <c r="Z4" s="85"/>
      <c r="AA4" s="85"/>
      <c r="AB4" s="91" t="s">
        <v>779</v>
      </c>
      <c r="AC4" s="91" t="s">
        <v>844</v>
      </c>
      <c r="AD4" s="91" t="s">
        <v>222</v>
      </c>
      <c r="AE4" s="91" t="s">
        <v>867</v>
      </c>
      <c r="AF4" s="91" t="s">
        <v>881</v>
      </c>
      <c r="AG4" s="132">
        <v>0</v>
      </c>
      <c r="AH4" s="135">
        <v>0</v>
      </c>
      <c r="AI4" s="132">
        <v>0</v>
      </c>
      <c r="AJ4" s="135">
        <v>0</v>
      </c>
      <c r="AK4" s="132">
        <v>0</v>
      </c>
      <c r="AL4" s="135">
        <v>0</v>
      </c>
      <c r="AM4" s="132">
        <v>52</v>
      </c>
      <c r="AN4" s="135">
        <v>100</v>
      </c>
      <c r="AO4" s="132">
        <v>52</v>
      </c>
    </row>
    <row r="5" spans="1:41" ht="15">
      <c r="A5" s="126" t="s">
        <v>653</v>
      </c>
      <c r="B5" s="127" t="s">
        <v>660</v>
      </c>
      <c r="C5" s="127" t="s">
        <v>56</v>
      </c>
      <c r="D5" s="123"/>
      <c r="E5" s="100"/>
      <c r="F5" s="103" t="s">
        <v>1055</v>
      </c>
      <c r="G5" s="107"/>
      <c r="H5" s="107"/>
      <c r="I5" s="124">
        <v>5</v>
      </c>
      <c r="J5" s="110"/>
      <c r="K5" s="51">
        <v>5</v>
      </c>
      <c r="L5" s="51">
        <v>5</v>
      </c>
      <c r="M5" s="51">
        <v>3</v>
      </c>
      <c r="N5" s="51">
        <v>8</v>
      </c>
      <c r="O5" s="51">
        <v>3</v>
      </c>
      <c r="P5" s="52">
        <v>0.25</v>
      </c>
      <c r="Q5" s="52">
        <v>0.4</v>
      </c>
      <c r="R5" s="51">
        <v>1</v>
      </c>
      <c r="S5" s="51">
        <v>0</v>
      </c>
      <c r="T5" s="51">
        <v>5</v>
      </c>
      <c r="U5" s="51">
        <v>8</v>
      </c>
      <c r="V5" s="51">
        <v>2</v>
      </c>
      <c r="W5" s="52">
        <v>1.28</v>
      </c>
      <c r="X5" s="52">
        <v>0.25</v>
      </c>
      <c r="Y5" s="85" t="s">
        <v>275</v>
      </c>
      <c r="Z5" s="85" t="s">
        <v>285</v>
      </c>
      <c r="AA5" s="85" t="s">
        <v>718</v>
      </c>
      <c r="AB5" s="91" t="s">
        <v>780</v>
      </c>
      <c r="AC5" s="91" t="s">
        <v>845</v>
      </c>
      <c r="AD5" s="91"/>
      <c r="AE5" s="91" t="s">
        <v>868</v>
      </c>
      <c r="AF5" s="91" t="s">
        <v>882</v>
      </c>
      <c r="AG5" s="132">
        <v>0</v>
      </c>
      <c r="AH5" s="135">
        <v>0</v>
      </c>
      <c r="AI5" s="132">
        <v>0</v>
      </c>
      <c r="AJ5" s="135">
        <v>0</v>
      </c>
      <c r="AK5" s="132">
        <v>0</v>
      </c>
      <c r="AL5" s="135">
        <v>0</v>
      </c>
      <c r="AM5" s="132">
        <v>219</v>
      </c>
      <c r="AN5" s="135">
        <v>100</v>
      </c>
      <c r="AO5" s="132">
        <v>219</v>
      </c>
    </row>
    <row r="6" spans="1:41" ht="15">
      <c r="A6" s="126" t="s">
        <v>654</v>
      </c>
      <c r="B6" s="127" t="s">
        <v>661</v>
      </c>
      <c r="C6" s="127" t="s">
        <v>56</v>
      </c>
      <c r="D6" s="123"/>
      <c r="E6" s="100"/>
      <c r="F6" s="103" t="s">
        <v>1056</v>
      </c>
      <c r="G6" s="107"/>
      <c r="H6" s="107"/>
      <c r="I6" s="124">
        <v>6</v>
      </c>
      <c r="J6" s="110"/>
      <c r="K6" s="51">
        <v>3</v>
      </c>
      <c r="L6" s="51">
        <v>3</v>
      </c>
      <c r="M6" s="51">
        <v>0</v>
      </c>
      <c r="N6" s="51">
        <v>3</v>
      </c>
      <c r="O6" s="51">
        <v>0</v>
      </c>
      <c r="P6" s="52">
        <v>0</v>
      </c>
      <c r="Q6" s="52">
        <v>0</v>
      </c>
      <c r="R6" s="51">
        <v>1</v>
      </c>
      <c r="S6" s="51">
        <v>0</v>
      </c>
      <c r="T6" s="51">
        <v>3</v>
      </c>
      <c r="U6" s="51">
        <v>3</v>
      </c>
      <c r="V6" s="51">
        <v>1</v>
      </c>
      <c r="W6" s="52">
        <v>0.666667</v>
      </c>
      <c r="X6" s="52">
        <v>0.5</v>
      </c>
      <c r="Y6" s="85" t="s">
        <v>279</v>
      </c>
      <c r="Z6" s="85" t="s">
        <v>287</v>
      </c>
      <c r="AA6" s="85"/>
      <c r="AB6" s="91" t="s">
        <v>781</v>
      </c>
      <c r="AC6" s="91" t="s">
        <v>846</v>
      </c>
      <c r="AD6" s="91"/>
      <c r="AE6" s="91" t="s">
        <v>869</v>
      </c>
      <c r="AF6" s="91" t="s">
        <v>883</v>
      </c>
      <c r="AG6" s="132">
        <v>1</v>
      </c>
      <c r="AH6" s="135">
        <v>1.8518518518518519</v>
      </c>
      <c r="AI6" s="132">
        <v>1</v>
      </c>
      <c r="AJ6" s="135">
        <v>1.8518518518518519</v>
      </c>
      <c r="AK6" s="132">
        <v>0</v>
      </c>
      <c r="AL6" s="135">
        <v>0</v>
      </c>
      <c r="AM6" s="132">
        <v>52</v>
      </c>
      <c r="AN6" s="135">
        <v>96.29629629629629</v>
      </c>
      <c r="AO6" s="132">
        <v>54</v>
      </c>
    </row>
    <row r="7" spans="1:41" ht="15">
      <c r="A7" s="126" t="s">
        <v>655</v>
      </c>
      <c r="B7" s="127" t="s">
        <v>662</v>
      </c>
      <c r="C7" s="127" t="s">
        <v>56</v>
      </c>
      <c r="D7" s="123"/>
      <c r="E7" s="100"/>
      <c r="F7" s="103" t="s">
        <v>1057</v>
      </c>
      <c r="G7" s="107"/>
      <c r="H7" s="107"/>
      <c r="I7" s="124">
        <v>7</v>
      </c>
      <c r="J7" s="110"/>
      <c r="K7" s="51">
        <v>3</v>
      </c>
      <c r="L7" s="51">
        <v>2</v>
      </c>
      <c r="M7" s="51">
        <v>0</v>
      </c>
      <c r="N7" s="51">
        <v>2</v>
      </c>
      <c r="O7" s="51">
        <v>0</v>
      </c>
      <c r="P7" s="52">
        <v>0</v>
      </c>
      <c r="Q7" s="52">
        <v>0</v>
      </c>
      <c r="R7" s="51">
        <v>1</v>
      </c>
      <c r="S7" s="51">
        <v>0</v>
      </c>
      <c r="T7" s="51">
        <v>3</v>
      </c>
      <c r="U7" s="51">
        <v>2</v>
      </c>
      <c r="V7" s="51">
        <v>2</v>
      </c>
      <c r="W7" s="52">
        <v>0.888889</v>
      </c>
      <c r="X7" s="52">
        <v>0.3333333333333333</v>
      </c>
      <c r="Y7" s="85"/>
      <c r="Z7" s="85"/>
      <c r="AA7" s="85" t="s">
        <v>289</v>
      </c>
      <c r="AB7" s="91" t="s">
        <v>782</v>
      </c>
      <c r="AC7" s="91" t="s">
        <v>847</v>
      </c>
      <c r="AD7" s="91"/>
      <c r="AE7" s="91" t="s">
        <v>870</v>
      </c>
      <c r="AF7" s="91" t="s">
        <v>884</v>
      </c>
      <c r="AG7" s="132">
        <v>8</v>
      </c>
      <c r="AH7" s="135">
        <v>12.5</v>
      </c>
      <c r="AI7" s="132">
        <v>0</v>
      </c>
      <c r="AJ7" s="135">
        <v>0</v>
      </c>
      <c r="AK7" s="132">
        <v>0</v>
      </c>
      <c r="AL7" s="135">
        <v>0</v>
      </c>
      <c r="AM7" s="132">
        <v>56</v>
      </c>
      <c r="AN7" s="135">
        <v>87.5</v>
      </c>
      <c r="AO7" s="132">
        <v>64</v>
      </c>
    </row>
    <row r="8" spans="1:41" ht="15">
      <c r="A8" s="126" t="s">
        <v>656</v>
      </c>
      <c r="B8" s="127" t="s">
        <v>663</v>
      </c>
      <c r="C8" s="127" t="s">
        <v>56</v>
      </c>
      <c r="D8" s="123"/>
      <c r="E8" s="100"/>
      <c r="F8" s="103" t="s">
        <v>656</v>
      </c>
      <c r="G8" s="107"/>
      <c r="H8" s="107"/>
      <c r="I8" s="124">
        <v>8</v>
      </c>
      <c r="J8" s="110"/>
      <c r="K8" s="51">
        <v>2</v>
      </c>
      <c r="L8" s="51">
        <v>1</v>
      </c>
      <c r="M8" s="51">
        <v>0</v>
      </c>
      <c r="N8" s="51">
        <v>1</v>
      </c>
      <c r="O8" s="51">
        <v>0</v>
      </c>
      <c r="P8" s="52">
        <v>0</v>
      </c>
      <c r="Q8" s="52">
        <v>0</v>
      </c>
      <c r="R8" s="51">
        <v>1</v>
      </c>
      <c r="S8" s="51">
        <v>0</v>
      </c>
      <c r="T8" s="51">
        <v>2</v>
      </c>
      <c r="U8" s="51">
        <v>1</v>
      </c>
      <c r="V8" s="51">
        <v>1</v>
      </c>
      <c r="W8" s="52">
        <v>0.5</v>
      </c>
      <c r="X8" s="52">
        <v>0.5</v>
      </c>
      <c r="Y8" s="85" t="s">
        <v>278</v>
      </c>
      <c r="Z8" s="85" t="s">
        <v>287</v>
      </c>
      <c r="AA8" s="85"/>
      <c r="AB8" s="91" t="s">
        <v>383</v>
      </c>
      <c r="AC8" s="91" t="s">
        <v>383</v>
      </c>
      <c r="AD8" s="91"/>
      <c r="AE8" s="91" t="s">
        <v>234</v>
      </c>
      <c r="AF8" s="91" t="s">
        <v>885</v>
      </c>
      <c r="AG8" s="132">
        <v>2</v>
      </c>
      <c r="AH8" s="135">
        <v>8</v>
      </c>
      <c r="AI8" s="132">
        <v>0</v>
      </c>
      <c r="AJ8" s="135">
        <v>0</v>
      </c>
      <c r="AK8" s="132">
        <v>0</v>
      </c>
      <c r="AL8" s="135">
        <v>0</v>
      </c>
      <c r="AM8" s="132">
        <v>23</v>
      </c>
      <c r="AN8" s="135">
        <v>92</v>
      </c>
      <c r="AO8" s="132">
        <v>25</v>
      </c>
    </row>
    <row r="9" spans="1:41" ht="15">
      <c r="A9" s="126" t="s">
        <v>657</v>
      </c>
      <c r="B9" s="127" t="s">
        <v>664</v>
      </c>
      <c r="C9" s="127" t="s">
        <v>56</v>
      </c>
      <c r="D9" s="123"/>
      <c r="E9" s="100"/>
      <c r="F9" s="103" t="s">
        <v>1058</v>
      </c>
      <c r="G9" s="107"/>
      <c r="H9" s="107"/>
      <c r="I9" s="124">
        <v>9</v>
      </c>
      <c r="J9" s="110"/>
      <c r="K9" s="51">
        <v>2</v>
      </c>
      <c r="L9" s="51">
        <v>1</v>
      </c>
      <c r="M9" s="51">
        <v>2</v>
      </c>
      <c r="N9" s="51">
        <v>3</v>
      </c>
      <c r="O9" s="51">
        <v>3</v>
      </c>
      <c r="P9" s="52" t="s">
        <v>1046</v>
      </c>
      <c r="Q9" s="52" t="s">
        <v>1046</v>
      </c>
      <c r="R9" s="51">
        <v>2</v>
      </c>
      <c r="S9" s="51">
        <v>2</v>
      </c>
      <c r="T9" s="51">
        <v>1</v>
      </c>
      <c r="U9" s="51">
        <v>2</v>
      </c>
      <c r="V9" s="51">
        <v>0</v>
      </c>
      <c r="W9" s="52">
        <v>0</v>
      </c>
      <c r="X9" s="52">
        <v>0</v>
      </c>
      <c r="Y9" s="85" t="s">
        <v>693</v>
      </c>
      <c r="Z9" s="85" t="s">
        <v>284</v>
      </c>
      <c r="AA9" s="85" t="s">
        <v>234</v>
      </c>
      <c r="AB9" s="91" t="s">
        <v>783</v>
      </c>
      <c r="AC9" s="91" t="s">
        <v>383</v>
      </c>
      <c r="AD9" s="91"/>
      <c r="AE9" s="91"/>
      <c r="AF9" s="91" t="s">
        <v>886</v>
      </c>
      <c r="AG9" s="132">
        <v>6</v>
      </c>
      <c r="AH9" s="135">
        <v>7.317073170731708</v>
      </c>
      <c r="AI9" s="132">
        <v>0</v>
      </c>
      <c r="AJ9" s="135">
        <v>0</v>
      </c>
      <c r="AK9" s="132">
        <v>0</v>
      </c>
      <c r="AL9" s="135">
        <v>0</v>
      </c>
      <c r="AM9" s="132">
        <v>76</v>
      </c>
      <c r="AN9" s="135">
        <v>92.6829268292683</v>
      </c>
      <c r="AO9" s="132">
        <v>82</v>
      </c>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9"/>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5" t="s">
        <v>651</v>
      </c>
      <c r="B2" s="91" t="s">
        <v>222</v>
      </c>
      <c r="C2" s="85">
        <f>VLOOKUP(GroupVertices[[#This Row],[Vertex]],Vertices[],MATCH("ID",Vertices[[#Headers],[Vertex]:[Vertex Content Word Count]],0),FALSE)</f>
        <v>6</v>
      </c>
    </row>
    <row r="3" spans="1:3" ht="15">
      <c r="A3" s="85" t="s">
        <v>651</v>
      </c>
      <c r="B3" s="91" t="s">
        <v>233</v>
      </c>
      <c r="C3" s="85">
        <f>VLOOKUP(GroupVertices[[#This Row],[Vertex]],Vertices[],MATCH("ID",Vertices[[#Headers],[Vertex]:[Vertex Content Word Count]],0),FALSE)</f>
        <v>20</v>
      </c>
    </row>
    <row r="4" spans="1:3" ht="15">
      <c r="A4" s="85" t="s">
        <v>651</v>
      </c>
      <c r="B4" s="91" t="s">
        <v>232</v>
      </c>
      <c r="C4" s="85">
        <f>VLOOKUP(GroupVertices[[#This Row],[Vertex]],Vertices[],MATCH("ID",Vertices[[#Headers],[Vertex]:[Vertex Content Word Count]],0),FALSE)</f>
        <v>19</v>
      </c>
    </row>
    <row r="5" spans="1:3" ht="15">
      <c r="A5" s="85" t="s">
        <v>651</v>
      </c>
      <c r="B5" s="91" t="s">
        <v>221</v>
      </c>
      <c r="C5" s="85">
        <f>VLOOKUP(GroupVertices[[#This Row],[Vertex]],Vertices[],MATCH("ID",Vertices[[#Headers],[Vertex]:[Vertex Content Word Count]],0),FALSE)</f>
        <v>18</v>
      </c>
    </row>
    <row r="6" spans="1:3" ht="15">
      <c r="A6" s="85" t="s">
        <v>651</v>
      </c>
      <c r="B6" s="91" t="s">
        <v>227</v>
      </c>
      <c r="C6" s="85">
        <f>VLOOKUP(GroupVertices[[#This Row],[Vertex]],Vertices[],MATCH("ID",Vertices[[#Headers],[Vertex]:[Vertex Content Word Count]],0),FALSE)</f>
        <v>5</v>
      </c>
    </row>
    <row r="7" spans="1:3" ht="15">
      <c r="A7" s="85" t="s">
        <v>651</v>
      </c>
      <c r="B7" s="91" t="s">
        <v>215</v>
      </c>
      <c r="C7" s="85">
        <f>VLOOKUP(GroupVertices[[#This Row],[Vertex]],Vertices[],MATCH("ID",Vertices[[#Headers],[Vertex]:[Vertex Content Word Count]],0),FALSE)</f>
        <v>8</v>
      </c>
    </row>
    <row r="8" spans="1:3" ht="15">
      <c r="A8" s="85" t="s">
        <v>651</v>
      </c>
      <c r="B8" s="91" t="s">
        <v>214</v>
      </c>
      <c r="C8" s="85">
        <f>VLOOKUP(GroupVertices[[#This Row],[Vertex]],Vertices[],MATCH("ID",Vertices[[#Headers],[Vertex]:[Vertex Content Word Count]],0),FALSE)</f>
        <v>7</v>
      </c>
    </row>
    <row r="9" spans="1:3" ht="15">
      <c r="A9" s="85" t="s">
        <v>651</v>
      </c>
      <c r="B9" s="91" t="s">
        <v>213</v>
      </c>
      <c r="C9" s="85">
        <f>VLOOKUP(GroupVertices[[#This Row],[Vertex]],Vertices[],MATCH("ID",Vertices[[#Headers],[Vertex]:[Vertex Content Word Count]],0),FALSE)</f>
        <v>4</v>
      </c>
    </row>
    <row r="10" spans="1:3" ht="15">
      <c r="A10" s="85" t="s">
        <v>652</v>
      </c>
      <c r="B10" s="91" t="s">
        <v>226</v>
      </c>
      <c r="C10" s="85">
        <f>VLOOKUP(GroupVertices[[#This Row],[Vertex]],Vertices[],MATCH("ID",Vertices[[#Headers],[Vertex]:[Vertex Content Word Count]],0),FALSE)</f>
        <v>26</v>
      </c>
    </row>
    <row r="11" spans="1:3" ht="15">
      <c r="A11" s="85" t="s">
        <v>652</v>
      </c>
      <c r="B11" s="91" t="s">
        <v>239</v>
      </c>
      <c r="C11" s="85">
        <f>VLOOKUP(GroupVertices[[#This Row],[Vertex]],Vertices[],MATCH("ID",Vertices[[#Headers],[Vertex]:[Vertex Content Word Count]],0),FALSE)</f>
        <v>30</v>
      </c>
    </row>
    <row r="12" spans="1:3" ht="15">
      <c r="A12" s="85" t="s">
        <v>652</v>
      </c>
      <c r="B12" s="91" t="s">
        <v>238</v>
      </c>
      <c r="C12" s="85">
        <f>VLOOKUP(GroupVertices[[#This Row],[Vertex]],Vertices[],MATCH("ID",Vertices[[#Headers],[Vertex]:[Vertex Content Word Count]],0),FALSE)</f>
        <v>29</v>
      </c>
    </row>
    <row r="13" spans="1:3" ht="15">
      <c r="A13" s="85" t="s">
        <v>652</v>
      </c>
      <c r="B13" s="91" t="s">
        <v>237</v>
      </c>
      <c r="C13" s="85">
        <f>VLOOKUP(GroupVertices[[#This Row],[Vertex]],Vertices[],MATCH("ID",Vertices[[#Headers],[Vertex]:[Vertex Content Word Count]],0),FALSE)</f>
        <v>28</v>
      </c>
    </row>
    <row r="14" spans="1:3" ht="15">
      <c r="A14" s="85" t="s">
        <v>652</v>
      </c>
      <c r="B14" s="91" t="s">
        <v>236</v>
      </c>
      <c r="C14" s="85">
        <f>VLOOKUP(GroupVertices[[#This Row],[Vertex]],Vertices[],MATCH("ID",Vertices[[#Headers],[Vertex]:[Vertex Content Word Count]],0),FALSE)</f>
        <v>27</v>
      </c>
    </row>
    <row r="15" spans="1:3" ht="15">
      <c r="A15" s="85" t="s">
        <v>653</v>
      </c>
      <c r="B15" s="91" t="s">
        <v>219</v>
      </c>
      <c r="C15" s="85">
        <f>VLOOKUP(GroupVertices[[#This Row],[Vertex]],Vertices[],MATCH("ID",Vertices[[#Headers],[Vertex]:[Vertex Content Word Count]],0),FALSE)</f>
        <v>13</v>
      </c>
    </row>
    <row r="16" spans="1:3" ht="15">
      <c r="A16" s="85" t="s">
        <v>653</v>
      </c>
      <c r="B16" s="91" t="s">
        <v>231</v>
      </c>
      <c r="C16" s="85">
        <f>VLOOKUP(GroupVertices[[#This Row],[Vertex]],Vertices[],MATCH("ID",Vertices[[#Headers],[Vertex]:[Vertex Content Word Count]],0),FALSE)</f>
        <v>17</v>
      </c>
    </row>
    <row r="17" spans="1:3" ht="15">
      <c r="A17" s="85" t="s">
        <v>653</v>
      </c>
      <c r="B17" s="91" t="s">
        <v>230</v>
      </c>
      <c r="C17" s="85">
        <f>VLOOKUP(GroupVertices[[#This Row],[Vertex]],Vertices[],MATCH("ID",Vertices[[#Headers],[Vertex]:[Vertex Content Word Count]],0),FALSE)</f>
        <v>16</v>
      </c>
    </row>
    <row r="18" spans="1:3" ht="15">
      <c r="A18" s="85" t="s">
        <v>653</v>
      </c>
      <c r="B18" s="91" t="s">
        <v>220</v>
      </c>
      <c r="C18" s="85">
        <f>VLOOKUP(GroupVertices[[#This Row],[Vertex]],Vertices[],MATCH("ID",Vertices[[#Headers],[Vertex]:[Vertex Content Word Count]],0),FALSE)</f>
        <v>15</v>
      </c>
    </row>
    <row r="19" spans="1:3" ht="15">
      <c r="A19" s="85" t="s">
        <v>653</v>
      </c>
      <c r="B19" s="91" t="s">
        <v>229</v>
      </c>
      <c r="C19" s="85">
        <f>VLOOKUP(GroupVertices[[#This Row],[Vertex]],Vertices[],MATCH("ID",Vertices[[#Headers],[Vertex]:[Vertex Content Word Count]],0),FALSE)</f>
        <v>14</v>
      </c>
    </row>
    <row r="20" spans="1:3" ht="15">
      <c r="A20" s="85" t="s">
        <v>654</v>
      </c>
      <c r="B20" s="91" t="s">
        <v>225</v>
      </c>
      <c r="C20" s="85">
        <f>VLOOKUP(GroupVertices[[#This Row],[Vertex]],Vertices[],MATCH("ID",Vertices[[#Headers],[Vertex]:[Vertex Content Word Count]],0),FALSE)</f>
        <v>25</v>
      </c>
    </row>
    <row r="21" spans="1:3" ht="15">
      <c r="A21" s="85" t="s">
        <v>654</v>
      </c>
      <c r="B21" s="91" t="s">
        <v>224</v>
      </c>
      <c r="C21" s="85">
        <f>VLOOKUP(GroupVertices[[#This Row],[Vertex]],Vertices[],MATCH("ID",Vertices[[#Headers],[Vertex]:[Vertex Content Word Count]],0),FALSE)</f>
        <v>23</v>
      </c>
    </row>
    <row r="22" spans="1:3" ht="15">
      <c r="A22" s="85" t="s">
        <v>654</v>
      </c>
      <c r="B22" s="91" t="s">
        <v>235</v>
      </c>
      <c r="C22" s="85">
        <f>VLOOKUP(GroupVertices[[#This Row],[Vertex]],Vertices[],MATCH("ID",Vertices[[#Headers],[Vertex]:[Vertex Content Word Count]],0),FALSE)</f>
        <v>24</v>
      </c>
    </row>
    <row r="23" spans="1:3" ht="15">
      <c r="A23" s="85" t="s">
        <v>655</v>
      </c>
      <c r="B23" s="91" t="s">
        <v>218</v>
      </c>
      <c r="C23" s="85">
        <f>VLOOKUP(GroupVertices[[#This Row],[Vertex]],Vertices[],MATCH("ID",Vertices[[#Headers],[Vertex]:[Vertex Content Word Count]],0),FALSE)</f>
        <v>12</v>
      </c>
    </row>
    <row r="24" spans="1:3" ht="15">
      <c r="A24" s="85" t="s">
        <v>655</v>
      </c>
      <c r="B24" s="91" t="s">
        <v>217</v>
      </c>
      <c r="C24" s="85">
        <f>VLOOKUP(GroupVertices[[#This Row],[Vertex]],Vertices[],MATCH("ID",Vertices[[#Headers],[Vertex]:[Vertex Content Word Count]],0),FALSE)</f>
        <v>10</v>
      </c>
    </row>
    <row r="25" spans="1:3" ht="15">
      <c r="A25" s="85" t="s">
        <v>655</v>
      </c>
      <c r="B25" s="91" t="s">
        <v>228</v>
      </c>
      <c r="C25" s="85">
        <f>VLOOKUP(GroupVertices[[#This Row],[Vertex]],Vertices[],MATCH("ID",Vertices[[#Headers],[Vertex]:[Vertex Content Word Count]],0),FALSE)</f>
        <v>11</v>
      </c>
    </row>
    <row r="26" spans="1:3" ht="15">
      <c r="A26" s="85" t="s">
        <v>656</v>
      </c>
      <c r="B26" s="91" t="s">
        <v>223</v>
      </c>
      <c r="C26" s="85">
        <f>VLOOKUP(GroupVertices[[#This Row],[Vertex]],Vertices[],MATCH("ID",Vertices[[#Headers],[Vertex]:[Vertex Content Word Count]],0),FALSE)</f>
        <v>21</v>
      </c>
    </row>
    <row r="27" spans="1:3" ht="15">
      <c r="A27" s="85" t="s">
        <v>656</v>
      </c>
      <c r="B27" s="91" t="s">
        <v>234</v>
      </c>
      <c r="C27" s="85">
        <f>VLOOKUP(GroupVertices[[#This Row],[Vertex]],Vertices[],MATCH("ID",Vertices[[#Headers],[Vertex]:[Vertex Content Word Count]],0),FALSE)</f>
        <v>22</v>
      </c>
    </row>
    <row r="28" spans="1:3" ht="15">
      <c r="A28" s="85" t="s">
        <v>657</v>
      </c>
      <c r="B28" s="91" t="s">
        <v>212</v>
      </c>
      <c r="C28" s="85">
        <f>VLOOKUP(GroupVertices[[#This Row],[Vertex]],Vertices[],MATCH("ID",Vertices[[#Headers],[Vertex]:[Vertex Content Word Count]],0),FALSE)</f>
        <v>3</v>
      </c>
    </row>
    <row r="29" spans="1:3" ht="15">
      <c r="A29" s="85" t="s">
        <v>657</v>
      </c>
      <c r="B29" s="91" t="s">
        <v>216</v>
      </c>
      <c r="C29" s="85">
        <f>VLOOKUP(GroupVertices[[#This Row],[Vertex]],Vertices[],MATCH("ID",Vertices[[#Headers],[Vertex]:[Vertex Content Word Count]],0),FALSE)</f>
        <v>9</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671</v>
      </c>
      <c r="B2" s="36" t="s">
        <v>612</v>
      </c>
      <c r="D2" s="33">
        <f>MIN(Vertices[Degree])</f>
        <v>0</v>
      </c>
      <c r="E2" s="3">
        <f>COUNTIF(Vertices[Degree],"&gt;= "&amp;D2)-COUNTIF(Vertices[Degree],"&gt;="&amp;D3)</f>
        <v>0</v>
      </c>
      <c r="F2" s="39">
        <f>MIN(Vertices[In-Degree])</f>
        <v>0</v>
      </c>
      <c r="G2" s="40">
        <f>COUNTIF(Vertices[In-Degree],"&gt;= "&amp;F2)-COUNTIF(Vertices[In-Degree],"&gt;="&amp;F3)</f>
        <v>8</v>
      </c>
      <c r="H2" s="39">
        <f>MIN(Vertices[Out-Degree])</f>
        <v>0</v>
      </c>
      <c r="I2" s="40">
        <f>COUNTIF(Vertices[Out-Degree],"&gt;= "&amp;H2)-COUNTIF(Vertices[Out-Degree],"&gt;="&amp;H3)</f>
        <v>13</v>
      </c>
      <c r="J2" s="39">
        <f>MIN(Vertices[Betweenness Centrality])</f>
        <v>0</v>
      </c>
      <c r="K2" s="40">
        <f>COUNTIF(Vertices[Betweenness Centrality],"&gt;= "&amp;J2)-COUNTIF(Vertices[Betweenness Centrality],"&gt;="&amp;J3)</f>
        <v>23</v>
      </c>
      <c r="L2" s="39">
        <f>MIN(Vertices[Closeness Centrality])</f>
        <v>0</v>
      </c>
      <c r="M2" s="40">
        <f>COUNTIF(Vertices[Closeness Centrality],"&gt;= "&amp;L2)-COUNTIF(Vertices[Closeness Centrality],"&gt;="&amp;L3)</f>
        <v>2</v>
      </c>
      <c r="N2" s="39">
        <f>MIN(Vertices[Eigenvector Centrality])</f>
        <v>0</v>
      </c>
      <c r="O2" s="40">
        <f>COUNTIF(Vertices[Eigenvector Centrality],"&gt;= "&amp;N2)-COUNTIF(Vertices[Eigenvector Centrality],"&gt;="&amp;N3)</f>
        <v>15</v>
      </c>
      <c r="P2" s="39">
        <f>MIN(Vertices[PageRank])</f>
        <v>0.465661</v>
      </c>
      <c r="Q2" s="40">
        <f>COUNTIF(Vertices[PageRank],"&gt;= "&amp;P2)-COUNTIF(Vertices[PageRank],"&gt;="&amp;P3)</f>
        <v>3</v>
      </c>
      <c r="R2" s="39">
        <f>MIN(Vertices[Clustering Coefficient])</f>
        <v>0</v>
      </c>
      <c r="S2" s="45">
        <f>COUNTIF(Vertices[Clustering Coefficient],"&gt;= "&amp;R2)-COUNTIF(Vertices[Clustering Coefficient],"&gt;="&amp;R3)</f>
        <v>20</v>
      </c>
      <c r="T2" s="39" t="e">
        <f ca="1">MIN(INDIRECT(DynamicFilterSourceColumnRange))</f>
        <v>#REF!</v>
      </c>
      <c r="U2" s="40" t="e">
        <f aca="true" t="shared" si="0" ref="U2:U57">COUNTIF(INDIRECT(DynamicFilterSourceColumnRange),"&gt;= "&amp;T2)-COUNTIF(INDIRECT(DynamicFilterSourceColumnRange),"&gt;="&amp;T3)</f>
        <v>#REF!</v>
      </c>
      <c r="W2" t="s">
        <v>124</v>
      </c>
      <c r="X2">
        <f>ROWS(HistogramBins[Degree Bin])-1</f>
        <v>55</v>
      </c>
    </row>
    <row r="3" spans="1:24" ht="15">
      <c r="A3" s="130"/>
      <c r="B3" s="130"/>
      <c r="D3" s="34">
        <f aca="true" t="shared" si="1" ref="D3:D26">D2+($D$57-$D$2)/BinDivisor</f>
        <v>0</v>
      </c>
      <c r="E3" s="3">
        <f>COUNTIF(Vertices[Degree],"&gt;= "&amp;D3)-COUNTIF(Vertices[Degree],"&gt;="&amp;D4)</f>
        <v>0</v>
      </c>
      <c r="F3" s="41">
        <f aca="true" t="shared" si="2" ref="F3:F26">F2+($F$57-$F$2)/BinDivisor</f>
        <v>0.10909090909090909</v>
      </c>
      <c r="G3" s="42">
        <f>COUNTIF(Vertices[In-Degree],"&gt;= "&amp;F3)-COUNTIF(Vertices[In-Degree],"&gt;="&amp;F4)</f>
        <v>0</v>
      </c>
      <c r="H3" s="41">
        <f aca="true" t="shared" si="3" ref="H3:H26">H2+($H$57-$H$2)/BinDivisor</f>
        <v>0.09090909090909091</v>
      </c>
      <c r="I3" s="42">
        <f>COUNTIF(Vertices[Out-Degree],"&gt;= "&amp;H3)-COUNTIF(Vertices[Out-Degree],"&gt;="&amp;H4)</f>
        <v>0</v>
      </c>
      <c r="J3" s="41">
        <f aca="true" t="shared" si="4" ref="J3:J26">J2+($J$57-$J$2)/BinDivisor</f>
        <v>1.8727272727272728</v>
      </c>
      <c r="K3" s="42">
        <f>COUNTIF(Vertices[Betweenness Centrality],"&gt;= "&amp;J3)-COUNTIF(Vertices[Betweenness Centrality],"&gt;="&amp;J4)</f>
        <v>2</v>
      </c>
      <c r="L3" s="41">
        <f aca="true" t="shared" si="5" ref="L3:L26">L2+($L$57-$L$2)/BinDivisor</f>
        <v>0.01818181818181818</v>
      </c>
      <c r="M3" s="42">
        <f>COUNTIF(Vertices[Closeness Centrality],"&gt;= "&amp;L3)-COUNTIF(Vertices[Closeness Centrality],"&gt;="&amp;L4)</f>
        <v>4</v>
      </c>
      <c r="N3" s="41">
        <f aca="true" t="shared" si="6" ref="N3:N26">N2+($N$57-$N$2)/BinDivisor</f>
        <v>0.004276054545454546</v>
      </c>
      <c r="O3" s="42">
        <f>COUNTIF(Vertices[Eigenvector Centrality],"&gt;= "&amp;N3)-COUNTIF(Vertices[Eigenvector Centrality],"&gt;="&amp;N4)</f>
        <v>0</v>
      </c>
      <c r="P3" s="41">
        <f aca="true" t="shared" si="7" ref="P3:P26">P2+($P$57-$P$2)/BinDivisor</f>
        <v>0.5179636</v>
      </c>
      <c r="Q3" s="42">
        <f>COUNTIF(Vertices[PageRank],"&gt;= "&amp;P3)-COUNTIF(Vertices[PageRank],"&gt;="&amp;P4)</f>
        <v>4</v>
      </c>
      <c r="R3" s="41">
        <f aca="true" t="shared" si="8" ref="R3:R26">R2+($R$57-$R$2)/BinDivisor</f>
        <v>0.00909090909090909</v>
      </c>
      <c r="S3" s="46">
        <f>COUNTIF(Vertices[Clustering Coefficient],"&gt;= "&amp;R3)-COUNTIF(Vertices[Clustering Coefficient],"&gt;="&amp;R4)</f>
        <v>0</v>
      </c>
      <c r="T3" s="41" t="e">
        <f aca="true" t="shared" si="9" ref="T3:T26">T2+($T$57-$T$2)/BinDivisor</f>
        <v>#REF!</v>
      </c>
      <c r="U3" s="42" t="e">
        <f ca="1" t="shared" si="0"/>
        <v>#REF!</v>
      </c>
      <c r="W3" t="s">
        <v>125</v>
      </c>
      <c r="X3" t="s">
        <v>85</v>
      </c>
    </row>
    <row r="4" spans="1:24" ht="15">
      <c r="A4" s="36" t="s">
        <v>146</v>
      </c>
      <c r="B4" s="36">
        <v>28</v>
      </c>
      <c r="D4" s="34">
        <f t="shared" si="1"/>
        <v>0</v>
      </c>
      <c r="E4" s="3">
        <f>COUNTIF(Vertices[Degree],"&gt;= "&amp;D4)-COUNTIF(Vertices[Degree],"&gt;="&amp;D5)</f>
        <v>0</v>
      </c>
      <c r="F4" s="39">
        <f t="shared" si="2"/>
        <v>0.21818181818181817</v>
      </c>
      <c r="G4" s="40">
        <f>COUNTIF(Vertices[In-Degree],"&gt;= "&amp;F4)-COUNTIF(Vertices[In-Degree],"&gt;="&amp;F5)</f>
        <v>0</v>
      </c>
      <c r="H4" s="39">
        <f t="shared" si="3"/>
        <v>0.18181818181818182</v>
      </c>
      <c r="I4" s="40">
        <f>COUNTIF(Vertices[Out-Degree],"&gt;= "&amp;H4)-COUNTIF(Vertices[Out-Degree],"&gt;="&amp;H5)</f>
        <v>0</v>
      </c>
      <c r="J4" s="39">
        <f t="shared" si="4"/>
        <v>3.7454545454545456</v>
      </c>
      <c r="K4" s="40">
        <f>COUNTIF(Vertices[Betweenness Centrality],"&gt;= "&amp;J4)-COUNTIF(Vertices[Betweenness Centrality],"&gt;="&amp;J5)</f>
        <v>0</v>
      </c>
      <c r="L4" s="39">
        <f t="shared" si="5"/>
        <v>0.03636363636363636</v>
      </c>
      <c r="M4" s="40">
        <f>COUNTIF(Vertices[Closeness Centrality],"&gt;= "&amp;L4)-COUNTIF(Vertices[Closeness Centrality],"&gt;="&amp;L5)</f>
        <v>8</v>
      </c>
      <c r="N4" s="39">
        <f t="shared" si="6"/>
        <v>0.008552109090909091</v>
      </c>
      <c r="O4" s="40">
        <f>COUNTIF(Vertices[Eigenvector Centrality],"&gt;= "&amp;N4)-COUNTIF(Vertices[Eigenvector Centrality],"&gt;="&amp;N5)</f>
        <v>0</v>
      </c>
      <c r="P4" s="39">
        <f t="shared" si="7"/>
        <v>0.5702662</v>
      </c>
      <c r="Q4" s="40">
        <f>COUNTIF(Vertices[PageRank],"&gt;= "&amp;P4)-COUNTIF(Vertices[PageRank],"&gt;="&amp;P5)</f>
        <v>4</v>
      </c>
      <c r="R4" s="39">
        <f t="shared" si="8"/>
        <v>0.01818181818181818</v>
      </c>
      <c r="S4" s="45">
        <f>COUNTIF(Vertices[Clustering Coefficient],"&gt;= "&amp;R4)-COUNTIF(Vertices[Clustering Coefficient],"&gt;="&amp;R5)</f>
        <v>0</v>
      </c>
      <c r="T4" s="39" t="e">
        <f ca="1" t="shared" si="9"/>
        <v>#REF!</v>
      </c>
      <c r="U4" s="40" t="e">
        <f ca="1" t="shared" si="0"/>
        <v>#REF!</v>
      </c>
      <c r="W4" s="12" t="s">
        <v>126</v>
      </c>
      <c r="X4" s="12" t="s">
        <v>128</v>
      </c>
    </row>
    <row r="5" spans="1:21" ht="15">
      <c r="A5" s="130"/>
      <c r="B5" s="130"/>
      <c r="D5" s="34">
        <f t="shared" si="1"/>
        <v>0</v>
      </c>
      <c r="E5" s="3">
        <f>COUNTIF(Vertices[Degree],"&gt;= "&amp;D5)-COUNTIF(Vertices[Degree],"&gt;="&amp;D6)</f>
        <v>0</v>
      </c>
      <c r="F5" s="41">
        <f t="shared" si="2"/>
        <v>0.32727272727272727</v>
      </c>
      <c r="G5" s="42">
        <f>COUNTIF(Vertices[In-Degree],"&gt;= "&amp;F5)-COUNTIF(Vertices[In-Degree],"&gt;="&amp;F6)</f>
        <v>0</v>
      </c>
      <c r="H5" s="41">
        <f t="shared" si="3"/>
        <v>0.2727272727272727</v>
      </c>
      <c r="I5" s="42">
        <f>COUNTIF(Vertices[Out-Degree],"&gt;= "&amp;H5)-COUNTIF(Vertices[Out-Degree],"&gt;="&amp;H6)</f>
        <v>0</v>
      </c>
      <c r="J5" s="41">
        <f t="shared" si="4"/>
        <v>5.618181818181818</v>
      </c>
      <c r="K5" s="42">
        <f>COUNTIF(Vertices[Betweenness Centrality],"&gt;= "&amp;J5)-COUNTIF(Vertices[Betweenness Centrality],"&gt;="&amp;J6)</f>
        <v>0</v>
      </c>
      <c r="L5" s="41">
        <f t="shared" si="5"/>
        <v>0.05454545454545454</v>
      </c>
      <c r="M5" s="42">
        <f>COUNTIF(Vertices[Closeness Centrality],"&gt;= "&amp;L5)-COUNTIF(Vertices[Closeness Centrality],"&gt;="&amp;L6)</f>
        <v>1</v>
      </c>
      <c r="N5" s="41">
        <f t="shared" si="6"/>
        <v>0.012828163636363637</v>
      </c>
      <c r="O5" s="42">
        <f>COUNTIF(Vertices[Eigenvector Centrality],"&gt;= "&amp;N5)-COUNTIF(Vertices[Eigenvector Centrality],"&gt;="&amp;N6)</f>
        <v>0</v>
      </c>
      <c r="P5" s="41">
        <f t="shared" si="7"/>
        <v>0.6225687999999999</v>
      </c>
      <c r="Q5" s="42">
        <f>COUNTIF(Vertices[PageRank],"&gt;= "&amp;P5)-COUNTIF(Vertices[PageRank],"&gt;="&amp;P6)</f>
        <v>0</v>
      </c>
      <c r="R5" s="41">
        <f t="shared" si="8"/>
        <v>0.02727272727272727</v>
      </c>
      <c r="S5" s="46">
        <f>COUNTIF(Vertices[Clustering Coefficient],"&gt;= "&amp;R5)-COUNTIF(Vertices[Clustering Coefficient],"&gt;="&amp;R6)</f>
        <v>0</v>
      </c>
      <c r="T5" s="41" t="e">
        <f ca="1" t="shared" si="9"/>
        <v>#REF!</v>
      </c>
      <c r="U5" s="42" t="e">
        <f ca="1" t="shared" si="0"/>
        <v>#REF!</v>
      </c>
    </row>
    <row r="6" spans="1:21" ht="15">
      <c r="A6" s="36" t="s">
        <v>148</v>
      </c>
      <c r="B6" s="36">
        <v>24</v>
      </c>
      <c r="D6" s="34">
        <f t="shared" si="1"/>
        <v>0</v>
      </c>
      <c r="E6" s="3">
        <f>COUNTIF(Vertices[Degree],"&gt;= "&amp;D6)-COUNTIF(Vertices[Degree],"&gt;="&amp;D7)</f>
        <v>0</v>
      </c>
      <c r="F6" s="39">
        <f t="shared" si="2"/>
        <v>0.43636363636363634</v>
      </c>
      <c r="G6" s="40">
        <f>COUNTIF(Vertices[In-Degree],"&gt;= "&amp;F6)-COUNTIF(Vertices[In-Degree],"&gt;="&amp;F7)</f>
        <v>0</v>
      </c>
      <c r="H6" s="39">
        <f t="shared" si="3"/>
        <v>0.36363636363636365</v>
      </c>
      <c r="I6" s="40">
        <f>COUNTIF(Vertices[Out-Degree],"&gt;= "&amp;H6)-COUNTIF(Vertices[Out-Degree],"&gt;="&amp;H7)</f>
        <v>0</v>
      </c>
      <c r="J6" s="39">
        <f t="shared" si="4"/>
        <v>7.490909090909091</v>
      </c>
      <c r="K6" s="40">
        <f>COUNTIF(Vertices[Betweenness Centrality],"&gt;= "&amp;J6)-COUNTIF(Vertices[Betweenness Centrality],"&gt;="&amp;J7)</f>
        <v>0</v>
      </c>
      <c r="L6" s="39">
        <f t="shared" si="5"/>
        <v>0.07272727272727272</v>
      </c>
      <c r="M6" s="40">
        <f>COUNTIF(Vertices[Closeness Centrality],"&gt;= "&amp;L6)-COUNTIF(Vertices[Closeness Centrality],"&gt;="&amp;L7)</f>
        <v>0</v>
      </c>
      <c r="N6" s="39">
        <f t="shared" si="6"/>
        <v>0.017104218181818183</v>
      </c>
      <c r="O6" s="40">
        <f>COUNTIF(Vertices[Eigenvector Centrality],"&gt;= "&amp;N6)-COUNTIF(Vertices[Eigenvector Centrality],"&gt;="&amp;N7)</f>
        <v>4</v>
      </c>
      <c r="P6" s="39">
        <f t="shared" si="7"/>
        <v>0.6748713999999999</v>
      </c>
      <c r="Q6" s="40">
        <f>COUNTIF(Vertices[PageRank],"&gt;= "&amp;P6)-COUNTIF(Vertices[PageRank],"&gt;="&amp;P7)</f>
        <v>0</v>
      </c>
      <c r="R6" s="39">
        <f t="shared" si="8"/>
        <v>0.03636363636363636</v>
      </c>
      <c r="S6" s="45">
        <f>COUNTIF(Vertices[Clustering Coefficient],"&gt;= "&amp;R6)-COUNTIF(Vertices[Clustering Coefficient],"&gt;="&amp;R7)</f>
        <v>0</v>
      </c>
      <c r="T6" s="39" t="e">
        <f ca="1" t="shared" si="9"/>
        <v>#REF!</v>
      </c>
      <c r="U6" s="40" t="e">
        <f ca="1" t="shared" si="0"/>
        <v>#REF!</v>
      </c>
    </row>
    <row r="7" spans="1:21" ht="15">
      <c r="A7" s="36" t="s">
        <v>149</v>
      </c>
      <c r="B7" s="36">
        <v>18</v>
      </c>
      <c r="D7" s="34">
        <f t="shared" si="1"/>
        <v>0</v>
      </c>
      <c r="E7" s="3">
        <f>COUNTIF(Vertices[Degree],"&gt;= "&amp;D7)-COUNTIF(Vertices[Degree],"&gt;="&amp;D8)</f>
        <v>0</v>
      </c>
      <c r="F7" s="41">
        <f t="shared" si="2"/>
        <v>0.5454545454545454</v>
      </c>
      <c r="G7" s="42">
        <f>COUNTIF(Vertices[In-Degree],"&gt;= "&amp;F7)-COUNTIF(Vertices[In-Degree],"&gt;="&amp;F8)</f>
        <v>0</v>
      </c>
      <c r="H7" s="41">
        <f t="shared" si="3"/>
        <v>0.4545454545454546</v>
      </c>
      <c r="I7" s="42">
        <f>COUNTIF(Vertices[Out-Degree],"&gt;= "&amp;H7)-COUNTIF(Vertices[Out-Degree],"&gt;="&amp;H8)</f>
        <v>0</v>
      </c>
      <c r="J7" s="41">
        <f t="shared" si="4"/>
        <v>9.363636363636363</v>
      </c>
      <c r="K7" s="42">
        <f>COUNTIF(Vertices[Betweenness Centrality],"&gt;= "&amp;J7)-COUNTIF(Vertices[Betweenness Centrality],"&gt;="&amp;J8)</f>
        <v>0</v>
      </c>
      <c r="L7" s="41">
        <f t="shared" si="5"/>
        <v>0.09090909090909091</v>
      </c>
      <c r="M7" s="42">
        <f>COUNTIF(Vertices[Closeness Centrality],"&gt;= "&amp;L7)-COUNTIF(Vertices[Closeness Centrality],"&gt;="&amp;L8)</f>
        <v>0</v>
      </c>
      <c r="N7" s="41">
        <f t="shared" si="6"/>
        <v>0.021380272727272727</v>
      </c>
      <c r="O7" s="42">
        <f>COUNTIF(Vertices[Eigenvector Centrality],"&gt;= "&amp;N7)-COUNTIF(Vertices[Eigenvector Centrality],"&gt;="&amp;N8)</f>
        <v>0</v>
      </c>
      <c r="P7" s="41">
        <f t="shared" si="7"/>
        <v>0.7271739999999999</v>
      </c>
      <c r="Q7" s="42">
        <f>COUNTIF(Vertices[PageRank],"&gt;= "&amp;P7)-COUNTIF(Vertices[PageRank],"&gt;="&amp;P8)</f>
        <v>5</v>
      </c>
      <c r="R7" s="41">
        <f t="shared" si="8"/>
        <v>0.045454545454545456</v>
      </c>
      <c r="S7" s="46">
        <f>COUNTIF(Vertices[Clustering Coefficient],"&gt;= "&amp;R7)-COUNTIF(Vertices[Clustering Coefficient],"&gt;="&amp;R8)</f>
        <v>1</v>
      </c>
      <c r="T7" s="41" t="e">
        <f ca="1" t="shared" si="9"/>
        <v>#REF!</v>
      </c>
      <c r="U7" s="42" t="e">
        <f ca="1" t="shared" si="0"/>
        <v>#REF!</v>
      </c>
    </row>
    <row r="8" spans="1:21" ht="15">
      <c r="A8" s="36" t="s">
        <v>150</v>
      </c>
      <c r="B8" s="36">
        <v>42</v>
      </c>
      <c r="D8" s="34">
        <f t="shared" si="1"/>
        <v>0</v>
      </c>
      <c r="E8" s="3">
        <f>COUNTIF(Vertices[Degree],"&gt;= "&amp;D8)-COUNTIF(Vertices[Degree],"&gt;="&amp;D9)</f>
        <v>0</v>
      </c>
      <c r="F8" s="39">
        <f t="shared" si="2"/>
        <v>0.6545454545454545</v>
      </c>
      <c r="G8" s="40">
        <f>COUNTIF(Vertices[In-Degree],"&gt;= "&amp;F8)-COUNTIF(Vertices[In-Degree],"&gt;="&amp;F9)</f>
        <v>0</v>
      </c>
      <c r="H8" s="39">
        <f t="shared" si="3"/>
        <v>0.5454545454545455</v>
      </c>
      <c r="I8" s="40">
        <f>COUNTIF(Vertices[Out-Degree],"&gt;= "&amp;H8)-COUNTIF(Vertices[Out-Degree],"&gt;="&amp;H9)</f>
        <v>0</v>
      </c>
      <c r="J8" s="39">
        <f t="shared" si="4"/>
        <v>11.236363636363636</v>
      </c>
      <c r="K8" s="40">
        <f>COUNTIF(Vertices[Betweenness Centrality],"&gt;= "&amp;J8)-COUNTIF(Vertices[Betweenness Centrality],"&gt;="&amp;J9)</f>
        <v>1</v>
      </c>
      <c r="L8" s="39">
        <f t="shared" si="5"/>
        <v>0.1090909090909091</v>
      </c>
      <c r="M8" s="40">
        <f>COUNTIF(Vertices[Closeness Centrality],"&gt;= "&amp;L8)-COUNTIF(Vertices[Closeness Centrality],"&gt;="&amp;L9)</f>
        <v>0</v>
      </c>
      <c r="N8" s="39">
        <f t="shared" si="6"/>
        <v>0.02565632727272727</v>
      </c>
      <c r="O8" s="40">
        <f>COUNTIF(Vertices[Eigenvector Centrality],"&gt;= "&amp;N8)-COUNTIF(Vertices[Eigenvector Centrality],"&gt;="&amp;N9)</f>
        <v>0</v>
      </c>
      <c r="P8" s="39">
        <f t="shared" si="7"/>
        <v>0.7794765999999999</v>
      </c>
      <c r="Q8" s="40">
        <f>COUNTIF(Vertices[PageRank],"&gt;= "&amp;P8)-COUNTIF(Vertices[PageRank],"&gt;="&amp;P9)</f>
        <v>0</v>
      </c>
      <c r="R8" s="39">
        <f t="shared" si="8"/>
        <v>0.05454545454545455</v>
      </c>
      <c r="S8" s="45">
        <f>COUNTIF(Vertices[Clustering Coefficient],"&gt;= "&amp;R8)-COUNTIF(Vertices[Clustering Coefficient],"&gt;="&amp;R9)</f>
        <v>0</v>
      </c>
      <c r="T8" s="39" t="e">
        <f ca="1" t="shared" si="9"/>
        <v>#REF!</v>
      </c>
      <c r="U8" s="40" t="e">
        <f ca="1" t="shared" si="0"/>
        <v>#REF!</v>
      </c>
    </row>
    <row r="9" spans="1:21" ht="15">
      <c r="A9" s="130"/>
      <c r="B9" s="130"/>
      <c r="D9" s="34">
        <f t="shared" si="1"/>
        <v>0</v>
      </c>
      <c r="E9" s="3">
        <f>COUNTIF(Vertices[Degree],"&gt;= "&amp;D9)-COUNTIF(Vertices[Degree],"&gt;="&amp;D10)</f>
        <v>0</v>
      </c>
      <c r="F9" s="41">
        <f t="shared" si="2"/>
        <v>0.7636363636363637</v>
      </c>
      <c r="G9" s="42">
        <f>COUNTIF(Vertices[In-Degree],"&gt;= "&amp;F9)-COUNTIF(Vertices[In-Degree],"&gt;="&amp;F10)</f>
        <v>0</v>
      </c>
      <c r="H9" s="41">
        <f t="shared" si="3"/>
        <v>0.6363636363636365</v>
      </c>
      <c r="I9" s="42">
        <f>COUNTIF(Vertices[Out-Degree],"&gt;= "&amp;H9)-COUNTIF(Vertices[Out-Degree],"&gt;="&amp;H10)</f>
        <v>0</v>
      </c>
      <c r="J9" s="41">
        <f t="shared" si="4"/>
        <v>13.10909090909091</v>
      </c>
      <c r="K9" s="42">
        <f>COUNTIF(Vertices[Betweenness Centrality],"&gt;= "&amp;J9)-COUNTIF(Vertices[Betweenness Centrality],"&gt;="&amp;J10)</f>
        <v>0</v>
      </c>
      <c r="L9" s="41">
        <f t="shared" si="5"/>
        <v>0.1272727272727273</v>
      </c>
      <c r="M9" s="42">
        <f>COUNTIF(Vertices[Closeness Centrality],"&gt;= "&amp;L9)-COUNTIF(Vertices[Closeness Centrality],"&gt;="&amp;L10)</f>
        <v>4</v>
      </c>
      <c r="N9" s="41">
        <f t="shared" si="6"/>
        <v>0.029932381818181815</v>
      </c>
      <c r="O9" s="42">
        <f>COUNTIF(Vertices[Eigenvector Centrality],"&gt;= "&amp;N9)-COUNTIF(Vertices[Eigenvector Centrality],"&gt;="&amp;N10)</f>
        <v>0</v>
      </c>
      <c r="P9" s="41">
        <f t="shared" si="7"/>
        <v>0.8317791999999998</v>
      </c>
      <c r="Q9" s="42">
        <f>COUNTIF(Vertices[PageRank],"&gt;= "&amp;P9)-COUNTIF(Vertices[PageRank],"&gt;="&amp;P10)</f>
        <v>0</v>
      </c>
      <c r="R9" s="41">
        <f t="shared" si="8"/>
        <v>0.06363636363636364</v>
      </c>
      <c r="S9" s="46">
        <f>COUNTIF(Vertices[Clustering Coefficient],"&gt;= "&amp;R9)-COUNTIF(Vertices[Clustering Coefficient],"&gt;="&amp;R10)</f>
        <v>0</v>
      </c>
      <c r="T9" s="41" t="e">
        <f ca="1" t="shared" si="9"/>
        <v>#REF!</v>
      </c>
      <c r="U9" s="42" t="e">
        <f ca="1" t="shared" si="0"/>
        <v>#REF!</v>
      </c>
    </row>
    <row r="10" spans="1:21" ht="15">
      <c r="A10" s="36" t="s">
        <v>151</v>
      </c>
      <c r="B10" s="36">
        <v>10</v>
      </c>
      <c r="D10" s="34">
        <f t="shared" si="1"/>
        <v>0</v>
      </c>
      <c r="E10" s="3">
        <f>COUNTIF(Vertices[Degree],"&gt;= "&amp;D10)-COUNTIF(Vertices[Degree],"&gt;="&amp;D11)</f>
        <v>0</v>
      </c>
      <c r="F10" s="39">
        <f t="shared" si="2"/>
        <v>0.8727272727272728</v>
      </c>
      <c r="G10" s="40">
        <f>COUNTIF(Vertices[In-Degree],"&gt;= "&amp;F10)-COUNTIF(Vertices[In-Degree],"&gt;="&amp;F11)</f>
        <v>0</v>
      </c>
      <c r="H10" s="39">
        <f t="shared" si="3"/>
        <v>0.7272727272727274</v>
      </c>
      <c r="I10" s="40">
        <f>COUNTIF(Vertices[Out-Degree],"&gt;= "&amp;H10)-COUNTIF(Vertices[Out-Degree],"&gt;="&amp;H11)</f>
        <v>0</v>
      </c>
      <c r="J10" s="39">
        <f t="shared" si="4"/>
        <v>14.981818181818182</v>
      </c>
      <c r="K10" s="40">
        <f>COUNTIF(Vertices[Betweenness Centrality],"&gt;= "&amp;J10)-COUNTIF(Vertices[Betweenness Centrality],"&gt;="&amp;J11)</f>
        <v>0</v>
      </c>
      <c r="L10" s="39">
        <f t="shared" si="5"/>
        <v>0.14545454545454548</v>
      </c>
      <c r="M10" s="40">
        <f>COUNTIF(Vertices[Closeness Centrality],"&gt;= "&amp;L10)-COUNTIF(Vertices[Closeness Centrality],"&gt;="&amp;L11)</f>
        <v>0</v>
      </c>
      <c r="N10" s="39">
        <f t="shared" si="6"/>
        <v>0.03420843636363636</v>
      </c>
      <c r="O10" s="40">
        <f>COUNTIF(Vertices[Eigenvector Centrality],"&gt;= "&amp;N10)-COUNTIF(Vertices[Eigenvector Centrality],"&gt;="&amp;N11)</f>
        <v>0</v>
      </c>
      <c r="P10" s="39">
        <f t="shared" si="7"/>
        <v>0.8840817999999998</v>
      </c>
      <c r="Q10" s="40">
        <f>COUNTIF(Vertices[PageRank],"&gt;= "&amp;P10)-COUNTIF(Vertices[PageRank],"&gt;="&amp;P11)</f>
        <v>0</v>
      </c>
      <c r="R10" s="39">
        <f t="shared" si="8"/>
        <v>0.07272727272727274</v>
      </c>
      <c r="S10" s="45">
        <f>COUNTIF(Vertices[Clustering Coefficient],"&gt;= "&amp;R10)-COUNTIF(Vertices[Clustering Coefficient],"&gt;="&amp;R11)</f>
        <v>0</v>
      </c>
      <c r="T10" s="39" t="e">
        <f ca="1" t="shared" si="9"/>
        <v>#REF!</v>
      </c>
      <c r="U10" s="40" t="e">
        <f ca="1" t="shared" si="0"/>
        <v>#REF!</v>
      </c>
    </row>
    <row r="11" spans="1:21" ht="15">
      <c r="A11" s="130"/>
      <c r="B11" s="130"/>
      <c r="D11" s="34">
        <f t="shared" si="1"/>
        <v>0</v>
      </c>
      <c r="E11" s="3">
        <f>COUNTIF(Vertices[Degree],"&gt;= "&amp;D11)-COUNTIF(Vertices[Degree],"&gt;="&amp;D12)</f>
        <v>0</v>
      </c>
      <c r="F11" s="41">
        <f t="shared" si="2"/>
        <v>0.9818181818181819</v>
      </c>
      <c r="G11" s="42">
        <f>COUNTIF(Vertices[In-Degree],"&gt;= "&amp;F11)-COUNTIF(Vertices[In-Degree],"&gt;="&amp;F12)</f>
        <v>16</v>
      </c>
      <c r="H11" s="41">
        <f t="shared" si="3"/>
        <v>0.8181818181818183</v>
      </c>
      <c r="I11" s="42">
        <f>COUNTIF(Vertices[Out-Degree],"&gt;= "&amp;H11)-COUNTIF(Vertices[Out-Degree],"&gt;="&amp;H12)</f>
        <v>0</v>
      </c>
      <c r="J11" s="41">
        <f t="shared" si="4"/>
        <v>16.854545454545455</v>
      </c>
      <c r="K11" s="42">
        <f>COUNTIF(Vertices[Betweenness Centrality],"&gt;= "&amp;J11)-COUNTIF(Vertices[Betweenness Centrality],"&gt;="&amp;J12)</f>
        <v>0</v>
      </c>
      <c r="L11" s="41">
        <f t="shared" si="5"/>
        <v>0.16363636363636366</v>
      </c>
      <c r="M11" s="42">
        <f>COUNTIF(Vertices[Closeness Centrality],"&gt;= "&amp;L11)-COUNTIF(Vertices[Closeness Centrality],"&gt;="&amp;L12)</f>
        <v>0</v>
      </c>
      <c r="N11" s="41">
        <f t="shared" si="6"/>
        <v>0.0384844909090909</v>
      </c>
      <c r="O11" s="42">
        <f>COUNTIF(Vertices[Eigenvector Centrality],"&gt;= "&amp;N11)-COUNTIF(Vertices[Eigenvector Centrality],"&gt;="&amp;N12)</f>
        <v>0</v>
      </c>
      <c r="P11" s="41">
        <f t="shared" si="7"/>
        <v>0.9363843999999998</v>
      </c>
      <c r="Q11" s="42">
        <f>COUNTIF(Vertices[PageRank],"&gt;= "&amp;P11)-COUNTIF(Vertices[PageRank],"&gt;="&amp;P12)</f>
        <v>0</v>
      </c>
      <c r="R11" s="41">
        <f t="shared" si="8"/>
        <v>0.08181818181818183</v>
      </c>
      <c r="S11" s="46">
        <f>COUNTIF(Vertices[Clustering Coefficient],"&gt;= "&amp;R11)-COUNTIF(Vertices[Clustering Coefficient],"&gt;="&amp;R12)</f>
        <v>0</v>
      </c>
      <c r="T11" s="41" t="e">
        <f ca="1" t="shared" si="9"/>
        <v>#REF!</v>
      </c>
      <c r="U11" s="42" t="e">
        <f ca="1" t="shared" si="0"/>
        <v>#REF!</v>
      </c>
    </row>
    <row r="12" spans="1:21" ht="15">
      <c r="A12" s="36" t="s">
        <v>170</v>
      </c>
      <c r="B12" s="36">
        <v>0.04</v>
      </c>
      <c r="D12" s="34">
        <f t="shared" si="1"/>
        <v>0</v>
      </c>
      <c r="E12" s="3">
        <f>COUNTIF(Vertices[Degree],"&gt;= "&amp;D12)-COUNTIF(Vertices[Degree],"&gt;="&amp;D13)</f>
        <v>0</v>
      </c>
      <c r="F12" s="39">
        <f t="shared" si="2"/>
        <v>1.090909090909091</v>
      </c>
      <c r="G12" s="40">
        <f>COUNTIF(Vertices[In-Degree],"&gt;= "&amp;F12)-COUNTIF(Vertices[In-Degree],"&gt;="&amp;F13)</f>
        <v>0</v>
      </c>
      <c r="H12" s="39">
        <f t="shared" si="3"/>
        <v>0.9090909090909093</v>
      </c>
      <c r="I12" s="40">
        <f>COUNTIF(Vertices[Out-Degree],"&gt;= "&amp;H12)-COUNTIF(Vertices[Out-Degree],"&gt;="&amp;H13)</f>
        <v>0</v>
      </c>
      <c r="J12" s="39">
        <f t="shared" si="4"/>
        <v>18.727272727272727</v>
      </c>
      <c r="K12" s="40">
        <f>COUNTIF(Vertices[Betweenness Centrality],"&gt;= "&amp;J12)-COUNTIF(Vertices[Betweenness Centrality],"&gt;="&amp;J13)</f>
        <v>0</v>
      </c>
      <c r="L12" s="39">
        <f t="shared" si="5"/>
        <v>0.18181818181818185</v>
      </c>
      <c r="M12" s="40">
        <f>COUNTIF(Vertices[Closeness Centrality],"&gt;= "&amp;L12)-COUNTIF(Vertices[Closeness Centrality],"&gt;="&amp;L13)</f>
        <v>0</v>
      </c>
      <c r="N12" s="39">
        <f t="shared" si="6"/>
        <v>0.04276054545454545</v>
      </c>
      <c r="O12" s="40">
        <f>COUNTIF(Vertices[Eigenvector Centrality],"&gt;= "&amp;N12)-COUNTIF(Vertices[Eigenvector Centrality],"&gt;="&amp;N13)</f>
        <v>0</v>
      </c>
      <c r="P12" s="39">
        <f t="shared" si="7"/>
        <v>0.9886869999999998</v>
      </c>
      <c r="Q12" s="40">
        <f>COUNTIF(Vertices[PageRank],"&gt;= "&amp;P12)-COUNTIF(Vertices[PageRank],"&gt;="&amp;P13)</f>
        <v>7</v>
      </c>
      <c r="R12" s="39">
        <f t="shared" si="8"/>
        <v>0.09090909090909093</v>
      </c>
      <c r="S12" s="45">
        <f>COUNTIF(Vertices[Clustering Coefficient],"&gt;= "&amp;R12)-COUNTIF(Vertices[Clustering Coefficient],"&gt;="&amp;R13)</f>
        <v>0</v>
      </c>
      <c r="T12" s="39" t="e">
        <f ca="1" t="shared" si="9"/>
        <v>#REF!</v>
      </c>
      <c r="U12" s="40" t="e">
        <f ca="1" t="shared" si="0"/>
        <v>#REF!</v>
      </c>
    </row>
    <row r="13" spans="1:21" ht="15">
      <c r="A13" s="36" t="s">
        <v>171</v>
      </c>
      <c r="B13" s="36">
        <v>0.07692307692307693</v>
      </c>
      <c r="D13" s="34">
        <f t="shared" si="1"/>
        <v>0</v>
      </c>
      <c r="E13" s="3">
        <f>COUNTIF(Vertices[Degree],"&gt;= "&amp;D13)-COUNTIF(Vertices[Degree],"&gt;="&amp;D14)</f>
        <v>0</v>
      </c>
      <c r="F13" s="41">
        <f t="shared" si="2"/>
        <v>1.2000000000000002</v>
      </c>
      <c r="G13" s="42">
        <f>COUNTIF(Vertices[In-Degree],"&gt;= "&amp;F13)-COUNTIF(Vertices[In-Degree],"&gt;="&amp;F14)</f>
        <v>0</v>
      </c>
      <c r="H13" s="41">
        <f t="shared" si="3"/>
        <v>1.0000000000000002</v>
      </c>
      <c r="I13" s="42">
        <f>COUNTIF(Vertices[Out-Degree],"&gt;= "&amp;H13)-COUNTIF(Vertices[Out-Degree],"&gt;="&amp;H14)</f>
        <v>8</v>
      </c>
      <c r="J13" s="41">
        <f t="shared" si="4"/>
        <v>20.599999999999998</v>
      </c>
      <c r="K13" s="42">
        <f>COUNTIF(Vertices[Betweenness Centrality],"&gt;= "&amp;J13)-COUNTIF(Vertices[Betweenness Centrality],"&gt;="&amp;J14)</f>
        <v>0</v>
      </c>
      <c r="L13" s="41">
        <f t="shared" si="5"/>
        <v>0.20000000000000004</v>
      </c>
      <c r="M13" s="42">
        <f>COUNTIF(Vertices[Closeness Centrality],"&gt;= "&amp;L13)-COUNTIF(Vertices[Closeness Centrality],"&gt;="&amp;L14)</f>
        <v>0</v>
      </c>
      <c r="N13" s="41">
        <f t="shared" si="6"/>
        <v>0.04703659999999999</v>
      </c>
      <c r="O13" s="42">
        <f>COUNTIF(Vertices[Eigenvector Centrality],"&gt;= "&amp;N13)-COUNTIF(Vertices[Eigenvector Centrality],"&gt;="&amp;N14)</f>
        <v>0</v>
      </c>
      <c r="P13" s="41">
        <f t="shared" si="7"/>
        <v>1.0409895999999998</v>
      </c>
      <c r="Q13" s="42">
        <f>COUNTIF(Vertices[PageRank],"&gt;= "&amp;P13)-COUNTIF(Vertices[PageRank],"&gt;="&amp;P14)</f>
        <v>0</v>
      </c>
      <c r="R13" s="41">
        <f t="shared" si="8"/>
        <v>0.10000000000000002</v>
      </c>
      <c r="S13" s="46">
        <f>COUNTIF(Vertices[Clustering Coefficient],"&gt;= "&amp;R13)-COUNTIF(Vertices[Clustering Coefficient],"&gt;="&amp;R14)</f>
        <v>0</v>
      </c>
      <c r="T13" s="41" t="e">
        <f ca="1" t="shared" si="9"/>
        <v>#REF!</v>
      </c>
      <c r="U13" s="42" t="e">
        <f ca="1" t="shared" si="0"/>
        <v>#REF!</v>
      </c>
    </row>
    <row r="14" spans="1:21" ht="15">
      <c r="A14" s="130"/>
      <c r="B14" s="130"/>
      <c r="D14" s="34">
        <f t="shared" si="1"/>
        <v>0</v>
      </c>
      <c r="E14" s="3">
        <f>COUNTIF(Vertices[Degree],"&gt;= "&amp;D14)-COUNTIF(Vertices[Degree],"&gt;="&amp;D15)</f>
        <v>0</v>
      </c>
      <c r="F14" s="39">
        <f t="shared" si="2"/>
        <v>1.3090909090909093</v>
      </c>
      <c r="G14" s="40">
        <f>COUNTIF(Vertices[In-Degree],"&gt;= "&amp;F14)-COUNTIF(Vertices[In-Degree],"&gt;="&amp;F15)</f>
        <v>0</v>
      </c>
      <c r="H14" s="39">
        <f t="shared" si="3"/>
        <v>1.090909090909091</v>
      </c>
      <c r="I14" s="40">
        <f>COUNTIF(Vertices[Out-Degree],"&gt;= "&amp;H14)-COUNTIF(Vertices[Out-Degree],"&gt;="&amp;H15)</f>
        <v>0</v>
      </c>
      <c r="J14" s="39">
        <f t="shared" si="4"/>
        <v>22.47272727272727</v>
      </c>
      <c r="K14" s="40">
        <f>COUNTIF(Vertices[Betweenness Centrality],"&gt;= "&amp;J14)-COUNTIF(Vertices[Betweenness Centrality],"&gt;="&amp;J15)</f>
        <v>0</v>
      </c>
      <c r="L14" s="39">
        <f t="shared" si="5"/>
        <v>0.21818181818181823</v>
      </c>
      <c r="M14" s="40">
        <f>COUNTIF(Vertices[Closeness Centrality],"&gt;= "&amp;L14)-COUNTIF(Vertices[Closeness Centrality],"&gt;="&amp;L15)</f>
        <v>0</v>
      </c>
      <c r="N14" s="39">
        <f t="shared" si="6"/>
        <v>0.051312654545454535</v>
      </c>
      <c r="O14" s="40">
        <f>COUNTIF(Vertices[Eigenvector Centrality],"&gt;= "&amp;N14)-COUNTIF(Vertices[Eigenvector Centrality],"&gt;="&amp;N15)</f>
        <v>0</v>
      </c>
      <c r="P14" s="39">
        <f t="shared" si="7"/>
        <v>1.0932921999999998</v>
      </c>
      <c r="Q14" s="40">
        <f>COUNTIF(Vertices[PageRank],"&gt;= "&amp;P14)-COUNTIF(Vertices[PageRank],"&gt;="&amp;P15)</f>
        <v>0</v>
      </c>
      <c r="R14" s="39">
        <f t="shared" si="8"/>
        <v>0.10909090909090911</v>
      </c>
      <c r="S14" s="45">
        <f>COUNTIF(Vertices[Clustering Coefficient],"&gt;= "&amp;R14)-COUNTIF(Vertices[Clustering Coefficient],"&gt;="&amp;R15)</f>
        <v>0</v>
      </c>
      <c r="T14" s="39" t="e">
        <f ca="1" t="shared" si="9"/>
        <v>#REF!</v>
      </c>
      <c r="U14" s="40" t="e">
        <f ca="1" t="shared" si="0"/>
        <v>#REF!</v>
      </c>
    </row>
    <row r="15" spans="1:21" ht="15">
      <c r="A15" s="36" t="s">
        <v>152</v>
      </c>
      <c r="B15" s="36">
        <v>7</v>
      </c>
      <c r="D15" s="34">
        <f t="shared" si="1"/>
        <v>0</v>
      </c>
      <c r="E15" s="3">
        <f>COUNTIF(Vertices[Degree],"&gt;= "&amp;D15)-COUNTIF(Vertices[Degree],"&gt;="&amp;D16)</f>
        <v>0</v>
      </c>
      <c r="F15" s="41">
        <f t="shared" si="2"/>
        <v>1.4181818181818184</v>
      </c>
      <c r="G15" s="42">
        <f>COUNTIF(Vertices[In-Degree],"&gt;= "&amp;F15)-COUNTIF(Vertices[In-Degree],"&gt;="&amp;F16)</f>
        <v>0</v>
      </c>
      <c r="H15" s="41">
        <f t="shared" si="3"/>
        <v>1.1818181818181819</v>
      </c>
      <c r="I15" s="42">
        <f>COUNTIF(Vertices[Out-Degree],"&gt;= "&amp;H15)-COUNTIF(Vertices[Out-Degree],"&gt;="&amp;H16)</f>
        <v>0</v>
      </c>
      <c r="J15" s="41">
        <f t="shared" si="4"/>
        <v>24.34545454545454</v>
      </c>
      <c r="K15" s="42">
        <f>COUNTIF(Vertices[Betweenness Centrality],"&gt;= "&amp;J15)-COUNTIF(Vertices[Betweenness Centrality],"&gt;="&amp;J16)</f>
        <v>0</v>
      </c>
      <c r="L15" s="41">
        <f t="shared" si="5"/>
        <v>0.23636363636363641</v>
      </c>
      <c r="M15" s="42">
        <f>COUNTIF(Vertices[Closeness Centrality],"&gt;= "&amp;L15)-COUNTIF(Vertices[Closeness Centrality],"&gt;="&amp;L16)</f>
        <v>1</v>
      </c>
      <c r="N15" s="41">
        <f t="shared" si="6"/>
        <v>0.05558870909090908</v>
      </c>
      <c r="O15" s="42">
        <f>COUNTIF(Vertices[Eigenvector Centrality],"&gt;= "&amp;N15)-COUNTIF(Vertices[Eigenvector Centrality],"&gt;="&amp;N16)</f>
        <v>0</v>
      </c>
      <c r="P15" s="41">
        <f t="shared" si="7"/>
        <v>1.1455947999999998</v>
      </c>
      <c r="Q15" s="42">
        <f>COUNTIF(Vertices[PageRank],"&gt;= "&amp;P15)-COUNTIF(Vertices[PageRank],"&gt;="&amp;P16)</f>
        <v>0</v>
      </c>
      <c r="R15" s="41">
        <f t="shared" si="8"/>
        <v>0.11818181818181821</v>
      </c>
      <c r="S15" s="46">
        <f>COUNTIF(Vertices[Clustering Coefficient],"&gt;= "&amp;R15)-COUNTIF(Vertices[Clustering Coefficient],"&gt;="&amp;R16)</f>
        <v>0</v>
      </c>
      <c r="T15" s="41" t="e">
        <f ca="1" t="shared" si="9"/>
        <v>#REF!</v>
      </c>
      <c r="U15" s="42" t="e">
        <f ca="1" t="shared" si="0"/>
        <v>#REF!</v>
      </c>
    </row>
    <row r="16" spans="1:21" ht="15">
      <c r="A16" s="36" t="s">
        <v>153</v>
      </c>
      <c r="B16" s="36">
        <v>2</v>
      </c>
      <c r="D16" s="34">
        <f t="shared" si="1"/>
        <v>0</v>
      </c>
      <c r="E16" s="3">
        <f>COUNTIF(Vertices[Degree],"&gt;= "&amp;D16)-COUNTIF(Vertices[Degree],"&gt;="&amp;D17)</f>
        <v>0</v>
      </c>
      <c r="F16" s="39">
        <f t="shared" si="2"/>
        <v>1.5272727272727276</v>
      </c>
      <c r="G16" s="40">
        <f>COUNTIF(Vertices[In-Degree],"&gt;= "&amp;F16)-COUNTIF(Vertices[In-Degree],"&gt;="&amp;F17)</f>
        <v>0</v>
      </c>
      <c r="H16" s="39">
        <f t="shared" si="3"/>
        <v>1.2727272727272727</v>
      </c>
      <c r="I16" s="40">
        <f>COUNTIF(Vertices[Out-Degree],"&gt;= "&amp;H16)-COUNTIF(Vertices[Out-Degree],"&gt;="&amp;H17)</f>
        <v>0</v>
      </c>
      <c r="J16" s="39">
        <f t="shared" si="4"/>
        <v>26.21818181818181</v>
      </c>
      <c r="K16" s="40">
        <f>COUNTIF(Vertices[Betweenness Centrality],"&gt;= "&amp;J16)-COUNTIF(Vertices[Betweenness Centrality],"&gt;="&amp;J17)</f>
        <v>0</v>
      </c>
      <c r="L16" s="39">
        <f t="shared" si="5"/>
        <v>0.2545454545454546</v>
      </c>
      <c r="M16" s="40">
        <f>COUNTIF(Vertices[Closeness Centrality],"&gt;= "&amp;L16)-COUNTIF(Vertices[Closeness Centrality],"&gt;="&amp;L17)</f>
        <v>0</v>
      </c>
      <c r="N16" s="39">
        <f t="shared" si="6"/>
        <v>0.05986476363636362</v>
      </c>
      <c r="O16" s="40">
        <f>COUNTIF(Vertices[Eigenvector Centrality],"&gt;= "&amp;N16)-COUNTIF(Vertices[Eigenvector Centrality],"&gt;="&amp;N17)</f>
        <v>3</v>
      </c>
      <c r="P16" s="39">
        <f t="shared" si="7"/>
        <v>1.1978973999999998</v>
      </c>
      <c r="Q16" s="40">
        <f>COUNTIF(Vertices[PageRank],"&gt;= "&amp;P16)-COUNTIF(Vertices[PageRank],"&gt;="&amp;P17)</f>
        <v>0</v>
      </c>
      <c r="R16" s="39">
        <f t="shared" si="8"/>
        <v>0.1272727272727273</v>
      </c>
      <c r="S16" s="45">
        <f>COUNTIF(Vertices[Clustering Coefficient],"&gt;= "&amp;R16)-COUNTIF(Vertices[Clustering Coefficient],"&gt;="&amp;R17)</f>
        <v>0</v>
      </c>
      <c r="T16" s="39" t="e">
        <f ca="1" t="shared" si="9"/>
        <v>#REF!</v>
      </c>
      <c r="U16" s="40" t="e">
        <f ca="1" t="shared" si="0"/>
        <v>#REF!</v>
      </c>
    </row>
    <row r="17" spans="1:21" ht="15">
      <c r="A17" s="36" t="s">
        <v>154</v>
      </c>
      <c r="B17" s="36">
        <v>13</v>
      </c>
      <c r="D17" s="34">
        <f t="shared" si="1"/>
        <v>0</v>
      </c>
      <c r="E17" s="3">
        <f>COUNTIF(Vertices[Degree],"&gt;= "&amp;D17)-COUNTIF(Vertices[Degree],"&gt;="&amp;D18)</f>
        <v>0</v>
      </c>
      <c r="F17" s="41">
        <f t="shared" si="2"/>
        <v>1.6363636363636367</v>
      </c>
      <c r="G17" s="42">
        <f>COUNTIF(Vertices[In-Degree],"&gt;= "&amp;F17)-COUNTIF(Vertices[In-Degree],"&gt;="&amp;F18)</f>
        <v>0</v>
      </c>
      <c r="H17" s="41">
        <f t="shared" si="3"/>
        <v>1.3636363636363635</v>
      </c>
      <c r="I17" s="42">
        <f>COUNTIF(Vertices[Out-Degree],"&gt;= "&amp;H17)-COUNTIF(Vertices[Out-Degree],"&gt;="&amp;H18)</f>
        <v>0</v>
      </c>
      <c r="J17" s="41">
        <f t="shared" si="4"/>
        <v>28.090909090909083</v>
      </c>
      <c r="K17" s="42">
        <f>COUNTIF(Vertices[Betweenness Centrality],"&gt;= "&amp;J17)-COUNTIF(Vertices[Betweenness Centrality],"&gt;="&amp;J18)</f>
        <v>0</v>
      </c>
      <c r="L17" s="41">
        <f t="shared" si="5"/>
        <v>0.27272727272727276</v>
      </c>
      <c r="M17" s="42">
        <f>COUNTIF(Vertices[Closeness Centrality],"&gt;= "&amp;L17)-COUNTIF(Vertices[Closeness Centrality],"&gt;="&amp;L18)</f>
        <v>0</v>
      </c>
      <c r="N17" s="41">
        <f t="shared" si="6"/>
        <v>0.06414081818181817</v>
      </c>
      <c r="O17" s="42">
        <f>COUNTIF(Vertices[Eigenvector Centrality],"&gt;= "&amp;N17)-COUNTIF(Vertices[Eigenvector Centrality],"&gt;="&amp;N18)</f>
        <v>0</v>
      </c>
      <c r="P17" s="41">
        <f t="shared" si="7"/>
        <v>1.2501999999999998</v>
      </c>
      <c r="Q17" s="42">
        <f>COUNTIF(Vertices[PageRank],"&gt;= "&amp;P17)-COUNTIF(Vertices[PageRank],"&gt;="&amp;P18)</f>
        <v>0</v>
      </c>
      <c r="R17" s="41">
        <f t="shared" si="8"/>
        <v>0.13636363636363638</v>
      </c>
      <c r="S17" s="46">
        <f>COUNTIF(Vertices[Clustering Coefficient],"&gt;= "&amp;R17)-COUNTIF(Vertices[Clustering Coefficient],"&gt;="&amp;R18)</f>
        <v>0</v>
      </c>
      <c r="T17" s="41" t="e">
        <f ca="1" t="shared" si="9"/>
        <v>#REF!</v>
      </c>
      <c r="U17" s="42" t="e">
        <f ca="1" t="shared" si="0"/>
        <v>#REF!</v>
      </c>
    </row>
    <row r="18" spans="1:21" ht="15">
      <c r="A18" s="36" t="s">
        <v>155</v>
      </c>
      <c r="B18" s="36">
        <v>25</v>
      </c>
      <c r="D18" s="34">
        <f t="shared" si="1"/>
        <v>0</v>
      </c>
      <c r="E18" s="3">
        <f>COUNTIF(Vertices[Degree],"&gt;= "&amp;D18)-COUNTIF(Vertices[Degree],"&gt;="&amp;D19)</f>
        <v>0</v>
      </c>
      <c r="F18" s="39">
        <f t="shared" si="2"/>
        <v>1.7454545454545458</v>
      </c>
      <c r="G18" s="40">
        <f>COUNTIF(Vertices[In-Degree],"&gt;= "&amp;F18)-COUNTIF(Vertices[In-Degree],"&gt;="&amp;F19)</f>
        <v>0</v>
      </c>
      <c r="H18" s="39">
        <f t="shared" si="3"/>
        <v>1.4545454545454544</v>
      </c>
      <c r="I18" s="40">
        <f>COUNTIF(Vertices[Out-Degree],"&gt;= "&amp;H18)-COUNTIF(Vertices[Out-Degree],"&gt;="&amp;H19)</f>
        <v>0</v>
      </c>
      <c r="J18" s="39">
        <f t="shared" si="4"/>
        <v>29.963636363636354</v>
      </c>
      <c r="K18" s="40">
        <f>COUNTIF(Vertices[Betweenness Centrality],"&gt;= "&amp;J18)-COUNTIF(Vertices[Betweenness Centrality],"&gt;="&amp;J19)</f>
        <v>0</v>
      </c>
      <c r="L18" s="39">
        <f t="shared" si="5"/>
        <v>0.29090909090909095</v>
      </c>
      <c r="M18" s="40">
        <f>COUNTIF(Vertices[Closeness Centrality],"&gt;= "&amp;L18)-COUNTIF(Vertices[Closeness Centrality],"&gt;="&amp;L19)</f>
        <v>0</v>
      </c>
      <c r="N18" s="39">
        <f t="shared" si="6"/>
        <v>0.06841687272727272</v>
      </c>
      <c r="O18" s="40">
        <f>COUNTIF(Vertices[Eigenvector Centrality],"&gt;= "&amp;N18)-COUNTIF(Vertices[Eigenvector Centrality],"&gt;="&amp;N19)</f>
        <v>0</v>
      </c>
      <c r="P18" s="39">
        <f t="shared" si="7"/>
        <v>1.3025025999999997</v>
      </c>
      <c r="Q18" s="40">
        <f>COUNTIF(Vertices[PageRank],"&gt;= "&amp;P18)-COUNTIF(Vertices[PageRank],"&gt;="&amp;P19)</f>
        <v>0</v>
      </c>
      <c r="R18" s="39">
        <f t="shared" si="8"/>
        <v>0.14545454545454548</v>
      </c>
      <c r="S18" s="45">
        <f>COUNTIF(Vertices[Clustering Coefficient],"&gt;= "&amp;R18)-COUNTIF(Vertices[Clustering Coefficient],"&gt;="&amp;R19)</f>
        <v>0</v>
      </c>
      <c r="T18" s="39" t="e">
        <f ca="1" t="shared" si="9"/>
        <v>#REF!</v>
      </c>
      <c r="U18" s="40" t="e">
        <f ca="1" t="shared" si="0"/>
        <v>#REF!</v>
      </c>
    </row>
    <row r="19" spans="1:21" ht="15">
      <c r="A19" s="130"/>
      <c r="B19" s="130"/>
      <c r="D19" s="34">
        <f t="shared" si="1"/>
        <v>0</v>
      </c>
      <c r="E19" s="3">
        <f>COUNTIF(Vertices[Degree],"&gt;= "&amp;D19)-COUNTIF(Vertices[Degree],"&gt;="&amp;D20)</f>
        <v>0</v>
      </c>
      <c r="F19" s="41">
        <f t="shared" si="2"/>
        <v>1.854545454545455</v>
      </c>
      <c r="G19" s="42">
        <f>COUNTIF(Vertices[In-Degree],"&gt;= "&amp;F19)-COUNTIF(Vertices[In-Degree],"&gt;="&amp;F20)</f>
        <v>0</v>
      </c>
      <c r="H19" s="41">
        <f t="shared" si="3"/>
        <v>1.5454545454545452</v>
      </c>
      <c r="I19" s="42">
        <f>COUNTIF(Vertices[Out-Degree],"&gt;= "&amp;H19)-COUNTIF(Vertices[Out-Degree],"&gt;="&amp;H20)</f>
        <v>0</v>
      </c>
      <c r="J19" s="41">
        <f t="shared" si="4"/>
        <v>31.836363636363625</v>
      </c>
      <c r="K19" s="42">
        <f>COUNTIF(Vertices[Betweenness Centrality],"&gt;= "&amp;J19)-COUNTIF(Vertices[Betweenness Centrality],"&gt;="&amp;J20)</f>
        <v>0</v>
      </c>
      <c r="L19" s="41">
        <f t="shared" si="5"/>
        <v>0.30909090909090914</v>
      </c>
      <c r="M19" s="42">
        <f>COUNTIF(Vertices[Closeness Centrality],"&gt;= "&amp;L19)-COUNTIF(Vertices[Closeness Centrality],"&gt;="&amp;L20)</f>
        <v>0</v>
      </c>
      <c r="N19" s="41">
        <f t="shared" si="6"/>
        <v>0.07269292727272726</v>
      </c>
      <c r="O19" s="42">
        <f>COUNTIF(Vertices[Eigenvector Centrality],"&gt;= "&amp;N19)-COUNTIF(Vertices[Eigenvector Centrality],"&gt;="&amp;N20)</f>
        <v>0</v>
      </c>
      <c r="P19" s="41">
        <f t="shared" si="7"/>
        <v>1.3548051999999997</v>
      </c>
      <c r="Q19" s="42">
        <f>COUNTIF(Vertices[PageRank],"&gt;= "&amp;P19)-COUNTIF(Vertices[PageRank],"&gt;="&amp;P20)</f>
        <v>0</v>
      </c>
      <c r="R19" s="41">
        <f t="shared" si="8"/>
        <v>0.15454545454545457</v>
      </c>
      <c r="S19" s="46">
        <f>COUNTIF(Vertices[Clustering Coefficient],"&gt;= "&amp;R19)-COUNTIF(Vertices[Clustering Coefficient],"&gt;="&amp;R20)</f>
        <v>0</v>
      </c>
      <c r="T19" s="41" t="e">
        <f ca="1" t="shared" si="9"/>
        <v>#REF!</v>
      </c>
      <c r="U19" s="42" t="e">
        <f ca="1" t="shared" si="0"/>
        <v>#REF!</v>
      </c>
    </row>
    <row r="20" spans="1:21" ht="15">
      <c r="A20" s="36" t="s">
        <v>156</v>
      </c>
      <c r="B20" s="36">
        <v>3</v>
      </c>
      <c r="D20" s="34">
        <f t="shared" si="1"/>
        <v>0</v>
      </c>
      <c r="E20" s="3">
        <f>COUNTIF(Vertices[Degree],"&gt;= "&amp;D20)-COUNTIF(Vertices[Degree],"&gt;="&amp;D21)</f>
        <v>0</v>
      </c>
      <c r="F20" s="39">
        <f t="shared" si="2"/>
        <v>1.963636363636364</v>
      </c>
      <c r="G20" s="40">
        <f>COUNTIF(Vertices[In-Degree],"&gt;= "&amp;F20)-COUNTIF(Vertices[In-Degree],"&gt;="&amp;F21)</f>
        <v>2</v>
      </c>
      <c r="H20" s="39">
        <f t="shared" si="3"/>
        <v>1.636363636363636</v>
      </c>
      <c r="I20" s="40">
        <f>COUNTIF(Vertices[Out-Degree],"&gt;= "&amp;H20)-COUNTIF(Vertices[Out-Degree],"&gt;="&amp;H21)</f>
        <v>0</v>
      </c>
      <c r="J20" s="39">
        <f t="shared" si="4"/>
        <v>33.7090909090909</v>
      </c>
      <c r="K20" s="40">
        <f>COUNTIF(Vertices[Betweenness Centrality],"&gt;= "&amp;J20)-COUNTIF(Vertices[Betweenness Centrality],"&gt;="&amp;J21)</f>
        <v>0</v>
      </c>
      <c r="L20" s="39">
        <f t="shared" si="5"/>
        <v>0.3272727272727273</v>
      </c>
      <c r="M20" s="40">
        <f>COUNTIF(Vertices[Closeness Centrality],"&gt;= "&amp;L20)-COUNTIF(Vertices[Closeness Centrality],"&gt;="&amp;L21)</f>
        <v>2</v>
      </c>
      <c r="N20" s="39">
        <f t="shared" si="6"/>
        <v>0.0769689818181818</v>
      </c>
      <c r="O20" s="40">
        <f>COUNTIF(Vertices[Eigenvector Centrality],"&gt;= "&amp;N20)-COUNTIF(Vertices[Eigenvector Centrality],"&gt;="&amp;N21)</f>
        <v>0</v>
      </c>
      <c r="P20" s="39">
        <f t="shared" si="7"/>
        <v>1.4071077999999997</v>
      </c>
      <c r="Q20" s="40">
        <f>COUNTIF(Vertices[PageRank],"&gt;= "&amp;P20)-COUNTIF(Vertices[PageRank],"&gt;="&amp;P21)</f>
        <v>1</v>
      </c>
      <c r="R20" s="39">
        <f t="shared" si="8"/>
        <v>0.16363636363636366</v>
      </c>
      <c r="S20" s="45">
        <f>COUNTIF(Vertices[Clustering Coefficient],"&gt;= "&amp;R20)-COUNTIF(Vertices[Clustering Coefficient],"&gt;="&amp;R21)</f>
        <v>0</v>
      </c>
      <c r="T20" s="39" t="e">
        <f ca="1" t="shared" si="9"/>
        <v>#REF!</v>
      </c>
      <c r="U20" s="40" t="e">
        <f ca="1" t="shared" si="0"/>
        <v>#REF!</v>
      </c>
    </row>
    <row r="21" spans="1:21" ht="15">
      <c r="A21" s="36" t="s">
        <v>157</v>
      </c>
      <c r="B21" s="36">
        <v>1.770642</v>
      </c>
      <c r="D21" s="34">
        <f t="shared" si="1"/>
        <v>0</v>
      </c>
      <c r="E21" s="3">
        <f>COUNTIF(Vertices[Degree],"&gt;= "&amp;D21)-COUNTIF(Vertices[Degree],"&gt;="&amp;D22)</f>
        <v>0</v>
      </c>
      <c r="F21" s="41">
        <f t="shared" si="2"/>
        <v>2.072727272727273</v>
      </c>
      <c r="G21" s="42">
        <f>COUNTIF(Vertices[In-Degree],"&gt;= "&amp;F21)-COUNTIF(Vertices[In-Degree],"&gt;="&amp;F22)</f>
        <v>0</v>
      </c>
      <c r="H21" s="41">
        <f t="shared" si="3"/>
        <v>1.7272727272727268</v>
      </c>
      <c r="I21" s="42">
        <f>COUNTIF(Vertices[Out-Degree],"&gt;= "&amp;H21)-COUNTIF(Vertices[Out-Degree],"&gt;="&amp;H22)</f>
        <v>0</v>
      </c>
      <c r="J21" s="41">
        <f t="shared" si="4"/>
        <v>35.58181818181817</v>
      </c>
      <c r="K21" s="42">
        <f>COUNTIF(Vertices[Betweenness Centrality],"&gt;= "&amp;J21)-COUNTIF(Vertices[Betweenness Centrality],"&gt;="&amp;J22)</f>
        <v>0</v>
      </c>
      <c r="L21" s="41">
        <f t="shared" si="5"/>
        <v>0.3454545454545455</v>
      </c>
      <c r="M21" s="42">
        <f>COUNTIF(Vertices[Closeness Centrality],"&gt;= "&amp;L21)-COUNTIF(Vertices[Closeness Centrality],"&gt;="&amp;L22)</f>
        <v>0</v>
      </c>
      <c r="N21" s="41">
        <f t="shared" si="6"/>
        <v>0.08124503636363635</v>
      </c>
      <c r="O21" s="42">
        <f>COUNTIF(Vertices[Eigenvector Centrality],"&gt;= "&amp;N21)-COUNTIF(Vertices[Eigenvector Centrality],"&gt;="&amp;N22)</f>
        <v>1</v>
      </c>
      <c r="P21" s="41">
        <f t="shared" si="7"/>
        <v>1.4594103999999997</v>
      </c>
      <c r="Q21" s="42">
        <f>COUNTIF(Vertices[PageRank],"&gt;= "&amp;P21)-COUNTIF(Vertices[PageRank],"&gt;="&amp;P22)</f>
        <v>1</v>
      </c>
      <c r="R21" s="41">
        <f t="shared" si="8"/>
        <v>0.17272727272727276</v>
      </c>
      <c r="S21" s="46">
        <f>COUNTIF(Vertices[Clustering Coefficient],"&gt;= "&amp;R21)-COUNTIF(Vertices[Clustering Coefficient],"&gt;="&amp;R22)</f>
        <v>0</v>
      </c>
      <c r="T21" s="41" t="e">
        <f ca="1" t="shared" si="9"/>
        <v>#REF!</v>
      </c>
      <c r="U21" s="42" t="e">
        <f ca="1" t="shared" si="0"/>
        <v>#REF!</v>
      </c>
    </row>
    <row r="22" spans="1:21" ht="15">
      <c r="A22" s="130"/>
      <c r="B22" s="130"/>
      <c r="D22" s="34">
        <f t="shared" si="1"/>
        <v>0</v>
      </c>
      <c r="E22" s="3">
        <f>COUNTIF(Vertices[Degree],"&gt;= "&amp;D22)-COUNTIF(Vertices[Degree],"&gt;="&amp;D23)</f>
        <v>0</v>
      </c>
      <c r="F22" s="39">
        <f t="shared" si="2"/>
        <v>2.181818181818182</v>
      </c>
      <c r="G22" s="40">
        <f>COUNTIF(Vertices[In-Degree],"&gt;= "&amp;F22)-COUNTIF(Vertices[In-Degree],"&gt;="&amp;F23)</f>
        <v>0</v>
      </c>
      <c r="H22" s="39">
        <f t="shared" si="3"/>
        <v>1.8181818181818177</v>
      </c>
      <c r="I22" s="40">
        <f>COUNTIF(Vertices[Out-Degree],"&gt;= "&amp;H22)-COUNTIF(Vertices[Out-Degree],"&gt;="&amp;H23)</f>
        <v>0</v>
      </c>
      <c r="J22" s="39">
        <f t="shared" si="4"/>
        <v>37.454545454545446</v>
      </c>
      <c r="K22" s="40">
        <f>COUNTIF(Vertices[Betweenness Centrality],"&gt;= "&amp;J22)-COUNTIF(Vertices[Betweenness Centrality],"&gt;="&amp;J23)</f>
        <v>0</v>
      </c>
      <c r="L22" s="39">
        <f t="shared" si="5"/>
        <v>0.3636363636363637</v>
      </c>
      <c r="M22" s="40">
        <f>COUNTIF(Vertices[Closeness Centrality],"&gt;= "&amp;L22)-COUNTIF(Vertices[Closeness Centrality],"&gt;="&amp;L23)</f>
        <v>0</v>
      </c>
      <c r="N22" s="39">
        <f t="shared" si="6"/>
        <v>0.0855210909090909</v>
      </c>
      <c r="O22" s="40">
        <f>COUNTIF(Vertices[Eigenvector Centrality],"&gt;= "&amp;N22)-COUNTIF(Vertices[Eigenvector Centrality],"&gt;="&amp;N23)</f>
        <v>0</v>
      </c>
      <c r="P22" s="39">
        <f t="shared" si="7"/>
        <v>1.5117129999999996</v>
      </c>
      <c r="Q22" s="40">
        <f>COUNTIF(Vertices[PageRank],"&gt;= "&amp;P22)-COUNTIF(Vertices[PageRank],"&gt;="&amp;P23)</f>
        <v>0</v>
      </c>
      <c r="R22" s="39">
        <f t="shared" si="8"/>
        <v>0.18181818181818185</v>
      </c>
      <c r="S22" s="45">
        <f>COUNTIF(Vertices[Clustering Coefficient],"&gt;= "&amp;R22)-COUNTIF(Vertices[Clustering Coefficient],"&gt;="&amp;R23)</f>
        <v>0</v>
      </c>
      <c r="T22" s="39" t="e">
        <f ca="1" t="shared" si="9"/>
        <v>#REF!</v>
      </c>
      <c r="U22" s="40" t="e">
        <f ca="1" t="shared" si="0"/>
        <v>#REF!</v>
      </c>
    </row>
    <row r="23" spans="1:21" ht="15">
      <c r="A23" s="36" t="s">
        <v>158</v>
      </c>
      <c r="B23" s="36">
        <v>0.03439153439153439</v>
      </c>
      <c r="D23" s="34">
        <f t="shared" si="1"/>
        <v>0</v>
      </c>
      <c r="E23" s="3">
        <f>COUNTIF(Vertices[Degree],"&gt;= "&amp;D23)-COUNTIF(Vertices[Degree],"&gt;="&amp;D24)</f>
        <v>0</v>
      </c>
      <c r="F23" s="41">
        <f t="shared" si="2"/>
        <v>2.290909090909091</v>
      </c>
      <c r="G23" s="42">
        <f>COUNTIF(Vertices[In-Degree],"&gt;= "&amp;F23)-COUNTIF(Vertices[In-Degree],"&gt;="&amp;F24)</f>
        <v>0</v>
      </c>
      <c r="H23" s="41">
        <f t="shared" si="3"/>
        <v>1.9090909090909085</v>
      </c>
      <c r="I23" s="42">
        <f>COUNTIF(Vertices[Out-Degree],"&gt;= "&amp;H23)-COUNTIF(Vertices[Out-Degree],"&gt;="&amp;H24)</f>
        <v>0</v>
      </c>
      <c r="J23" s="41">
        <f t="shared" si="4"/>
        <v>39.32727272727272</v>
      </c>
      <c r="K23" s="42">
        <f>COUNTIF(Vertices[Betweenness Centrality],"&gt;= "&amp;J23)-COUNTIF(Vertices[Betweenness Centrality],"&gt;="&amp;J24)</f>
        <v>0</v>
      </c>
      <c r="L23" s="41">
        <f t="shared" si="5"/>
        <v>0.3818181818181819</v>
      </c>
      <c r="M23" s="42">
        <f>COUNTIF(Vertices[Closeness Centrality],"&gt;= "&amp;L23)-COUNTIF(Vertices[Closeness Centrality],"&gt;="&amp;L24)</f>
        <v>0</v>
      </c>
      <c r="N23" s="41">
        <f t="shared" si="6"/>
        <v>0.08979714545454544</v>
      </c>
      <c r="O23" s="42">
        <f>COUNTIF(Vertices[Eigenvector Centrality],"&gt;= "&amp;N23)-COUNTIF(Vertices[Eigenvector Centrality],"&gt;="&amp;N24)</f>
        <v>0</v>
      </c>
      <c r="P23" s="41">
        <f t="shared" si="7"/>
        <v>1.5640155999999996</v>
      </c>
      <c r="Q23" s="42">
        <f>COUNTIF(Vertices[PageRank],"&gt;= "&amp;P23)-COUNTIF(Vertices[PageRank],"&gt;="&amp;P24)</f>
        <v>0</v>
      </c>
      <c r="R23" s="41">
        <f t="shared" si="8"/>
        <v>0.19090909090909094</v>
      </c>
      <c r="S23" s="46">
        <f>COUNTIF(Vertices[Clustering Coefficient],"&gt;= "&amp;R23)-COUNTIF(Vertices[Clustering Coefficient],"&gt;="&amp;R24)</f>
        <v>0</v>
      </c>
      <c r="T23" s="41" t="e">
        <f ca="1" t="shared" si="9"/>
        <v>#REF!</v>
      </c>
      <c r="U23" s="42" t="e">
        <f ca="1" t="shared" si="0"/>
        <v>#REF!</v>
      </c>
    </row>
    <row r="24" spans="1:21" ht="15">
      <c r="A24" s="36" t="s">
        <v>672</v>
      </c>
      <c r="B24" s="36">
        <v>0.518991</v>
      </c>
      <c r="D24" s="34">
        <f t="shared" si="1"/>
        <v>0</v>
      </c>
      <c r="E24" s="3">
        <f>COUNTIF(Vertices[Degree],"&gt;= "&amp;D24)-COUNTIF(Vertices[Degree],"&gt;="&amp;D25)</f>
        <v>0</v>
      </c>
      <c r="F24" s="39">
        <f t="shared" si="2"/>
        <v>2.4</v>
      </c>
      <c r="G24" s="40">
        <f>COUNTIF(Vertices[In-Degree],"&gt;= "&amp;F24)-COUNTIF(Vertices[In-Degree],"&gt;="&amp;F25)</f>
        <v>0</v>
      </c>
      <c r="H24" s="39">
        <f t="shared" si="3"/>
        <v>1.9999999999999993</v>
      </c>
      <c r="I24" s="40">
        <f>COUNTIF(Vertices[Out-Degree],"&gt;= "&amp;H24)-COUNTIF(Vertices[Out-Degree],"&gt;="&amp;H25)</f>
        <v>4</v>
      </c>
      <c r="J24" s="39">
        <f t="shared" si="4"/>
        <v>41.199999999999996</v>
      </c>
      <c r="K24" s="40">
        <f>COUNTIF(Vertices[Betweenness Centrality],"&gt;= "&amp;J24)-COUNTIF(Vertices[Betweenness Centrality],"&gt;="&amp;J25)</f>
        <v>0</v>
      </c>
      <c r="L24" s="39">
        <f t="shared" si="5"/>
        <v>0.4000000000000001</v>
      </c>
      <c r="M24" s="40">
        <f>COUNTIF(Vertices[Closeness Centrality],"&gt;= "&amp;L24)-COUNTIF(Vertices[Closeness Centrality],"&gt;="&amp;L25)</f>
        <v>0</v>
      </c>
      <c r="N24" s="39">
        <f t="shared" si="6"/>
        <v>0.09407319999999998</v>
      </c>
      <c r="O24" s="40">
        <f>COUNTIF(Vertices[Eigenvector Centrality],"&gt;= "&amp;N24)-COUNTIF(Vertices[Eigenvector Centrality],"&gt;="&amp;N25)</f>
        <v>3</v>
      </c>
      <c r="P24" s="39">
        <f t="shared" si="7"/>
        <v>1.6163181999999996</v>
      </c>
      <c r="Q24" s="40">
        <f>COUNTIF(Vertices[PageRank],"&gt;= "&amp;P24)-COUNTIF(Vertices[PageRank],"&gt;="&amp;P25)</f>
        <v>0</v>
      </c>
      <c r="R24" s="39">
        <f t="shared" si="8"/>
        <v>0.20000000000000004</v>
      </c>
      <c r="S24" s="45">
        <f>COUNTIF(Vertices[Clustering Coefficient],"&gt;= "&amp;R24)-COUNTIF(Vertices[Clustering Coefficient],"&gt;="&amp;R25)</f>
        <v>0</v>
      </c>
      <c r="T24" s="39" t="e">
        <f ca="1" t="shared" si="9"/>
        <v>#REF!</v>
      </c>
      <c r="U24" s="40" t="e">
        <f ca="1" t="shared" si="0"/>
        <v>#REF!</v>
      </c>
    </row>
    <row r="25" spans="1:21" ht="15">
      <c r="A25" s="130"/>
      <c r="B25" s="130"/>
      <c r="D25" s="34">
        <f t="shared" si="1"/>
        <v>0</v>
      </c>
      <c r="E25" s="3">
        <f>COUNTIF(Vertices[Degree],"&gt;= "&amp;D25)-COUNTIF(Vertices[Degree],"&gt;="&amp;D26)</f>
        <v>0</v>
      </c>
      <c r="F25" s="41">
        <f t="shared" si="2"/>
        <v>2.509090909090909</v>
      </c>
      <c r="G25" s="42">
        <f>COUNTIF(Vertices[In-Degree],"&gt;= "&amp;F25)-COUNTIF(Vertices[In-Degree],"&gt;="&amp;F26)</f>
        <v>0</v>
      </c>
      <c r="H25" s="41">
        <f t="shared" si="3"/>
        <v>2.0909090909090904</v>
      </c>
      <c r="I25" s="42">
        <f>COUNTIF(Vertices[Out-Degree],"&gt;= "&amp;H25)-COUNTIF(Vertices[Out-Degree],"&gt;="&amp;H26)</f>
        <v>0</v>
      </c>
      <c r="J25" s="41">
        <f t="shared" si="4"/>
        <v>43.07272727272727</v>
      </c>
      <c r="K25" s="42">
        <f>COUNTIF(Vertices[Betweenness Centrality],"&gt;= "&amp;J25)-COUNTIF(Vertices[Betweenness Centrality],"&gt;="&amp;J26)</f>
        <v>0</v>
      </c>
      <c r="L25" s="41">
        <f t="shared" si="5"/>
        <v>0.41818181818181827</v>
      </c>
      <c r="M25" s="42">
        <f>COUNTIF(Vertices[Closeness Centrality],"&gt;= "&amp;L25)-COUNTIF(Vertices[Closeness Centrality],"&gt;="&amp;L26)</f>
        <v>0</v>
      </c>
      <c r="N25" s="41">
        <f t="shared" si="6"/>
        <v>0.09834925454545453</v>
      </c>
      <c r="O25" s="42">
        <f>COUNTIF(Vertices[Eigenvector Centrality],"&gt;= "&amp;N25)-COUNTIF(Vertices[Eigenvector Centrality],"&gt;="&amp;N26)</f>
        <v>0</v>
      </c>
      <c r="P25" s="41">
        <f t="shared" si="7"/>
        <v>1.6686207999999996</v>
      </c>
      <c r="Q25" s="42">
        <f>COUNTIF(Vertices[PageRank],"&gt;= "&amp;P25)-COUNTIF(Vertices[PageRank],"&gt;="&amp;P26)</f>
        <v>0</v>
      </c>
      <c r="R25" s="41">
        <f t="shared" si="8"/>
        <v>0.20909090909090913</v>
      </c>
      <c r="S25" s="46">
        <f>COUNTIF(Vertices[Clustering Coefficient],"&gt;= "&amp;R25)-COUNTIF(Vertices[Clustering Coefficient],"&gt;="&amp;R26)</f>
        <v>0</v>
      </c>
      <c r="T25" s="41" t="e">
        <f ca="1" t="shared" si="9"/>
        <v>#REF!</v>
      </c>
      <c r="U25" s="42" t="e">
        <f ca="1" t="shared" si="0"/>
        <v>#REF!</v>
      </c>
    </row>
    <row r="26" spans="1:21" ht="15">
      <c r="A26" s="36" t="s">
        <v>673</v>
      </c>
      <c r="B26" s="36" t="s">
        <v>674</v>
      </c>
      <c r="D26" s="34">
        <f t="shared" si="1"/>
        <v>0</v>
      </c>
      <c r="E26" s="3">
        <f>COUNTIF(Vertices[Degree],"&gt;= "&amp;D26)-COUNTIF(Vertices[Degree],"&gt;="&amp;D28)</f>
        <v>0</v>
      </c>
      <c r="F26" s="39">
        <f t="shared" si="2"/>
        <v>2.6181818181818177</v>
      </c>
      <c r="G26" s="40">
        <f>COUNTIF(Vertices[In-Degree],"&gt;= "&amp;F26)-COUNTIF(Vertices[In-Degree],"&gt;="&amp;F28)</f>
        <v>0</v>
      </c>
      <c r="H26" s="39">
        <f t="shared" si="3"/>
        <v>2.181818181818181</v>
      </c>
      <c r="I26" s="40">
        <f>COUNTIF(Vertices[Out-Degree],"&gt;= "&amp;H26)-COUNTIF(Vertices[Out-Degree],"&gt;="&amp;H28)</f>
        <v>0</v>
      </c>
      <c r="J26" s="39">
        <f t="shared" si="4"/>
        <v>44.945454545454545</v>
      </c>
      <c r="K26" s="40">
        <f>COUNTIF(Vertices[Betweenness Centrality],"&gt;= "&amp;J26)-COUNTIF(Vertices[Betweenness Centrality],"&gt;="&amp;J28)</f>
        <v>0</v>
      </c>
      <c r="L26" s="39">
        <f t="shared" si="5"/>
        <v>0.43636363636363645</v>
      </c>
      <c r="M26" s="40">
        <f>COUNTIF(Vertices[Closeness Centrality],"&gt;= "&amp;L26)-COUNTIF(Vertices[Closeness Centrality],"&gt;="&amp;L28)</f>
        <v>0</v>
      </c>
      <c r="N26" s="39">
        <f t="shared" si="6"/>
        <v>0.10262530909090907</v>
      </c>
      <c r="O26" s="40">
        <f>COUNTIF(Vertices[Eigenvector Centrality],"&gt;= "&amp;N26)-COUNTIF(Vertices[Eigenvector Centrality],"&gt;="&amp;N28)</f>
        <v>0</v>
      </c>
      <c r="P26" s="39">
        <f t="shared" si="7"/>
        <v>1.7209233999999995</v>
      </c>
      <c r="Q26" s="40">
        <f>COUNTIF(Vertices[PageRank],"&gt;= "&amp;P26)-COUNTIF(Vertices[PageRank],"&gt;="&amp;P28)</f>
        <v>0</v>
      </c>
      <c r="R26" s="39">
        <f t="shared" si="8"/>
        <v>0.21818181818181823</v>
      </c>
      <c r="S26" s="45">
        <f>COUNTIF(Vertices[Clustering Coefficient],"&gt;= "&amp;R26)-COUNTIF(Vertices[Clustering Coefficient],"&gt;="&amp;R28)</f>
        <v>0</v>
      </c>
      <c r="T26" s="39" t="e">
        <f ca="1" t="shared" si="9"/>
        <v>#REF!</v>
      </c>
      <c r="U26" s="40" t="e">
        <f ca="1">COUNTIF(INDIRECT(DynamicFilterSourceColumnRange),"&gt;= "&amp;T26)-COUNTIF(INDIRECT(DynamicFilterSourceColumnRange),"&gt;="&amp;T28)</f>
        <v>#REF!</v>
      </c>
    </row>
    <row r="27" spans="4:21" ht="15">
      <c r="D27" s="34"/>
      <c r="E27" s="3">
        <f>COUNTIF(Vertices[Degree],"&gt;= "&amp;D27)-COUNTIF(Vertices[Degree],"&gt;="&amp;D28)</f>
        <v>0</v>
      </c>
      <c r="F27" s="78"/>
      <c r="G27" s="79">
        <f>COUNTIF(Vertices[In-Degree],"&gt;= "&amp;F27)-COUNTIF(Vertices[In-Degree],"&gt;="&amp;F28)</f>
        <v>-2</v>
      </c>
      <c r="H27" s="78"/>
      <c r="I27" s="79">
        <f>COUNTIF(Vertices[Out-Degree],"&gt;= "&amp;H27)-COUNTIF(Vertices[Out-Degree],"&gt;="&amp;H28)</f>
        <v>-3</v>
      </c>
      <c r="J27" s="78"/>
      <c r="K27" s="79">
        <f>COUNTIF(Vertices[Betweenness Centrality],"&gt;= "&amp;J27)-COUNTIF(Vertices[Betweenness Centrality],"&gt;="&amp;J28)</f>
        <v>-2</v>
      </c>
      <c r="L27" s="78"/>
      <c r="M27" s="79">
        <f>COUNTIF(Vertices[Closeness Centrality],"&gt;= "&amp;L27)-COUNTIF(Vertices[Closeness Centrality],"&gt;="&amp;L28)</f>
        <v>-6</v>
      </c>
      <c r="N27" s="78"/>
      <c r="O27" s="79">
        <f>COUNTIF(Vertices[Eigenvector Centrality],"&gt;= "&amp;N27)-COUNTIF(Vertices[Eigenvector Centrality],"&gt;="&amp;N28)</f>
        <v>-2</v>
      </c>
      <c r="P27" s="78"/>
      <c r="Q27" s="79">
        <f>COUNTIF(Vertices[Eigenvector Centrality],"&gt;= "&amp;P27)-COUNTIF(Vertices[Eigenvector Centrality],"&gt;="&amp;P28)</f>
        <v>0</v>
      </c>
      <c r="R27" s="78"/>
      <c r="S27" s="80">
        <f>COUNTIF(Vertices[Clustering Coefficient],"&gt;= "&amp;R27)-COUNTIF(Vertices[Clustering Coefficient],"&gt;="&amp;R28)</f>
        <v>-7</v>
      </c>
      <c r="T27" s="78"/>
      <c r="U27" s="79">
        <f ca="1">COUNTIF(Vertices[Clustering Coefficient],"&gt;= "&amp;T27)-COUNTIF(Vertices[Clustering Coefficient],"&gt;="&amp;T28)</f>
        <v>0</v>
      </c>
    </row>
    <row r="28" spans="4:21" ht="15">
      <c r="D28" s="34">
        <f>D26+($D$57-$D$2)/BinDivisor</f>
        <v>0</v>
      </c>
      <c r="E28" s="3">
        <f>COUNTIF(Vertices[Degree],"&gt;= "&amp;D28)-COUNTIF(Vertices[Degree],"&gt;="&amp;D40)</f>
        <v>0</v>
      </c>
      <c r="F28" s="41">
        <f>F26+($F$57-$F$2)/BinDivisor</f>
        <v>2.7272727272727266</v>
      </c>
      <c r="G28" s="42">
        <f>COUNTIF(Vertices[In-Degree],"&gt;= "&amp;F28)-COUNTIF(Vertices[In-Degree],"&gt;="&amp;F40)</f>
        <v>0</v>
      </c>
      <c r="H28" s="41">
        <f>H26+($H$57-$H$2)/BinDivisor</f>
        <v>2.272727272727272</v>
      </c>
      <c r="I28" s="42">
        <f>COUNTIF(Vertices[Out-Degree],"&gt;= "&amp;H28)-COUNTIF(Vertices[Out-Degree],"&gt;="&amp;H40)</f>
        <v>0</v>
      </c>
      <c r="J28" s="41">
        <f>J26+($J$57-$J$2)/BinDivisor</f>
        <v>46.81818181818182</v>
      </c>
      <c r="K28" s="42">
        <f>COUNTIF(Vertices[Betweenness Centrality],"&gt;= "&amp;J28)-COUNTIF(Vertices[Betweenness Centrality],"&gt;="&amp;J40)</f>
        <v>0</v>
      </c>
      <c r="L28" s="41">
        <f>L26+($L$57-$L$2)/BinDivisor</f>
        <v>0.45454545454545464</v>
      </c>
      <c r="M28" s="42">
        <f>COUNTIF(Vertices[Closeness Centrality],"&gt;= "&amp;L28)-COUNTIF(Vertices[Closeness Centrality],"&gt;="&amp;L40)</f>
        <v>0</v>
      </c>
      <c r="N28" s="41">
        <f>N26+($N$57-$N$2)/BinDivisor</f>
        <v>0.10690136363636361</v>
      </c>
      <c r="O28" s="42">
        <f>COUNTIF(Vertices[Eigenvector Centrality],"&gt;= "&amp;N28)-COUNTIF(Vertices[Eigenvector Centrality],"&gt;="&amp;N40)</f>
        <v>0</v>
      </c>
      <c r="P28" s="41">
        <f>P26+($P$57-$P$2)/BinDivisor</f>
        <v>1.7732259999999995</v>
      </c>
      <c r="Q28" s="42">
        <f>COUNTIF(Vertices[PageRank],"&gt;= "&amp;P28)-COUNTIF(Vertices[PageRank],"&gt;="&amp;P40)</f>
        <v>0</v>
      </c>
      <c r="R28" s="41">
        <f>R26+($R$57-$R$2)/BinDivisor</f>
        <v>0.22727272727272732</v>
      </c>
      <c r="S28" s="46">
        <f>COUNTIF(Vertices[Clustering Coefficient],"&gt;= "&amp;R28)-COUNTIF(Vertices[Clustering Coefficient],"&gt;="&amp;R40)</f>
        <v>0</v>
      </c>
      <c r="T28" s="41" t="e">
        <f ca="1">T26+($T$57-$T$2)/BinDivisor</f>
        <v>#REF!</v>
      </c>
      <c r="U28" s="42" t="e">
        <f ca="1">COUNTIF(INDIRECT(DynamicFilterSourceColumnRange),"&gt;= "&amp;T28)-COUNTIF(INDIRECT(DynamicFilterSourceColumnRange),"&gt;="&amp;T40)</f>
        <v>#REF!</v>
      </c>
    </row>
    <row r="29" spans="4:21" ht="15">
      <c r="D29" s="34"/>
      <c r="E29" s="3">
        <f>COUNTIF(Vertices[Degree],"&gt;= "&amp;D29)-COUNTIF(Vertices[Degree],"&gt;="&amp;D30)</f>
        <v>0</v>
      </c>
      <c r="F29" s="78"/>
      <c r="G29" s="79">
        <f>COUNTIF(Vertices[In-Degree],"&gt;= "&amp;F29)-COUNTIF(Vertices[In-Degree],"&gt;="&amp;F30)</f>
        <v>0</v>
      </c>
      <c r="H29" s="78"/>
      <c r="I29" s="79">
        <f>COUNTIF(Vertices[Out-Degree],"&gt;= "&amp;H29)-COUNTIF(Vertices[Out-Degree],"&gt;="&amp;H30)</f>
        <v>0</v>
      </c>
      <c r="J29" s="78"/>
      <c r="K29" s="79">
        <f>COUNTIF(Vertices[Betweenness Centrality],"&gt;= "&amp;J29)-COUNTIF(Vertices[Betweenness Centrality],"&gt;="&amp;J30)</f>
        <v>0</v>
      </c>
      <c r="L29" s="78"/>
      <c r="M29" s="79">
        <f>COUNTIF(Vertices[Closeness Centrality],"&gt;= "&amp;L29)-COUNTIF(Vertices[Closeness Centrality],"&gt;="&amp;L30)</f>
        <v>0</v>
      </c>
      <c r="N29" s="78"/>
      <c r="O29" s="79">
        <f>COUNTIF(Vertices[Eigenvector Centrality],"&gt;= "&amp;N29)-COUNTIF(Vertices[Eigenvector Centrality],"&gt;="&amp;N30)</f>
        <v>0</v>
      </c>
      <c r="P29" s="78"/>
      <c r="Q29" s="79">
        <f>COUNTIF(Vertices[Eigenvector Centrality],"&gt;= "&amp;P29)-COUNTIF(Vertices[Eigenvector Centrality],"&gt;="&amp;P30)</f>
        <v>0</v>
      </c>
      <c r="R29" s="78"/>
      <c r="S29" s="80">
        <f>COUNTIF(Vertices[Clustering Coefficient],"&gt;= "&amp;R29)-COUNTIF(Vertices[Clustering Coefficient],"&gt;="&amp;R30)</f>
        <v>0</v>
      </c>
      <c r="T29" s="78"/>
      <c r="U29" s="79">
        <f>COUNTIF(Vertices[Clustering Coefficient],"&gt;= "&amp;T29)-COUNTIF(Vertices[Clustering Coefficient],"&gt;="&amp;T30)</f>
        <v>0</v>
      </c>
    </row>
    <row r="30" spans="4:21" ht="15">
      <c r="D30" s="34"/>
      <c r="E30" s="3">
        <f>COUNTIF(Vertices[Degree],"&gt;= "&amp;D30)-COUNTIF(Vertices[Degree],"&gt;="&amp;D31)</f>
        <v>0</v>
      </c>
      <c r="F30" s="78"/>
      <c r="G30" s="79">
        <f>COUNTIF(Vertices[In-Degree],"&gt;= "&amp;F30)-COUNTIF(Vertices[In-Degree],"&gt;="&amp;F31)</f>
        <v>0</v>
      </c>
      <c r="H30" s="78"/>
      <c r="I30" s="79">
        <f>COUNTIF(Vertices[Out-Degree],"&gt;= "&amp;H30)-COUNTIF(Vertices[Out-Degree],"&gt;="&amp;H31)</f>
        <v>0</v>
      </c>
      <c r="J30" s="78"/>
      <c r="K30" s="79">
        <f>COUNTIF(Vertices[Betweenness Centrality],"&gt;= "&amp;J30)-COUNTIF(Vertices[Betweenness Centrality],"&gt;="&amp;J31)</f>
        <v>0</v>
      </c>
      <c r="L30" s="78"/>
      <c r="M30" s="79">
        <f>COUNTIF(Vertices[Closeness Centrality],"&gt;= "&amp;L30)-COUNTIF(Vertices[Closeness Centrality],"&gt;="&amp;L31)</f>
        <v>0</v>
      </c>
      <c r="N30" s="78"/>
      <c r="O30" s="79">
        <f>COUNTIF(Vertices[Eigenvector Centrality],"&gt;= "&amp;N30)-COUNTIF(Vertices[Eigenvector Centrality],"&gt;="&amp;N31)</f>
        <v>0</v>
      </c>
      <c r="P30" s="78"/>
      <c r="Q30" s="79">
        <f>COUNTIF(Vertices[Eigenvector Centrality],"&gt;= "&amp;P30)-COUNTIF(Vertices[Eigenvector Centrality],"&gt;="&amp;P31)</f>
        <v>0</v>
      </c>
      <c r="R30" s="78"/>
      <c r="S30" s="80">
        <f>COUNTIF(Vertices[Clustering Coefficient],"&gt;= "&amp;R30)-COUNTIF(Vertices[Clustering Coefficient],"&gt;="&amp;R31)</f>
        <v>0</v>
      </c>
      <c r="T30" s="78"/>
      <c r="U30" s="79">
        <f>COUNTIF(Vertices[Clustering Coefficient],"&gt;= "&amp;T30)-COUNTIF(Vertices[Clustering Coefficient],"&gt;="&amp;T31)</f>
        <v>0</v>
      </c>
    </row>
    <row r="31" spans="4:21" ht="15">
      <c r="D31" s="34"/>
      <c r="E31" s="3">
        <f>COUNTIF(Vertices[Degree],"&gt;= "&amp;D31)-COUNTIF(Vertices[Degree],"&gt;="&amp;D32)</f>
        <v>0</v>
      </c>
      <c r="F31" s="78"/>
      <c r="G31" s="79">
        <f>COUNTIF(Vertices[In-Degree],"&gt;= "&amp;F31)-COUNTIF(Vertices[In-Degree],"&gt;="&amp;F32)</f>
        <v>0</v>
      </c>
      <c r="H31" s="78"/>
      <c r="I31" s="79">
        <f>COUNTIF(Vertices[Out-Degree],"&gt;= "&amp;H31)-COUNTIF(Vertices[Out-Degree],"&gt;="&amp;H32)</f>
        <v>0</v>
      </c>
      <c r="J31" s="78"/>
      <c r="K31" s="79">
        <f>COUNTIF(Vertices[Betweenness Centrality],"&gt;= "&amp;J31)-COUNTIF(Vertices[Betweenness Centrality],"&gt;="&amp;J32)</f>
        <v>0</v>
      </c>
      <c r="L31" s="78"/>
      <c r="M31" s="79">
        <f>COUNTIF(Vertices[Closeness Centrality],"&gt;= "&amp;L31)-COUNTIF(Vertices[Closeness Centrality],"&gt;="&amp;L32)</f>
        <v>0</v>
      </c>
      <c r="N31" s="78"/>
      <c r="O31" s="79">
        <f>COUNTIF(Vertices[Eigenvector Centrality],"&gt;= "&amp;N31)-COUNTIF(Vertices[Eigenvector Centrality],"&gt;="&amp;N32)</f>
        <v>0</v>
      </c>
      <c r="P31" s="78"/>
      <c r="Q31" s="79">
        <f>COUNTIF(Vertices[Eigenvector Centrality],"&gt;= "&amp;P31)-COUNTIF(Vertices[Eigenvector Centrality],"&gt;="&amp;P32)</f>
        <v>0</v>
      </c>
      <c r="R31" s="78"/>
      <c r="S31" s="80">
        <f>COUNTIF(Vertices[Clustering Coefficient],"&gt;= "&amp;R31)-COUNTIF(Vertices[Clustering Coefficient],"&gt;="&amp;R32)</f>
        <v>0</v>
      </c>
      <c r="T31" s="78"/>
      <c r="U31" s="79">
        <f>COUNTIF(Vertices[Clustering Coefficient],"&gt;= "&amp;T31)-COUNTIF(Vertices[Clustering Coefficient],"&gt;="&amp;T32)</f>
        <v>0</v>
      </c>
    </row>
    <row r="32" spans="4:21" ht="15">
      <c r="D32" s="34"/>
      <c r="E32" s="3">
        <f>COUNTIF(Vertices[Degree],"&gt;= "&amp;D32)-COUNTIF(Vertices[Degree],"&gt;="&amp;D33)</f>
        <v>0</v>
      </c>
      <c r="F32" s="78"/>
      <c r="G32" s="79">
        <f>COUNTIF(Vertices[In-Degree],"&gt;= "&amp;F32)-COUNTIF(Vertices[In-Degree],"&gt;="&amp;F33)</f>
        <v>0</v>
      </c>
      <c r="H32" s="78"/>
      <c r="I32" s="79">
        <f>COUNTIF(Vertices[Out-Degree],"&gt;= "&amp;H32)-COUNTIF(Vertices[Out-Degree],"&gt;="&amp;H33)</f>
        <v>0</v>
      </c>
      <c r="J32" s="78"/>
      <c r="K32" s="79">
        <f>COUNTIF(Vertices[Betweenness Centrality],"&gt;= "&amp;J32)-COUNTIF(Vertices[Betweenness Centrality],"&gt;="&amp;J33)</f>
        <v>0</v>
      </c>
      <c r="L32" s="78"/>
      <c r="M32" s="79">
        <f>COUNTIF(Vertices[Closeness Centrality],"&gt;= "&amp;L32)-COUNTIF(Vertices[Closeness Centrality],"&gt;="&amp;L33)</f>
        <v>0</v>
      </c>
      <c r="N32" s="78"/>
      <c r="O32" s="79">
        <f>COUNTIF(Vertices[Eigenvector Centrality],"&gt;= "&amp;N32)-COUNTIF(Vertices[Eigenvector Centrality],"&gt;="&amp;N33)</f>
        <v>0</v>
      </c>
      <c r="P32" s="78"/>
      <c r="Q32" s="79">
        <f>COUNTIF(Vertices[Eigenvector Centrality],"&gt;= "&amp;P32)-COUNTIF(Vertices[Eigenvector Centrality],"&gt;="&amp;P33)</f>
        <v>0</v>
      </c>
      <c r="R32" s="78"/>
      <c r="S32" s="80">
        <f>COUNTIF(Vertices[Clustering Coefficient],"&gt;= "&amp;R32)-COUNTIF(Vertices[Clustering Coefficient],"&gt;="&amp;R33)</f>
        <v>0</v>
      </c>
      <c r="T32" s="78"/>
      <c r="U32" s="79">
        <f>COUNTIF(Vertices[Clustering Coefficient],"&gt;= "&amp;T32)-COUNTIF(Vertices[Clustering Coefficient],"&gt;="&amp;T33)</f>
        <v>0</v>
      </c>
    </row>
    <row r="33" spans="4:21" ht="15">
      <c r="D33" s="34"/>
      <c r="E33" s="3">
        <f>COUNTIF(Vertices[Degree],"&gt;= "&amp;D33)-COUNTIF(Vertices[Degree],"&gt;="&amp;D38)</f>
        <v>0</v>
      </c>
      <c r="F33" s="78"/>
      <c r="G33" s="79">
        <f>COUNTIF(Vertices[In-Degree],"&gt;= "&amp;F33)-COUNTIF(Vertices[In-Degree],"&gt;="&amp;F38)</f>
        <v>0</v>
      </c>
      <c r="H33" s="78"/>
      <c r="I33" s="79">
        <f>COUNTIF(Vertices[Out-Degree],"&gt;= "&amp;H33)-COUNTIF(Vertices[Out-Degree],"&gt;="&amp;H38)</f>
        <v>0</v>
      </c>
      <c r="J33" s="78"/>
      <c r="K33" s="79">
        <f>COUNTIF(Vertices[Betweenness Centrality],"&gt;= "&amp;J33)-COUNTIF(Vertices[Betweenness Centrality],"&gt;="&amp;J38)</f>
        <v>0</v>
      </c>
      <c r="L33" s="78"/>
      <c r="M33" s="79">
        <f>COUNTIF(Vertices[Closeness Centrality],"&gt;= "&amp;L33)-COUNTIF(Vertices[Closeness Centrality],"&gt;="&amp;L38)</f>
        <v>0</v>
      </c>
      <c r="N33" s="78"/>
      <c r="O33" s="79">
        <f>COUNTIF(Vertices[Eigenvector Centrality],"&gt;= "&amp;N33)-COUNTIF(Vertices[Eigenvector Centrality],"&gt;="&amp;N38)</f>
        <v>0</v>
      </c>
      <c r="P33" s="78"/>
      <c r="Q33" s="79">
        <f>COUNTIF(Vertices[Eigenvector Centrality],"&gt;= "&amp;P33)-COUNTIF(Vertices[Eigenvector Centrality],"&gt;="&amp;P38)</f>
        <v>0</v>
      </c>
      <c r="R33" s="78"/>
      <c r="S33" s="80">
        <f>COUNTIF(Vertices[Clustering Coefficient],"&gt;= "&amp;R33)-COUNTIF(Vertices[Clustering Coefficient],"&gt;="&amp;R38)</f>
        <v>0</v>
      </c>
      <c r="T33" s="78"/>
      <c r="U33" s="79">
        <f>COUNTIF(Vertices[Clustering Coefficient],"&gt;= "&amp;T33)-COUNTIF(Vertices[Clustering Coefficient],"&gt;="&amp;T38)</f>
        <v>0</v>
      </c>
    </row>
    <row r="34" spans="4:21" ht="15">
      <c r="D34" s="34"/>
      <c r="E34" s="3">
        <f>COUNTIF(Vertices[Degree],"&gt;= "&amp;D34)-COUNTIF(Vertices[Degree],"&gt;="&amp;D35)</f>
        <v>0</v>
      </c>
      <c r="F34" s="78"/>
      <c r="G34" s="79">
        <f>COUNTIF(Vertices[In-Degree],"&gt;= "&amp;F34)-COUNTIF(Vertices[In-Degree],"&gt;="&amp;F35)</f>
        <v>0</v>
      </c>
      <c r="H34" s="78"/>
      <c r="I34" s="79">
        <f>COUNTIF(Vertices[Out-Degree],"&gt;= "&amp;H34)-COUNTIF(Vertices[Out-Degree],"&gt;="&amp;H35)</f>
        <v>0</v>
      </c>
      <c r="J34" s="78"/>
      <c r="K34" s="79">
        <f>COUNTIF(Vertices[Betweenness Centrality],"&gt;= "&amp;J34)-COUNTIF(Vertices[Betweenness Centrality],"&gt;="&amp;J35)</f>
        <v>0</v>
      </c>
      <c r="L34" s="78"/>
      <c r="M34" s="79">
        <f>COUNTIF(Vertices[Closeness Centrality],"&gt;= "&amp;L34)-COUNTIF(Vertices[Closeness Centrality],"&gt;="&amp;L35)</f>
        <v>0</v>
      </c>
      <c r="N34" s="78"/>
      <c r="O34" s="79">
        <f>COUNTIF(Vertices[Eigenvector Centrality],"&gt;= "&amp;N34)-COUNTIF(Vertices[Eigenvector Centrality],"&gt;="&amp;N35)</f>
        <v>0</v>
      </c>
      <c r="P34" s="78"/>
      <c r="Q34" s="79">
        <f>COUNTIF(Vertices[Eigenvector Centrality],"&gt;= "&amp;P34)-COUNTIF(Vertices[Eigenvector Centrality],"&gt;="&amp;P35)</f>
        <v>0</v>
      </c>
      <c r="R34" s="78"/>
      <c r="S34" s="80">
        <f>COUNTIF(Vertices[Clustering Coefficient],"&gt;= "&amp;R34)-COUNTIF(Vertices[Clustering Coefficient],"&gt;="&amp;R35)</f>
        <v>0</v>
      </c>
      <c r="T34" s="78"/>
      <c r="U34" s="79">
        <f>COUNTIF(Vertices[Clustering Coefficient],"&gt;= "&amp;T34)-COUNTIF(Vertices[Clustering Coefficient],"&gt;="&amp;T35)</f>
        <v>0</v>
      </c>
    </row>
    <row r="35" spans="4:21" ht="15">
      <c r="D35" s="34"/>
      <c r="E35" s="3">
        <f>COUNTIF(Vertices[Degree],"&gt;= "&amp;D35)-COUNTIF(Vertices[Degree],"&gt;="&amp;D36)</f>
        <v>0</v>
      </c>
      <c r="F35" s="78"/>
      <c r="G35" s="79">
        <f>COUNTIF(Vertices[In-Degree],"&gt;= "&amp;F35)-COUNTIF(Vertices[In-Degree],"&gt;="&amp;F36)</f>
        <v>0</v>
      </c>
      <c r="H35" s="78"/>
      <c r="I35" s="79">
        <f>COUNTIF(Vertices[Out-Degree],"&gt;= "&amp;H35)-COUNTIF(Vertices[Out-Degree],"&gt;="&amp;H36)</f>
        <v>0</v>
      </c>
      <c r="J35" s="78"/>
      <c r="K35" s="79">
        <f>COUNTIF(Vertices[Betweenness Centrality],"&gt;= "&amp;J35)-COUNTIF(Vertices[Betweenness Centrality],"&gt;="&amp;J36)</f>
        <v>0</v>
      </c>
      <c r="L35" s="78"/>
      <c r="M35" s="79">
        <f>COUNTIF(Vertices[Closeness Centrality],"&gt;= "&amp;L35)-COUNTIF(Vertices[Closeness Centrality],"&gt;="&amp;L36)</f>
        <v>0</v>
      </c>
      <c r="N35" s="78"/>
      <c r="O35" s="79">
        <f>COUNTIF(Vertices[Eigenvector Centrality],"&gt;= "&amp;N35)-COUNTIF(Vertices[Eigenvector Centrality],"&gt;="&amp;N36)</f>
        <v>0</v>
      </c>
      <c r="P35" s="78"/>
      <c r="Q35" s="79">
        <f>COUNTIF(Vertices[Eigenvector Centrality],"&gt;= "&amp;P35)-COUNTIF(Vertices[Eigenvector Centrality],"&gt;="&amp;P36)</f>
        <v>0</v>
      </c>
      <c r="R35" s="78"/>
      <c r="S35" s="80">
        <f>COUNTIF(Vertices[Clustering Coefficient],"&gt;= "&amp;R35)-COUNTIF(Vertices[Clustering Coefficient],"&gt;="&amp;R36)</f>
        <v>0</v>
      </c>
      <c r="T35" s="78"/>
      <c r="U35" s="79">
        <f>COUNTIF(Vertices[Clustering Coefficient],"&gt;= "&amp;T35)-COUNTIF(Vertices[Clustering Coefficient],"&gt;="&amp;T36)</f>
        <v>0</v>
      </c>
    </row>
    <row r="36" spans="4:21" ht="15">
      <c r="D36" s="34"/>
      <c r="E36" s="3">
        <f>COUNTIF(Vertices[Degree],"&gt;= "&amp;D36)-COUNTIF(Vertices[Degree],"&gt;="&amp;D37)</f>
        <v>0</v>
      </c>
      <c r="F36" s="78"/>
      <c r="G36" s="79">
        <f>COUNTIF(Vertices[In-Degree],"&gt;= "&amp;F36)-COUNTIF(Vertices[In-Degree],"&gt;="&amp;F37)</f>
        <v>0</v>
      </c>
      <c r="H36" s="78"/>
      <c r="I36" s="79">
        <f>COUNTIF(Vertices[Out-Degree],"&gt;= "&amp;H36)-COUNTIF(Vertices[Out-Degree],"&gt;="&amp;H37)</f>
        <v>0</v>
      </c>
      <c r="J36" s="78"/>
      <c r="K36" s="79">
        <f>COUNTIF(Vertices[Betweenness Centrality],"&gt;= "&amp;J36)-COUNTIF(Vertices[Betweenness Centrality],"&gt;="&amp;J37)</f>
        <v>0</v>
      </c>
      <c r="L36" s="78"/>
      <c r="M36" s="79">
        <f>COUNTIF(Vertices[Closeness Centrality],"&gt;= "&amp;L36)-COUNTIF(Vertices[Closeness Centrality],"&gt;="&amp;L37)</f>
        <v>0</v>
      </c>
      <c r="N36" s="78"/>
      <c r="O36" s="79">
        <f>COUNTIF(Vertices[Eigenvector Centrality],"&gt;= "&amp;N36)-COUNTIF(Vertices[Eigenvector Centrality],"&gt;="&amp;N37)</f>
        <v>0</v>
      </c>
      <c r="P36" s="78"/>
      <c r="Q36" s="79">
        <f>COUNTIF(Vertices[Eigenvector Centrality],"&gt;= "&amp;P36)-COUNTIF(Vertices[Eigenvector Centrality],"&gt;="&amp;P37)</f>
        <v>0</v>
      </c>
      <c r="R36" s="78"/>
      <c r="S36" s="80">
        <f>COUNTIF(Vertices[Clustering Coefficient],"&gt;= "&amp;R36)-COUNTIF(Vertices[Clustering Coefficient],"&gt;="&amp;R37)</f>
        <v>0</v>
      </c>
      <c r="T36" s="78"/>
      <c r="U36" s="79">
        <f>COUNTIF(Vertices[Clustering Coefficient],"&gt;= "&amp;T36)-COUNTIF(Vertices[Clustering Coefficient],"&gt;="&amp;T37)</f>
        <v>0</v>
      </c>
    </row>
    <row r="37" spans="4:21" ht="15">
      <c r="D37" s="34"/>
      <c r="E37" s="3">
        <f>COUNTIF(Vertices[Degree],"&gt;= "&amp;D37)-COUNTIF(Vertices[Degree],"&gt;="&amp;D38)</f>
        <v>0</v>
      </c>
      <c r="F37" s="78"/>
      <c r="G37" s="79">
        <f>COUNTIF(Vertices[In-Degree],"&gt;= "&amp;F37)-COUNTIF(Vertices[In-Degree],"&gt;="&amp;F38)</f>
        <v>0</v>
      </c>
      <c r="H37" s="78"/>
      <c r="I37" s="79">
        <f>COUNTIF(Vertices[Out-Degree],"&gt;= "&amp;H37)-COUNTIF(Vertices[Out-Degree],"&gt;="&amp;H38)</f>
        <v>0</v>
      </c>
      <c r="J37" s="78"/>
      <c r="K37" s="79">
        <f>COUNTIF(Vertices[Betweenness Centrality],"&gt;= "&amp;J37)-COUNTIF(Vertices[Betweenness Centrality],"&gt;="&amp;J38)</f>
        <v>0</v>
      </c>
      <c r="L37" s="78"/>
      <c r="M37" s="79">
        <f>COUNTIF(Vertices[Closeness Centrality],"&gt;= "&amp;L37)-COUNTIF(Vertices[Closeness Centrality],"&gt;="&amp;L38)</f>
        <v>0</v>
      </c>
      <c r="N37" s="78"/>
      <c r="O37" s="79">
        <f>COUNTIF(Vertices[Eigenvector Centrality],"&gt;= "&amp;N37)-COUNTIF(Vertices[Eigenvector Centrality],"&gt;="&amp;N38)</f>
        <v>0</v>
      </c>
      <c r="P37" s="78"/>
      <c r="Q37" s="79">
        <f>COUNTIF(Vertices[Eigenvector Centrality],"&gt;= "&amp;P37)-COUNTIF(Vertices[Eigenvector Centrality],"&gt;="&amp;P38)</f>
        <v>0</v>
      </c>
      <c r="R37" s="78"/>
      <c r="S37" s="80">
        <f>COUNTIF(Vertices[Clustering Coefficient],"&gt;= "&amp;R37)-COUNTIF(Vertices[Clustering Coefficient],"&gt;="&amp;R38)</f>
        <v>0</v>
      </c>
      <c r="T37" s="78"/>
      <c r="U37" s="79">
        <f>COUNTIF(Vertices[Clustering Coefficient],"&gt;= "&amp;T37)-COUNTIF(Vertices[Clustering Coefficient],"&gt;="&amp;T38)</f>
        <v>0</v>
      </c>
    </row>
    <row r="38" spans="4:21" ht="15">
      <c r="D38" s="34"/>
      <c r="E38" s="3">
        <f>COUNTIF(Vertices[Degree],"&gt;= "&amp;D38)-COUNTIF(Vertices[Degree],"&gt;="&amp;D40)</f>
        <v>0</v>
      </c>
      <c r="F38" s="78"/>
      <c r="G38" s="79">
        <f>COUNTIF(Vertices[In-Degree],"&gt;= "&amp;F38)-COUNTIF(Vertices[In-Degree],"&gt;="&amp;F40)</f>
        <v>-2</v>
      </c>
      <c r="H38" s="78"/>
      <c r="I38" s="79">
        <f>COUNTIF(Vertices[Out-Degree],"&gt;= "&amp;H38)-COUNTIF(Vertices[Out-Degree],"&gt;="&amp;H40)</f>
        <v>-3</v>
      </c>
      <c r="J38" s="78"/>
      <c r="K38" s="79">
        <f>COUNTIF(Vertices[Betweenness Centrality],"&gt;= "&amp;J38)-COUNTIF(Vertices[Betweenness Centrality],"&gt;="&amp;J40)</f>
        <v>-2</v>
      </c>
      <c r="L38" s="78"/>
      <c r="M38" s="79">
        <f>COUNTIF(Vertices[Closeness Centrality],"&gt;= "&amp;L38)-COUNTIF(Vertices[Closeness Centrality],"&gt;="&amp;L40)</f>
        <v>-6</v>
      </c>
      <c r="N38" s="78"/>
      <c r="O38" s="79">
        <f>COUNTIF(Vertices[Eigenvector Centrality],"&gt;= "&amp;N38)-COUNTIF(Vertices[Eigenvector Centrality],"&gt;="&amp;N40)</f>
        <v>-2</v>
      </c>
      <c r="P38" s="78"/>
      <c r="Q38" s="79">
        <f>COUNTIF(Vertices[Eigenvector Centrality],"&gt;= "&amp;P38)-COUNTIF(Vertices[Eigenvector Centrality],"&gt;="&amp;P40)</f>
        <v>0</v>
      </c>
      <c r="R38" s="78"/>
      <c r="S38" s="80">
        <f>COUNTIF(Vertices[Clustering Coefficient],"&gt;= "&amp;R38)-COUNTIF(Vertices[Clustering Coefficient],"&gt;="&amp;R40)</f>
        <v>-7</v>
      </c>
      <c r="T38" s="78"/>
      <c r="U38" s="79">
        <f ca="1">COUNTIF(Vertices[Clustering Coefficient],"&gt;= "&amp;T38)-COUNTIF(Vertices[Clustering Coefficient],"&gt;="&amp;T40)</f>
        <v>0</v>
      </c>
    </row>
    <row r="39" spans="4:21" ht="15">
      <c r="D39" s="34"/>
      <c r="E39" s="3">
        <f>COUNTIF(Vertices[Degree],"&gt;= "&amp;D39)-COUNTIF(Vertices[Degree],"&gt;="&amp;D40)</f>
        <v>0</v>
      </c>
      <c r="F39" s="78"/>
      <c r="G39" s="79">
        <f>COUNTIF(Vertices[In-Degree],"&gt;= "&amp;F39)-COUNTIF(Vertices[In-Degree],"&gt;="&amp;F40)</f>
        <v>-2</v>
      </c>
      <c r="H39" s="78"/>
      <c r="I39" s="79">
        <f>COUNTIF(Vertices[Out-Degree],"&gt;= "&amp;H39)-COUNTIF(Vertices[Out-Degree],"&gt;="&amp;H40)</f>
        <v>-3</v>
      </c>
      <c r="J39" s="78"/>
      <c r="K39" s="79">
        <f>COUNTIF(Vertices[Betweenness Centrality],"&gt;= "&amp;J39)-COUNTIF(Vertices[Betweenness Centrality],"&gt;="&amp;J40)</f>
        <v>-2</v>
      </c>
      <c r="L39" s="78"/>
      <c r="M39" s="79">
        <f>COUNTIF(Vertices[Closeness Centrality],"&gt;= "&amp;L39)-COUNTIF(Vertices[Closeness Centrality],"&gt;="&amp;L40)</f>
        <v>-6</v>
      </c>
      <c r="N39" s="78"/>
      <c r="O39" s="79">
        <f>COUNTIF(Vertices[Eigenvector Centrality],"&gt;= "&amp;N39)-COUNTIF(Vertices[Eigenvector Centrality],"&gt;="&amp;N40)</f>
        <v>-2</v>
      </c>
      <c r="P39" s="78"/>
      <c r="Q39" s="79">
        <f>COUNTIF(Vertices[Eigenvector Centrality],"&gt;= "&amp;P39)-COUNTIF(Vertices[Eigenvector Centrality],"&gt;="&amp;P40)</f>
        <v>0</v>
      </c>
      <c r="R39" s="78"/>
      <c r="S39" s="80">
        <f>COUNTIF(Vertices[Clustering Coefficient],"&gt;= "&amp;R39)-COUNTIF(Vertices[Clustering Coefficient],"&gt;="&amp;R40)</f>
        <v>-7</v>
      </c>
      <c r="T39" s="78"/>
      <c r="U39" s="79">
        <f ca="1">COUNTIF(Vertices[Clustering Coefficient],"&gt;= "&amp;T39)-COUNTIF(Vertices[Clustering Coefficient],"&gt;="&amp;T40)</f>
        <v>0</v>
      </c>
    </row>
    <row r="40" spans="4:21" ht="15">
      <c r="D40" s="34">
        <f>D28+($D$57-$D$2)/BinDivisor</f>
        <v>0</v>
      </c>
      <c r="E40" s="3">
        <f>COUNTIF(Vertices[Degree],"&gt;= "&amp;D40)-COUNTIF(Vertices[Degree],"&gt;="&amp;D41)</f>
        <v>0</v>
      </c>
      <c r="F40" s="39">
        <f>F28+($F$57-$F$2)/BinDivisor</f>
        <v>2.8363636363636355</v>
      </c>
      <c r="G40" s="40">
        <f>COUNTIF(Vertices[In-Degree],"&gt;= "&amp;F40)-COUNTIF(Vertices[In-Degree],"&gt;="&amp;F41)</f>
        <v>0</v>
      </c>
      <c r="H40" s="39">
        <f>H28+($H$57-$H$2)/BinDivisor</f>
        <v>2.363636363636363</v>
      </c>
      <c r="I40" s="40">
        <f>COUNTIF(Vertices[Out-Degree],"&gt;= "&amp;H40)-COUNTIF(Vertices[Out-Degree],"&gt;="&amp;H41)</f>
        <v>0</v>
      </c>
      <c r="J40" s="39">
        <f>J28+($J$57-$J$2)/BinDivisor</f>
        <v>48.690909090909095</v>
      </c>
      <c r="K40" s="40">
        <f>COUNTIF(Vertices[Betweenness Centrality],"&gt;= "&amp;J40)-COUNTIF(Vertices[Betweenness Centrality],"&gt;="&amp;J41)</f>
        <v>0</v>
      </c>
      <c r="L40" s="39">
        <f>L28+($L$57-$L$2)/BinDivisor</f>
        <v>0.47272727272727283</v>
      </c>
      <c r="M40" s="40">
        <f>COUNTIF(Vertices[Closeness Centrality],"&gt;= "&amp;L40)-COUNTIF(Vertices[Closeness Centrality],"&gt;="&amp;L41)</f>
        <v>0</v>
      </c>
      <c r="N40" s="39">
        <f>N28+($N$57-$N$2)/BinDivisor</f>
        <v>0.11117741818181816</v>
      </c>
      <c r="O40" s="40">
        <f>COUNTIF(Vertices[Eigenvector Centrality],"&gt;= "&amp;N40)-COUNTIF(Vertices[Eigenvector Centrality],"&gt;="&amp;N41)</f>
        <v>0</v>
      </c>
      <c r="P40" s="39">
        <f>P28+($P$57-$P$2)/BinDivisor</f>
        <v>1.8255285999999995</v>
      </c>
      <c r="Q40" s="40">
        <f>COUNTIF(Vertices[PageRank],"&gt;= "&amp;P40)-COUNTIF(Vertices[PageRank],"&gt;="&amp;P41)</f>
        <v>0</v>
      </c>
      <c r="R40" s="39">
        <f>R28+($R$57-$R$2)/BinDivisor</f>
        <v>0.23636363636363641</v>
      </c>
      <c r="S40" s="45">
        <f>COUNTIF(Vertices[Clustering Coefficient],"&gt;= "&amp;R40)-COUNTIF(Vertices[Clustering Coefficient],"&gt;="&amp;R41)</f>
        <v>0</v>
      </c>
      <c r="T40" s="39" t="e">
        <f ca="1">T28+($T$57-$T$2)/BinDivisor</f>
        <v>#REF!</v>
      </c>
      <c r="U40" s="40" t="e">
        <f ca="1" t="shared" si="0"/>
        <v>#REF!</v>
      </c>
    </row>
    <row r="41" spans="1:21" ht="15">
      <c r="A41" t="s">
        <v>163</v>
      </c>
      <c r="B41" t="s">
        <v>17</v>
      </c>
      <c r="D41" s="34">
        <f aca="true" t="shared" si="10" ref="D41:D56">D40+($D$57-$D$2)/BinDivisor</f>
        <v>0</v>
      </c>
      <c r="E41" s="3">
        <f>COUNTIF(Vertices[Degree],"&gt;= "&amp;D41)-COUNTIF(Vertices[Degree],"&gt;="&amp;D42)</f>
        <v>0</v>
      </c>
      <c r="F41" s="41">
        <f aca="true" t="shared" si="11" ref="F41:F56">F40+($F$57-$F$2)/BinDivisor</f>
        <v>2.9454545454545444</v>
      </c>
      <c r="G41" s="42">
        <f>COUNTIF(Vertices[In-Degree],"&gt;= "&amp;F41)-COUNTIF(Vertices[In-Degree],"&gt;="&amp;F42)</f>
        <v>0</v>
      </c>
      <c r="H41" s="41">
        <f aca="true" t="shared" si="12" ref="H41:H56">H40+($H$57-$H$2)/BinDivisor</f>
        <v>2.4545454545454537</v>
      </c>
      <c r="I41" s="42">
        <f>COUNTIF(Vertices[Out-Degree],"&gt;= "&amp;H41)-COUNTIF(Vertices[Out-Degree],"&gt;="&amp;H42)</f>
        <v>0</v>
      </c>
      <c r="J41" s="41">
        <f aca="true" t="shared" si="13" ref="J41:J56">J40+($J$57-$J$2)/BinDivisor</f>
        <v>50.56363636363637</v>
      </c>
      <c r="K41" s="42">
        <f>COUNTIF(Vertices[Betweenness Centrality],"&gt;= "&amp;J41)-COUNTIF(Vertices[Betweenness Centrality],"&gt;="&amp;J42)</f>
        <v>0</v>
      </c>
      <c r="L41" s="41">
        <f aca="true" t="shared" si="14" ref="L41:L56">L40+($L$57-$L$2)/BinDivisor</f>
        <v>0.490909090909091</v>
      </c>
      <c r="M41" s="42">
        <f>COUNTIF(Vertices[Closeness Centrality],"&gt;= "&amp;L41)-COUNTIF(Vertices[Closeness Centrality],"&gt;="&amp;L42)</f>
        <v>4</v>
      </c>
      <c r="N41" s="41">
        <f aca="true" t="shared" si="15" ref="N41:N56">N40+($N$57-$N$2)/BinDivisor</f>
        <v>0.1154534727272727</v>
      </c>
      <c r="O41" s="42">
        <f>COUNTIF(Vertices[Eigenvector Centrality],"&gt;= "&amp;N41)-COUNTIF(Vertices[Eigenvector Centrality],"&gt;="&amp;N42)</f>
        <v>0</v>
      </c>
      <c r="P41" s="41">
        <f aca="true" t="shared" si="16" ref="P41:P56">P40+($P$57-$P$2)/BinDivisor</f>
        <v>1.8778311999999995</v>
      </c>
      <c r="Q41" s="42">
        <f>COUNTIF(Vertices[PageRank],"&gt;= "&amp;P41)-COUNTIF(Vertices[PageRank],"&gt;="&amp;P42)</f>
        <v>0</v>
      </c>
      <c r="R41" s="41">
        <f aca="true" t="shared" si="17" ref="R41:R56">R40+($R$57-$R$2)/BinDivisor</f>
        <v>0.2454545454545455</v>
      </c>
      <c r="S41" s="46">
        <f>COUNTIF(Vertices[Clustering Coefficient],"&gt;= "&amp;R41)-COUNTIF(Vertices[Clustering Coefficient],"&gt;="&amp;R42)</f>
        <v>1</v>
      </c>
      <c r="T41" s="41" t="e">
        <f aca="true" t="shared" si="18" ref="T41:T56">T40+($T$57-$T$2)/BinDivisor</f>
        <v>#REF!</v>
      </c>
      <c r="U41" s="42" t="e">
        <f ca="1" t="shared" si="0"/>
        <v>#REF!</v>
      </c>
    </row>
    <row r="42" spans="1:21" ht="15">
      <c r="A42" s="35"/>
      <c r="B42" s="35"/>
      <c r="D42" s="34">
        <f t="shared" si="10"/>
        <v>0</v>
      </c>
      <c r="E42" s="3">
        <f>COUNTIF(Vertices[Degree],"&gt;= "&amp;D42)-COUNTIF(Vertices[Degree],"&gt;="&amp;D43)</f>
        <v>0</v>
      </c>
      <c r="F42" s="39">
        <f t="shared" si="11"/>
        <v>3.0545454545454533</v>
      </c>
      <c r="G42" s="40">
        <f>COUNTIF(Vertices[In-Degree],"&gt;= "&amp;F42)-COUNTIF(Vertices[In-Degree],"&gt;="&amp;F43)</f>
        <v>0</v>
      </c>
      <c r="H42" s="39">
        <f t="shared" si="12"/>
        <v>2.5454545454545445</v>
      </c>
      <c r="I42" s="40">
        <f>COUNTIF(Vertices[Out-Degree],"&gt;= "&amp;H42)-COUNTIF(Vertices[Out-Degree],"&gt;="&amp;H43)</f>
        <v>0</v>
      </c>
      <c r="J42" s="39">
        <f t="shared" si="13"/>
        <v>52.436363636363645</v>
      </c>
      <c r="K42" s="40">
        <f>COUNTIF(Vertices[Betweenness Centrality],"&gt;= "&amp;J42)-COUNTIF(Vertices[Betweenness Centrality],"&gt;="&amp;J43)</f>
        <v>0</v>
      </c>
      <c r="L42" s="39">
        <f t="shared" si="14"/>
        <v>0.5090909090909091</v>
      </c>
      <c r="M42" s="40">
        <f>COUNTIF(Vertices[Closeness Centrality],"&gt;= "&amp;L42)-COUNTIF(Vertices[Closeness Centrality],"&gt;="&amp;L43)</f>
        <v>0</v>
      </c>
      <c r="N42" s="39">
        <f t="shared" si="15"/>
        <v>0.11972952727272725</v>
      </c>
      <c r="O42" s="40">
        <f>COUNTIF(Vertices[Eigenvector Centrality],"&gt;= "&amp;N42)-COUNTIF(Vertices[Eigenvector Centrality],"&gt;="&amp;N43)</f>
        <v>0</v>
      </c>
      <c r="P42" s="39">
        <f t="shared" si="16"/>
        <v>1.9301337999999995</v>
      </c>
      <c r="Q42" s="40">
        <f>COUNTIF(Vertices[PageRank],"&gt;= "&amp;P42)-COUNTIF(Vertices[PageRank],"&gt;="&amp;P43)</f>
        <v>0</v>
      </c>
      <c r="R42" s="39">
        <f t="shared" si="17"/>
        <v>0.2545454545454546</v>
      </c>
      <c r="S42" s="45">
        <f>COUNTIF(Vertices[Clustering Coefficient],"&gt;= "&amp;R42)-COUNTIF(Vertices[Clustering Coefficient],"&gt;="&amp;R43)</f>
        <v>0</v>
      </c>
      <c r="T42" s="39" t="e">
        <f ca="1" t="shared" si="18"/>
        <v>#REF!</v>
      </c>
      <c r="U42" s="40" t="e">
        <f ca="1" t="shared" si="0"/>
        <v>#REF!</v>
      </c>
    </row>
    <row r="43" spans="1:21" ht="15">
      <c r="A43" s="35"/>
      <c r="B43" s="35"/>
      <c r="D43" s="34">
        <f t="shared" si="10"/>
        <v>0</v>
      </c>
      <c r="E43" s="3">
        <f>COUNTIF(Vertices[Degree],"&gt;= "&amp;D43)-COUNTIF(Vertices[Degree],"&gt;="&amp;D44)</f>
        <v>0</v>
      </c>
      <c r="F43" s="41">
        <f t="shared" si="11"/>
        <v>3.1636363636363622</v>
      </c>
      <c r="G43" s="42">
        <f>COUNTIF(Vertices[In-Degree],"&gt;= "&amp;F43)-COUNTIF(Vertices[In-Degree],"&gt;="&amp;F44)</f>
        <v>0</v>
      </c>
      <c r="H43" s="41">
        <f t="shared" si="12"/>
        <v>2.6363636363636354</v>
      </c>
      <c r="I43" s="42">
        <f>COUNTIF(Vertices[Out-Degree],"&gt;= "&amp;H43)-COUNTIF(Vertices[Out-Degree],"&gt;="&amp;H44)</f>
        <v>0</v>
      </c>
      <c r="J43" s="41">
        <f t="shared" si="13"/>
        <v>54.30909090909092</v>
      </c>
      <c r="K43" s="42">
        <f>COUNTIF(Vertices[Betweenness Centrality],"&gt;= "&amp;J43)-COUNTIF(Vertices[Betweenness Centrality],"&gt;="&amp;J44)</f>
        <v>0</v>
      </c>
      <c r="L43" s="41">
        <f t="shared" si="14"/>
        <v>0.5272727272727273</v>
      </c>
      <c r="M43" s="42">
        <f>COUNTIF(Vertices[Closeness Centrality],"&gt;= "&amp;L43)-COUNTIF(Vertices[Closeness Centrality],"&gt;="&amp;L44)</f>
        <v>0</v>
      </c>
      <c r="N43" s="41">
        <f t="shared" si="15"/>
        <v>0.12400558181818179</v>
      </c>
      <c r="O43" s="42">
        <f>COUNTIF(Vertices[Eigenvector Centrality],"&gt;= "&amp;N43)-COUNTIF(Vertices[Eigenvector Centrality],"&gt;="&amp;N44)</f>
        <v>0</v>
      </c>
      <c r="P43" s="41">
        <f t="shared" si="16"/>
        <v>1.9824363999999994</v>
      </c>
      <c r="Q43" s="42">
        <f>COUNTIF(Vertices[PageRank],"&gt;= "&amp;P43)-COUNTIF(Vertices[PageRank],"&gt;="&amp;P44)</f>
        <v>0</v>
      </c>
      <c r="R43" s="41">
        <f t="shared" si="17"/>
        <v>0.26363636363636367</v>
      </c>
      <c r="S43" s="46">
        <f>COUNTIF(Vertices[Clustering Coefficient],"&gt;= "&amp;R43)-COUNTIF(Vertices[Clustering Coefficient],"&gt;="&amp;R44)</f>
        <v>0</v>
      </c>
      <c r="T43" s="41" t="e">
        <f ca="1" t="shared" si="18"/>
        <v>#REF!</v>
      </c>
      <c r="U43" s="42" t="e">
        <f ca="1" t="shared" si="0"/>
        <v>#REF!</v>
      </c>
    </row>
    <row r="44" spans="1:21" ht="15">
      <c r="A44" s="35"/>
      <c r="B44" s="35"/>
      <c r="D44" s="34">
        <f t="shared" si="10"/>
        <v>0</v>
      </c>
      <c r="E44" s="3">
        <f>COUNTIF(Vertices[Degree],"&gt;= "&amp;D44)-COUNTIF(Vertices[Degree],"&gt;="&amp;D45)</f>
        <v>0</v>
      </c>
      <c r="F44" s="39">
        <f t="shared" si="11"/>
        <v>3.272727272727271</v>
      </c>
      <c r="G44" s="40">
        <f>COUNTIF(Vertices[In-Degree],"&gt;= "&amp;F44)-COUNTIF(Vertices[In-Degree],"&gt;="&amp;F45)</f>
        <v>0</v>
      </c>
      <c r="H44" s="39">
        <f t="shared" si="12"/>
        <v>2.727272727272726</v>
      </c>
      <c r="I44" s="40">
        <f>COUNTIF(Vertices[Out-Degree],"&gt;= "&amp;H44)-COUNTIF(Vertices[Out-Degree],"&gt;="&amp;H45)</f>
        <v>0</v>
      </c>
      <c r="J44" s="39">
        <f t="shared" si="13"/>
        <v>56.181818181818194</v>
      </c>
      <c r="K44" s="40">
        <f>COUNTIF(Vertices[Betweenness Centrality],"&gt;= "&amp;J44)-COUNTIF(Vertices[Betweenness Centrality],"&gt;="&amp;J45)</f>
        <v>0</v>
      </c>
      <c r="L44" s="39">
        <f t="shared" si="14"/>
        <v>0.5454545454545455</v>
      </c>
      <c r="M44" s="40">
        <f>COUNTIF(Vertices[Closeness Centrality],"&gt;= "&amp;L44)-COUNTIF(Vertices[Closeness Centrality],"&gt;="&amp;L45)</f>
        <v>0</v>
      </c>
      <c r="N44" s="39">
        <f t="shared" si="15"/>
        <v>0.12828163636363635</v>
      </c>
      <c r="O44" s="40">
        <f>COUNTIF(Vertices[Eigenvector Centrality],"&gt;= "&amp;N44)-COUNTIF(Vertices[Eigenvector Centrality],"&gt;="&amp;N45)</f>
        <v>0</v>
      </c>
      <c r="P44" s="39">
        <f t="shared" si="16"/>
        <v>2.0347389999999996</v>
      </c>
      <c r="Q44" s="40">
        <f>COUNTIF(Vertices[PageRank],"&gt;= "&amp;P44)-COUNTIF(Vertices[PageRank],"&gt;="&amp;P45)</f>
        <v>0</v>
      </c>
      <c r="R44" s="39">
        <f t="shared" si="17"/>
        <v>0.27272727272727276</v>
      </c>
      <c r="S44" s="45">
        <f>COUNTIF(Vertices[Clustering Coefficient],"&gt;= "&amp;R44)-COUNTIF(Vertices[Clustering Coefficient],"&gt;="&amp;R45)</f>
        <v>0</v>
      </c>
      <c r="T44" s="39" t="e">
        <f ca="1" t="shared" si="18"/>
        <v>#REF!</v>
      </c>
      <c r="U44" s="40" t="e">
        <f ca="1" t="shared" si="0"/>
        <v>#REF!</v>
      </c>
    </row>
    <row r="45" spans="4:21" ht="15">
      <c r="D45" s="34">
        <f t="shared" si="10"/>
        <v>0</v>
      </c>
      <c r="E45" s="3">
        <f>COUNTIF(Vertices[Degree],"&gt;= "&amp;D45)-COUNTIF(Vertices[Degree],"&gt;="&amp;D46)</f>
        <v>0</v>
      </c>
      <c r="F45" s="41">
        <f t="shared" si="11"/>
        <v>3.38181818181818</v>
      </c>
      <c r="G45" s="42">
        <f>COUNTIF(Vertices[In-Degree],"&gt;= "&amp;F45)-COUNTIF(Vertices[In-Degree],"&gt;="&amp;F46)</f>
        <v>0</v>
      </c>
      <c r="H45" s="41">
        <f t="shared" si="12"/>
        <v>2.818181818181817</v>
      </c>
      <c r="I45" s="42">
        <f>COUNTIF(Vertices[Out-Degree],"&gt;= "&amp;H45)-COUNTIF(Vertices[Out-Degree],"&gt;="&amp;H46)</f>
        <v>0</v>
      </c>
      <c r="J45" s="41">
        <f t="shared" si="13"/>
        <v>58.05454545454547</v>
      </c>
      <c r="K45" s="42">
        <f>COUNTIF(Vertices[Betweenness Centrality],"&gt;= "&amp;J45)-COUNTIF(Vertices[Betweenness Centrality],"&gt;="&amp;J46)</f>
        <v>0</v>
      </c>
      <c r="L45" s="41">
        <f t="shared" si="14"/>
        <v>0.5636363636363637</v>
      </c>
      <c r="M45" s="42">
        <f>COUNTIF(Vertices[Closeness Centrality],"&gt;= "&amp;L45)-COUNTIF(Vertices[Closeness Centrality],"&gt;="&amp;L46)</f>
        <v>0</v>
      </c>
      <c r="N45" s="41">
        <f t="shared" si="15"/>
        <v>0.1325576909090909</v>
      </c>
      <c r="O45" s="42">
        <f>COUNTIF(Vertices[Eigenvector Centrality],"&gt;= "&amp;N45)-COUNTIF(Vertices[Eigenvector Centrality],"&gt;="&amp;N46)</f>
        <v>1</v>
      </c>
      <c r="P45" s="41">
        <f t="shared" si="16"/>
        <v>2.0870415999999996</v>
      </c>
      <c r="Q45" s="42">
        <f>COUNTIF(Vertices[PageRank],"&gt;= "&amp;P45)-COUNTIF(Vertices[PageRank],"&gt;="&amp;P46)</f>
        <v>0</v>
      </c>
      <c r="R45" s="41">
        <f t="shared" si="17"/>
        <v>0.28181818181818186</v>
      </c>
      <c r="S45" s="46">
        <f>COUNTIF(Vertices[Clustering Coefficient],"&gt;= "&amp;R45)-COUNTIF(Vertices[Clustering Coefficient],"&gt;="&amp;R46)</f>
        <v>0</v>
      </c>
      <c r="T45" s="41" t="e">
        <f ca="1" t="shared" si="18"/>
        <v>#REF!</v>
      </c>
      <c r="U45" s="42" t="e">
        <f ca="1" t="shared" si="0"/>
        <v>#REF!</v>
      </c>
    </row>
    <row r="46" spans="4:21" ht="15">
      <c r="D46" s="34">
        <f t="shared" si="10"/>
        <v>0</v>
      </c>
      <c r="E46" s="3">
        <f>COUNTIF(Vertices[Degree],"&gt;= "&amp;D46)-COUNTIF(Vertices[Degree],"&gt;="&amp;D47)</f>
        <v>0</v>
      </c>
      <c r="F46" s="39">
        <f t="shared" si="11"/>
        <v>3.490909090909089</v>
      </c>
      <c r="G46" s="40">
        <f>COUNTIF(Vertices[In-Degree],"&gt;= "&amp;F46)-COUNTIF(Vertices[In-Degree],"&gt;="&amp;F47)</f>
        <v>0</v>
      </c>
      <c r="H46" s="39">
        <f t="shared" si="12"/>
        <v>2.909090909090908</v>
      </c>
      <c r="I46" s="40">
        <f>COUNTIF(Vertices[Out-Degree],"&gt;= "&amp;H46)-COUNTIF(Vertices[Out-Degree],"&gt;="&amp;H47)</f>
        <v>0</v>
      </c>
      <c r="J46" s="39">
        <f t="shared" si="13"/>
        <v>59.927272727272744</v>
      </c>
      <c r="K46" s="40">
        <f>COUNTIF(Vertices[Betweenness Centrality],"&gt;= "&amp;J46)-COUNTIF(Vertices[Betweenness Centrality],"&gt;="&amp;J47)</f>
        <v>0</v>
      </c>
      <c r="L46" s="39">
        <f t="shared" si="14"/>
        <v>0.5818181818181819</v>
      </c>
      <c r="M46" s="40">
        <f>COUNTIF(Vertices[Closeness Centrality],"&gt;= "&amp;L46)-COUNTIF(Vertices[Closeness Centrality],"&gt;="&amp;L47)</f>
        <v>0</v>
      </c>
      <c r="N46" s="39">
        <f t="shared" si="15"/>
        <v>0.13683374545454544</v>
      </c>
      <c r="O46" s="40">
        <f>COUNTIF(Vertices[Eigenvector Centrality],"&gt;= "&amp;N46)-COUNTIF(Vertices[Eigenvector Centrality],"&gt;="&amp;N47)</f>
        <v>0</v>
      </c>
      <c r="P46" s="39">
        <f t="shared" si="16"/>
        <v>2.1393441999999996</v>
      </c>
      <c r="Q46" s="40">
        <f>COUNTIF(Vertices[PageRank],"&gt;= "&amp;P46)-COUNTIF(Vertices[PageRank],"&gt;="&amp;P47)</f>
        <v>0</v>
      </c>
      <c r="R46" s="39">
        <f t="shared" si="17"/>
        <v>0.29090909090909095</v>
      </c>
      <c r="S46" s="45">
        <f>COUNTIF(Vertices[Clustering Coefficient],"&gt;= "&amp;R46)-COUNTIF(Vertices[Clustering Coefficient],"&gt;="&amp;R47)</f>
        <v>0</v>
      </c>
      <c r="T46" s="39" t="e">
        <f ca="1" t="shared" si="18"/>
        <v>#REF!</v>
      </c>
      <c r="U46" s="40" t="e">
        <f ca="1" t="shared" si="0"/>
        <v>#REF!</v>
      </c>
    </row>
    <row r="47" spans="4:21" ht="15">
      <c r="D47" s="34">
        <f t="shared" si="10"/>
        <v>0</v>
      </c>
      <c r="E47" s="3">
        <f>COUNTIF(Vertices[Degree],"&gt;= "&amp;D47)-COUNTIF(Vertices[Degree],"&gt;="&amp;D48)</f>
        <v>0</v>
      </c>
      <c r="F47" s="41">
        <f t="shared" si="11"/>
        <v>3.599999999999998</v>
      </c>
      <c r="G47" s="42">
        <f>COUNTIF(Vertices[In-Degree],"&gt;= "&amp;F47)-COUNTIF(Vertices[In-Degree],"&gt;="&amp;F48)</f>
        <v>0</v>
      </c>
      <c r="H47" s="41">
        <f t="shared" si="12"/>
        <v>2.9999999999999987</v>
      </c>
      <c r="I47" s="42">
        <f>COUNTIF(Vertices[Out-Degree],"&gt;= "&amp;H47)-COUNTIF(Vertices[Out-Degree],"&gt;="&amp;H48)</f>
        <v>0</v>
      </c>
      <c r="J47" s="41">
        <f t="shared" si="13"/>
        <v>61.80000000000002</v>
      </c>
      <c r="K47" s="42">
        <f>COUNTIF(Vertices[Betweenness Centrality],"&gt;= "&amp;J47)-COUNTIF(Vertices[Betweenness Centrality],"&gt;="&amp;J48)</f>
        <v>0</v>
      </c>
      <c r="L47" s="41">
        <f t="shared" si="14"/>
        <v>0.6000000000000001</v>
      </c>
      <c r="M47" s="42">
        <f>COUNTIF(Vertices[Closeness Centrality],"&gt;= "&amp;L47)-COUNTIF(Vertices[Closeness Centrality],"&gt;="&amp;L48)</f>
        <v>0</v>
      </c>
      <c r="N47" s="41">
        <f t="shared" si="15"/>
        <v>0.14110979999999998</v>
      </c>
      <c r="O47" s="42">
        <f>COUNTIF(Vertices[Eigenvector Centrality],"&gt;= "&amp;N47)-COUNTIF(Vertices[Eigenvector Centrality],"&gt;="&amp;N48)</f>
        <v>0</v>
      </c>
      <c r="P47" s="41">
        <f t="shared" si="16"/>
        <v>2.1916467999999996</v>
      </c>
      <c r="Q47" s="42">
        <f>COUNTIF(Vertices[PageRank],"&gt;= "&amp;P47)-COUNTIF(Vertices[PageRank],"&gt;="&amp;P48)</f>
        <v>0</v>
      </c>
      <c r="R47" s="41">
        <f t="shared" si="17"/>
        <v>0.30000000000000004</v>
      </c>
      <c r="S47" s="46">
        <f>COUNTIF(Vertices[Clustering Coefficient],"&gt;= "&amp;R47)-COUNTIF(Vertices[Clustering Coefficient],"&gt;="&amp;R48)</f>
        <v>0</v>
      </c>
      <c r="T47" s="41" t="e">
        <f ca="1" t="shared" si="18"/>
        <v>#REF!</v>
      </c>
      <c r="U47" s="42" t="e">
        <f ca="1" t="shared" si="0"/>
        <v>#REF!</v>
      </c>
    </row>
    <row r="48" spans="4:21" ht="15">
      <c r="D48" s="34">
        <f t="shared" si="10"/>
        <v>0</v>
      </c>
      <c r="E48" s="3">
        <f>COUNTIF(Vertices[Degree],"&gt;= "&amp;D48)-COUNTIF(Vertices[Degree],"&gt;="&amp;D49)</f>
        <v>0</v>
      </c>
      <c r="F48" s="39">
        <f t="shared" si="11"/>
        <v>3.7090909090909068</v>
      </c>
      <c r="G48" s="40">
        <f>COUNTIF(Vertices[In-Degree],"&gt;= "&amp;F48)-COUNTIF(Vertices[In-Degree],"&gt;="&amp;F49)</f>
        <v>0</v>
      </c>
      <c r="H48" s="39">
        <f t="shared" si="12"/>
        <v>3.0909090909090895</v>
      </c>
      <c r="I48" s="40">
        <f>COUNTIF(Vertices[Out-Degree],"&gt;= "&amp;H48)-COUNTIF(Vertices[Out-Degree],"&gt;="&amp;H49)</f>
        <v>0</v>
      </c>
      <c r="J48" s="39">
        <f t="shared" si="13"/>
        <v>63.67272727272729</v>
      </c>
      <c r="K48" s="40">
        <f>COUNTIF(Vertices[Betweenness Centrality],"&gt;= "&amp;J48)-COUNTIF(Vertices[Betweenness Centrality],"&gt;="&amp;J49)</f>
        <v>0</v>
      </c>
      <c r="L48" s="39">
        <f t="shared" si="14"/>
        <v>0.6181818181818183</v>
      </c>
      <c r="M48" s="40">
        <f>COUNTIF(Vertices[Closeness Centrality],"&gt;= "&amp;L48)-COUNTIF(Vertices[Closeness Centrality],"&gt;="&amp;L49)</f>
        <v>0</v>
      </c>
      <c r="N48" s="39">
        <f t="shared" si="15"/>
        <v>0.14538585454545452</v>
      </c>
      <c r="O48" s="40">
        <f>COUNTIF(Vertices[Eigenvector Centrality],"&gt;= "&amp;N48)-COUNTIF(Vertices[Eigenvector Centrality],"&gt;="&amp;N49)</f>
        <v>0</v>
      </c>
      <c r="P48" s="39">
        <f t="shared" si="16"/>
        <v>2.2439493999999995</v>
      </c>
      <c r="Q48" s="40">
        <f>COUNTIF(Vertices[PageRank],"&gt;= "&amp;P48)-COUNTIF(Vertices[PageRank],"&gt;="&amp;P49)</f>
        <v>0</v>
      </c>
      <c r="R48" s="39">
        <f t="shared" si="17"/>
        <v>0.30909090909090914</v>
      </c>
      <c r="S48" s="45">
        <f>COUNTIF(Vertices[Clustering Coefficient],"&gt;= "&amp;R48)-COUNTIF(Vertices[Clustering Coefficient],"&gt;="&amp;R49)</f>
        <v>0</v>
      </c>
      <c r="T48" s="39" t="e">
        <f ca="1" t="shared" si="18"/>
        <v>#REF!</v>
      </c>
      <c r="U48" s="40" t="e">
        <f ca="1" t="shared" si="0"/>
        <v>#REF!</v>
      </c>
    </row>
    <row r="49" spans="4:21" ht="15">
      <c r="D49" s="34">
        <f t="shared" si="10"/>
        <v>0</v>
      </c>
      <c r="E49" s="3">
        <f>COUNTIF(Vertices[Degree],"&gt;= "&amp;D49)-COUNTIF(Vertices[Degree],"&gt;="&amp;D50)</f>
        <v>0</v>
      </c>
      <c r="F49" s="41">
        <f t="shared" si="11"/>
        <v>3.8181818181818157</v>
      </c>
      <c r="G49" s="42">
        <f>COUNTIF(Vertices[In-Degree],"&gt;= "&amp;F49)-COUNTIF(Vertices[In-Degree],"&gt;="&amp;F50)</f>
        <v>0</v>
      </c>
      <c r="H49" s="41">
        <f t="shared" si="12"/>
        <v>3.1818181818181803</v>
      </c>
      <c r="I49" s="42">
        <f>COUNTIF(Vertices[Out-Degree],"&gt;= "&amp;H49)-COUNTIF(Vertices[Out-Degree],"&gt;="&amp;H50)</f>
        <v>0</v>
      </c>
      <c r="J49" s="41">
        <f t="shared" si="13"/>
        <v>65.54545454545456</v>
      </c>
      <c r="K49" s="42">
        <f>COUNTIF(Vertices[Betweenness Centrality],"&gt;= "&amp;J49)-COUNTIF(Vertices[Betweenness Centrality],"&gt;="&amp;J50)</f>
        <v>0</v>
      </c>
      <c r="L49" s="41">
        <f t="shared" si="14"/>
        <v>0.6363636363636365</v>
      </c>
      <c r="M49" s="42">
        <f>COUNTIF(Vertices[Closeness Centrality],"&gt;= "&amp;L49)-COUNTIF(Vertices[Closeness Centrality],"&gt;="&amp;L50)</f>
        <v>0</v>
      </c>
      <c r="N49" s="41">
        <f t="shared" si="15"/>
        <v>0.14966190909090907</v>
      </c>
      <c r="O49" s="42">
        <f>COUNTIF(Vertices[Eigenvector Centrality],"&gt;= "&amp;N49)-COUNTIF(Vertices[Eigenvector Centrality],"&gt;="&amp;N50)</f>
        <v>0</v>
      </c>
      <c r="P49" s="41">
        <f t="shared" si="16"/>
        <v>2.2962519999999995</v>
      </c>
      <c r="Q49" s="42">
        <f>COUNTIF(Vertices[PageRank],"&gt;= "&amp;P49)-COUNTIF(Vertices[PageRank],"&gt;="&amp;P50)</f>
        <v>1</v>
      </c>
      <c r="R49" s="41">
        <f t="shared" si="17"/>
        <v>0.31818181818181823</v>
      </c>
      <c r="S49" s="46">
        <f>COUNTIF(Vertices[Clustering Coefficient],"&gt;= "&amp;R49)-COUNTIF(Vertices[Clustering Coefficient],"&gt;="&amp;R50)</f>
        <v>0</v>
      </c>
      <c r="T49" s="41" t="e">
        <f ca="1" t="shared" si="18"/>
        <v>#REF!</v>
      </c>
      <c r="U49" s="42" t="e">
        <f ca="1" t="shared" si="0"/>
        <v>#REF!</v>
      </c>
    </row>
    <row r="50" spans="4:21" ht="15">
      <c r="D50" s="34">
        <f t="shared" si="10"/>
        <v>0</v>
      </c>
      <c r="E50" s="3">
        <f>COUNTIF(Vertices[Degree],"&gt;= "&amp;D50)-COUNTIF(Vertices[Degree],"&gt;="&amp;D51)</f>
        <v>0</v>
      </c>
      <c r="F50" s="39">
        <f t="shared" si="11"/>
        <v>3.9272727272727246</v>
      </c>
      <c r="G50" s="40">
        <f>COUNTIF(Vertices[In-Degree],"&gt;= "&amp;F50)-COUNTIF(Vertices[In-Degree],"&gt;="&amp;F51)</f>
        <v>1</v>
      </c>
      <c r="H50" s="39">
        <f t="shared" si="12"/>
        <v>3.272727272727271</v>
      </c>
      <c r="I50" s="40">
        <f>COUNTIF(Vertices[Out-Degree],"&gt;= "&amp;H50)-COUNTIF(Vertices[Out-Degree],"&gt;="&amp;H51)</f>
        <v>0</v>
      </c>
      <c r="J50" s="39">
        <f t="shared" si="13"/>
        <v>67.41818181818184</v>
      </c>
      <c r="K50" s="40">
        <f>COUNTIF(Vertices[Betweenness Centrality],"&gt;= "&amp;J50)-COUNTIF(Vertices[Betweenness Centrality],"&gt;="&amp;J51)</f>
        <v>0</v>
      </c>
      <c r="L50" s="39">
        <f t="shared" si="14"/>
        <v>0.6545454545454547</v>
      </c>
      <c r="M50" s="40">
        <f>COUNTIF(Vertices[Closeness Centrality],"&gt;= "&amp;L50)-COUNTIF(Vertices[Closeness Centrality],"&gt;="&amp;L51)</f>
        <v>0</v>
      </c>
      <c r="N50" s="39">
        <f t="shared" si="15"/>
        <v>0.1539379636363636</v>
      </c>
      <c r="O50" s="40">
        <f>COUNTIF(Vertices[Eigenvector Centrality],"&gt;= "&amp;N50)-COUNTIF(Vertices[Eigenvector Centrality],"&gt;="&amp;N51)</f>
        <v>0</v>
      </c>
      <c r="P50" s="39">
        <f t="shared" si="16"/>
        <v>2.3485545999999995</v>
      </c>
      <c r="Q50" s="40">
        <f>COUNTIF(Vertices[PageRank],"&gt;= "&amp;P50)-COUNTIF(Vertices[PageRank],"&gt;="&amp;P51)</f>
        <v>0</v>
      </c>
      <c r="R50" s="39">
        <f t="shared" si="17"/>
        <v>0.3272727272727273</v>
      </c>
      <c r="S50" s="45">
        <f>COUNTIF(Vertices[Clustering Coefficient],"&gt;= "&amp;R50)-COUNTIF(Vertices[Clustering Coefficient],"&gt;="&amp;R51)</f>
        <v>0</v>
      </c>
      <c r="T50" s="39" t="e">
        <f ca="1" t="shared" si="18"/>
        <v>#REF!</v>
      </c>
      <c r="U50" s="40" t="e">
        <f ca="1" t="shared" si="0"/>
        <v>#REF!</v>
      </c>
    </row>
    <row r="51" spans="4:21" ht="15">
      <c r="D51" s="34">
        <f t="shared" si="10"/>
        <v>0</v>
      </c>
      <c r="E51" s="3">
        <f>COUNTIF(Vertices[Degree],"&gt;= "&amp;D51)-COUNTIF(Vertices[Degree],"&gt;="&amp;D52)</f>
        <v>0</v>
      </c>
      <c r="F51" s="41">
        <f t="shared" si="11"/>
        <v>4.0363636363636335</v>
      </c>
      <c r="G51" s="42">
        <f>COUNTIF(Vertices[In-Degree],"&gt;= "&amp;F51)-COUNTIF(Vertices[In-Degree],"&gt;="&amp;F52)</f>
        <v>0</v>
      </c>
      <c r="H51" s="41">
        <f t="shared" si="12"/>
        <v>3.363636363636362</v>
      </c>
      <c r="I51" s="42">
        <f>COUNTIF(Vertices[Out-Degree],"&gt;= "&amp;H51)-COUNTIF(Vertices[Out-Degree],"&gt;="&amp;H52)</f>
        <v>0</v>
      </c>
      <c r="J51" s="41">
        <f t="shared" si="13"/>
        <v>69.29090909090911</v>
      </c>
      <c r="K51" s="42">
        <f>COUNTIF(Vertices[Betweenness Centrality],"&gt;= "&amp;J51)-COUNTIF(Vertices[Betweenness Centrality],"&gt;="&amp;J52)</f>
        <v>0</v>
      </c>
      <c r="L51" s="41">
        <f t="shared" si="14"/>
        <v>0.6727272727272728</v>
      </c>
      <c r="M51" s="42">
        <f>COUNTIF(Vertices[Closeness Centrality],"&gt;= "&amp;L51)-COUNTIF(Vertices[Closeness Centrality],"&gt;="&amp;L52)</f>
        <v>0</v>
      </c>
      <c r="N51" s="41">
        <f t="shared" si="15"/>
        <v>0.15821401818181816</v>
      </c>
      <c r="O51" s="42">
        <f>COUNTIF(Vertices[Eigenvector Centrality],"&gt;= "&amp;N51)-COUNTIF(Vertices[Eigenvector Centrality],"&gt;="&amp;N52)</f>
        <v>0</v>
      </c>
      <c r="P51" s="41">
        <f t="shared" si="16"/>
        <v>2.4008571999999995</v>
      </c>
      <c r="Q51" s="42">
        <f>COUNTIF(Vertices[PageRank],"&gt;= "&amp;P51)-COUNTIF(Vertices[PageRank],"&gt;="&amp;P52)</f>
        <v>0</v>
      </c>
      <c r="R51" s="41">
        <f t="shared" si="17"/>
        <v>0.3363636363636364</v>
      </c>
      <c r="S51" s="46">
        <f>COUNTIF(Vertices[Clustering Coefficient],"&gt;= "&amp;R51)-COUNTIF(Vertices[Clustering Coefficient],"&gt;="&amp;R52)</f>
        <v>0</v>
      </c>
      <c r="T51" s="41" t="e">
        <f ca="1" t="shared" si="18"/>
        <v>#REF!</v>
      </c>
      <c r="U51" s="42" t="e">
        <f ca="1" t="shared" si="0"/>
        <v>#REF!</v>
      </c>
    </row>
    <row r="52" spans="4:21" ht="15">
      <c r="D52" s="34">
        <f t="shared" si="10"/>
        <v>0</v>
      </c>
      <c r="E52" s="3">
        <f>COUNTIF(Vertices[Degree],"&gt;= "&amp;D52)-COUNTIF(Vertices[Degree],"&gt;="&amp;D53)</f>
        <v>0</v>
      </c>
      <c r="F52" s="39">
        <f t="shared" si="11"/>
        <v>4.145454545454543</v>
      </c>
      <c r="G52" s="40">
        <f>COUNTIF(Vertices[In-Degree],"&gt;= "&amp;F52)-COUNTIF(Vertices[In-Degree],"&gt;="&amp;F53)</f>
        <v>0</v>
      </c>
      <c r="H52" s="39">
        <f t="shared" si="12"/>
        <v>3.454545454545453</v>
      </c>
      <c r="I52" s="40">
        <f>COUNTIF(Vertices[Out-Degree],"&gt;= "&amp;H52)-COUNTIF(Vertices[Out-Degree],"&gt;="&amp;H53)</f>
        <v>0</v>
      </c>
      <c r="J52" s="39">
        <f t="shared" si="13"/>
        <v>71.16363636363639</v>
      </c>
      <c r="K52" s="40">
        <f>COUNTIF(Vertices[Betweenness Centrality],"&gt;= "&amp;J52)-COUNTIF(Vertices[Betweenness Centrality],"&gt;="&amp;J53)</f>
        <v>0</v>
      </c>
      <c r="L52" s="39">
        <f t="shared" si="14"/>
        <v>0.690909090909091</v>
      </c>
      <c r="M52" s="40">
        <f>COUNTIF(Vertices[Closeness Centrality],"&gt;= "&amp;L52)-COUNTIF(Vertices[Closeness Centrality],"&gt;="&amp;L53)</f>
        <v>0</v>
      </c>
      <c r="N52" s="39">
        <f t="shared" si="15"/>
        <v>0.1624900727272727</v>
      </c>
      <c r="O52" s="40">
        <f>COUNTIF(Vertices[Eigenvector Centrality],"&gt;= "&amp;N52)-COUNTIF(Vertices[Eigenvector Centrality],"&gt;="&amp;N53)</f>
        <v>0</v>
      </c>
      <c r="P52" s="39">
        <f t="shared" si="16"/>
        <v>2.4531597999999994</v>
      </c>
      <c r="Q52" s="40">
        <f>COUNTIF(Vertices[PageRank],"&gt;= "&amp;P52)-COUNTIF(Vertices[PageRank],"&gt;="&amp;P53)</f>
        <v>0</v>
      </c>
      <c r="R52" s="39">
        <f t="shared" si="17"/>
        <v>0.3454545454545455</v>
      </c>
      <c r="S52" s="45">
        <f>COUNTIF(Vertices[Clustering Coefficient],"&gt;= "&amp;R52)-COUNTIF(Vertices[Clustering Coefficient],"&gt;="&amp;R53)</f>
        <v>0</v>
      </c>
      <c r="T52" s="39" t="e">
        <f ca="1" t="shared" si="18"/>
        <v>#REF!</v>
      </c>
      <c r="U52" s="40" t="e">
        <f ca="1" t="shared" si="0"/>
        <v>#REF!</v>
      </c>
    </row>
    <row r="53" spans="4:21" ht="15">
      <c r="D53" s="34">
        <f t="shared" si="10"/>
        <v>0</v>
      </c>
      <c r="E53" s="3">
        <f>COUNTIF(Vertices[Degree],"&gt;= "&amp;D53)-COUNTIF(Vertices[Degree],"&gt;="&amp;D54)</f>
        <v>0</v>
      </c>
      <c r="F53" s="41">
        <f t="shared" si="11"/>
        <v>4.254545454545452</v>
      </c>
      <c r="G53" s="42">
        <f>COUNTIF(Vertices[In-Degree],"&gt;= "&amp;F53)-COUNTIF(Vertices[In-Degree],"&gt;="&amp;F54)</f>
        <v>0</v>
      </c>
      <c r="H53" s="41">
        <f t="shared" si="12"/>
        <v>3.5454545454545436</v>
      </c>
      <c r="I53" s="42">
        <f>COUNTIF(Vertices[Out-Degree],"&gt;= "&amp;H53)-COUNTIF(Vertices[Out-Degree],"&gt;="&amp;H54)</f>
        <v>0</v>
      </c>
      <c r="J53" s="41">
        <f t="shared" si="13"/>
        <v>73.03636363636366</v>
      </c>
      <c r="K53" s="42">
        <f>COUNTIF(Vertices[Betweenness Centrality],"&gt;= "&amp;J53)-COUNTIF(Vertices[Betweenness Centrality],"&gt;="&amp;J54)</f>
        <v>0</v>
      </c>
      <c r="L53" s="41">
        <f t="shared" si="14"/>
        <v>0.7090909090909092</v>
      </c>
      <c r="M53" s="42">
        <f>COUNTIF(Vertices[Closeness Centrality],"&gt;= "&amp;L53)-COUNTIF(Vertices[Closeness Centrality],"&gt;="&amp;L54)</f>
        <v>0</v>
      </c>
      <c r="N53" s="41">
        <f t="shared" si="15"/>
        <v>0.16676612727272724</v>
      </c>
      <c r="O53" s="42">
        <f>COUNTIF(Vertices[Eigenvector Centrality],"&gt;= "&amp;N53)-COUNTIF(Vertices[Eigenvector Centrality],"&gt;="&amp;N54)</f>
        <v>0</v>
      </c>
      <c r="P53" s="41">
        <f t="shared" si="16"/>
        <v>2.5054623999999994</v>
      </c>
      <c r="Q53" s="42">
        <f>COUNTIF(Vertices[PageRank],"&gt;= "&amp;P53)-COUNTIF(Vertices[PageRank],"&gt;="&amp;P54)</f>
        <v>0</v>
      </c>
      <c r="R53" s="41">
        <f t="shared" si="17"/>
        <v>0.3545454545454546</v>
      </c>
      <c r="S53" s="46">
        <f>COUNTIF(Vertices[Clustering Coefficient],"&gt;= "&amp;R53)-COUNTIF(Vertices[Clustering Coefficient],"&gt;="&amp;R54)</f>
        <v>0</v>
      </c>
      <c r="T53" s="41" t="e">
        <f ca="1" t="shared" si="18"/>
        <v>#REF!</v>
      </c>
      <c r="U53" s="42" t="e">
        <f ca="1" t="shared" si="0"/>
        <v>#REF!</v>
      </c>
    </row>
    <row r="54" spans="4:21" ht="15">
      <c r="D54" s="34">
        <f t="shared" si="10"/>
        <v>0</v>
      </c>
      <c r="E54" s="3">
        <f>COUNTIF(Vertices[Degree],"&gt;= "&amp;D54)-COUNTIF(Vertices[Degree],"&gt;="&amp;D55)</f>
        <v>0</v>
      </c>
      <c r="F54" s="39">
        <f t="shared" si="11"/>
        <v>4.3636363636363615</v>
      </c>
      <c r="G54" s="40">
        <f>COUNTIF(Vertices[In-Degree],"&gt;= "&amp;F54)-COUNTIF(Vertices[In-Degree],"&gt;="&amp;F55)</f>
        <v>0</v>
      </c>
      <c r="H54" s="39">
        <f t="shared" si="12"/>
        <v>3.6363636363636345</v>
      </c>
      <c r="I54" s="40">
        <f>COUNTIF(Vertices[Out-Degree],"&gt;= "&amp;H54)-COUNTIF(Vertices[Out-Degree],"&gt;="&amp;H55)</f>
        <v>0</v>
      </c>
      <c r="J54" s="39">
        <f t="shared" si="13"/>
        <v>74.90909090909093</v>
      </c>
      <c r="K54" s="40">
        <f>COUNTIF(Vertices[Betweenness Centrality],"&gt;= "&amp;J54)-COUNTIF(Vertices[Betweenness Centrality],"&gt;="&amp;J55)</f>
        <v>1</v>
      </c>
      <c r="L54" s="39">
        <f t="shared" si="14"/>
        <v>0.7272727272727274</v>
      </c>
      <c r="M54" s="40">
        <f>COUNTIF(Vertices[Closeness Centrality],"&gt;= "&amp;L54)-COUNTIF(Vertices[Closeness Centrality],"&gt;="&amp;L55)</f>
        <v>0</v>
      </c>
      <c r="N54" s="39">
        <f t="shared" si="15"/>
        <v>0.1710421818181818</v>
      </c>
      <c r="O54" s="40">
        <f>COUNTIF(Vertices[Eigenvector Centrality],"&gt;= "&amp;N54)-COUNTIF(Vertices[Eigenvector Centrality],"&gt;="&amp;N55)</f>
        <v>0</v>
      </c>
      <c r="P54" s="39">
        <f t="shared" si="16"/>
        <v>2.5577649999999994</v>
      </c>
      <c r="Q54" s="40">
        <f>COUNTIF(Vertices[PageRank],"&gt;= "&amp;P54)-COUNTIF(Vertices[PageRank],"&gt;="&amp;P55)</f>
        <v>0</v>
      </c>
      <c r="R54" s="39">
        <f t="shared" si="17"/>
        <v>0.3636363636363637</v>
      </c>
      <c r="S54" s="45">
        <f>COUNTIF(Vertices[Clustering Coefficient],"&gt;= "&amp;R54)-COUNTIF(Vertices[Clustering Coefficient],"&gt;="&amp;R55)</f>
        <v>0</v>
      </c>
      <c r="T54" s="39" t="e">
        <f ca="1" t="shared" si="18"/>
        <v>#REF!</v>
      </c>
      <c r="U54" s="40" t="e">
        <f ca="1" t="shared" si="0"/>
        <v>#REF!</v>
      </c>
    </row>
    <row r="55" spans="1:21" ht="15">
      <c r="A55" s="35" t="s">
        <v>81</v>
      </c>
      <c r="B55" s="48" t="str">
        <f>IF(COUNT(Vertices[Degree])&gt;0,D2,NoMetricMessage)</f>
        <v>Not Available</v>
      </c>
      <c r="D55" s="34">
        <f t="shared" si="10"/>
        <v>0</v>
      </c>
      <c r="E55" s="3">
        <f>COUNTIF(Vertices[Degree],"&gt;= "&amp;D55)-COUNTIF(Vertices[Degree],"&gt;="&amp;D56)</f>
        <v>0</v>
      </c>
      <c r="F55" s="41">
        <f t="shared" si="11"/>
        <v>4.472727272727271</v>
      </c>
      <c r="G55" s="42">
        <f>COUNTIF(Vertices[In-Degree],"&gt;= "&amp;F55)-COUNTIF(Vertices[In-Degree],"&gt;="&amp;F56)</f>
        <v>0</v>
      </c>
      <c r="H55" s="41">
        <f t="shared" si="12"/>
        <v>3.7272727272727253</v>
      </c>
      <c r="I55" s="42">
        <f>COUNTIF(Vertices[Out-Degree],"&gt;= "&amp;H55)-COUNTIF(Vertices[Out-Degree],"&gt;="&amp;H56)</f>
        <v>0</v>
      </c>
      <c r="J55" s="41">
        <f t="shared" si="13"/>
        <v>76.78181818181821</v>
      </c>
      <c r="K55" s="42">
        <f>COUNTIF(Vertices[Betweenness Centrality],"&gt;= "&amp;J55)-COUNTIF(Vertices[Betweenness Centrality],"&gt;="&amp;J56)</f>
        <v>0</v>
      </c>
      <c r="L55" s="41">
        <f t="shared" si="14"/>
        <v>0.7454545454545456</v>
      </c>
      <c r="M55" s="42">
        <f>COUNTIF(Vertices[Closeness Centrality],"&gt;= "&amp;L55)-COUNTIF(Vertices[Closeness Centrality],"&gt;="&amp;L56)</f>
        <v>0</v>
      </c>
      <c r="N55" s="41">
        <f t="shared" si="15"/>
        <v>0.17531823636363633</v>
      </c>
      <c r="O55" s="42">
        <f>COUNTIF(Vertices[Eigenvector Centrality],"&gt;= "&amp;N55)-COUNTIF(Vertices[Eigenvector Centrality],"&gt;="&amp;N56)</f>
        <v>0</v>
      </c>
      <c r="P55" s="41">
        <f t="shared" si="16"/>
        <v>2.6100675999999994</v>
      </c>
      <c r="Q55" s="42">
        <f>COUNTIF(Vertices[PageRank],"&gt;= "&amp;P55)-COUNTIF(Vertices[PageRank],"&gt;="&amp;P56)</f>
        <v>1</v>
      </c>
      <c r="R55" s="41">
        <f t="shared" si="17"/>
        <v>0.3727272727272728</v>
      </c>
      <c r="S55" s="46">
        <f>COUNTIF(Vertices[Clustering Coefficient],"&gt;= "&amp;R55)-COUNTIF(Vertices[Clustering Coefficient],"&gt;="&amp;R56)</f>
        <v>0</v>
      </c>
      <c r="T55" s="41" t="e">
        <f ca="1" t="shared" si="18"/>
        <v>#REF!</v>
      </c>
      <c r="U55" s="42" t="e">
        <f ca="1" t="shared" si="0"/>
        <v>#REF!</v>
      </c>
    </row>
    <row r="56" spans="1:21" ht="15">
      <c r="A56" s="35" t="s">
        <v>82</v>
      </c>
      <c r="B56" s="48" t="str">
        <f>IF(COUNT(Vertices[Degree])&gt;0,D57,NoMetricMessage)</f>
        <v>Not Available</v>
      </c>
      <c r="D56" s="34">
        <f t="shared" si="10"/>
        <v>0</v>
      </c>
      <c r="E56" s="3">
        <f>COUNTIF(Vertices[Degree],"&gt;= "&amp;D56)-COUNTIF(Vertices[Degree],"&gt;="&amp;D57)</f>
        <v>0</v>
      </c>
      <c r="F56" s="39">
        <f t="shared" si="11"/>
        <v>4.58181818181818</v>
      </c>
      <c r="G56" s="40">
        <f>COUNTIF(Vertices[In-Degree],"&gt;= "&amp;F56)-COUNTIF(Vertices[In-Degree],"&gt;="&amp;F57)</f>
        <v>0</v>
      </c>
      <c r="H56" s="39">
        <f t="shared" si="12"/>
        <v>3.818181818181816</v>
      </c>
      <c r="I56" s="40">
        <f>COUNTIF(Vertices[Out-Degree],"&gt;= "&amp;H56)-COUNTIF(Vertices[Out-Degree],"&gt;="&amp;H57)</f>
        <v>1</v>
      </c>
      <c r="J56" s="39">
        <f t="shared" si="13"/>
        <v>78.65454545454548</v>
      </c>
      <c r="K56" s="40">
        <f>COUNTIF(Vertices[Betweenness Centrality],"&gt;= "&amp;J56)-COUNTIF(Vertices[Betweenness Centrality],"&gt;="&amp;J57)</f>
        <v>0</v>
      </c>
      <c r="L56" s="39">
        <f t="shared" si="14"/>
        <v>0.7636363636363638</v>
      </c>
      <c r="M56" s="40">
        <f>COUNTIF(Vertices[Closeness Centrality],"&gt;= "&amp;L56)-COUNTIF(Vertices[Closeness Centrality],"&gt;="&amp;L57)</f>
        <v>0</v>
      </c>
      <c r="N56" s="39">
        <f t="shared" si="15"/>
        <v>0.17959429090909088</v>
      </c>
      <c r="O56" s="40">
        <f>COUNTIF(Vertices[Eigenvector Centrality],"&gt;= "&amp;N56)-COUNTIF(Vertices[Eigenvector Centrality],"&gt;="&amp;N57)</f>
        <v>0</v>
      </c>
      <c r="P56" s="39">
        <f t="shared" si="16"/>
        <v>2.6623701999999994</v>
      </c>
      <c r="Q56" s="40">
        <f>COUNTIF(Vertices[PageRank],"&gt;= "&amp;P56)-COUNTIF(Vertices[PageRank],"&gt;="&amp;P57)</f>
        <v>0</v>
      </c>
      <c r="R56" s="39">
        <f t="shared" si="17"/>
        <v>0.3818181818181819</v>
      </c>
      <c r="S56" s="45">
        <f>COUNTIF(Vertices[Clustering Coefficient],"&gt;= "&amp;R56)-COUNTIF(Vertices[Clustering Coefficient],"&gt;="&amp;R57)</f>
        <v>0</v>
      </c>
      <c r="T56" s="39" t="e">
        <f ca="1" t="shared" si="18"/>
        <v>#REF!</v>
      </c>
      <c r="U56" s="40" t="e">
        <f ca="1" t="shared" si="0"/>
        <v>#REF!</v>
      </c>
    </row>
    <row r="57" spans="1:21" ht="15">
      <c r="A57" s="35" t="s">
        <v>83</v>
      </c>
      <c r="B57" s="49" t="str">
        <f>_xlfn.IFERROR(AVERAGE(Vertices[Degree]),NoMetricMessage)</f>
        <v>Not Available</v>
      </c>
      <c r="D57" s="34">
        <f>MAX(Vertices[Degree])</f>
        <v>0</v>
      </c>
      <c r="E57" s="3">
        <f>COUNTIF(Vertices[Degree],"&gt;= "&amp;D57)-COUNTIF(Vertices[Degree],"&gt;="&amp;D58)</f>
        <v>0</v>
      </c>
      <c r="F57" s="43">
        <f>MAX(Vertices[In-Degree])</f>
        <v>6</v>
      </c>
      <c r="G57" s="44">
        <f>COUNTIF(Vertices[In-Degree],"&gt;= "&amp;F57)-COUNTIF(Vertices[In-Degree],"&gt;="&amp;F58)</f>
        <v>1</v>
      </c>
      <c r="H57" s="43">
        <f>MAX(Vertices[Out-Degree])</f>
        <v>5</v>
      </c>
      <c r="I57" s="44">
        <f>COUNTIF(Vertices[Out-Degree],"&gt;= "&amp;H57)-COUNTIF(Vertices[Out-Degree],"&gt;="&amp;H58)</f>
        <v>2</v>
      </c>
      <c r="J57" s="43">
        <f>MAX(Vertices[Betweenness Centrality])</f>
        <v>103</v>
      </c>
      <c r="K57" s="44">
        <f>COUNTIF(Vertices[Betweenness Centrality],"&gt;= "&amp;J57)-COUNTIF(Vertices[Betweenness Centrality],"&gt;="&amp;J58)</f>
        <v>1</v>
      </c>
      <c r="L57" s="43">
        <f>MAX(Vertices[Closeness Centrality])</f>
        <v>1</v>
      </c>
      <c r="M57" s="44">
        <f>COUNTIF(Vertices[Closeness Centrality],"&gt;= "&amp;L57)-COUNTIF(Vertices[Closeness Centrality],"&gt;="&amp;L58)</f>
        <v>2</v>
      </c>
      <c r="N57" s="43">
        <f>MAX(Vertices[Eigenvector Centrality])</f>
        <v>0.235183</v>
      </c>
      <c r="O57" s="44">
        <f>COUNTIF(Vertices[Eigenvector Centrality],"&gt;= "&amp;N57)-COUNTIF(Vertices[Eigenvector Centrality],"&gt;="&amp;N58)</f>
        <v>1</v>
      </c>
      <c r="P57" s="43">
        <f>MAX(Vertices[PageRank])</f>
        <v>3.342304</v>
      </c>
      <c r="Q57" s="44">
        <f>COUNTIF(Vertices[PageRank],"&gt;= "&amp;P57)-COUNTIF(Vertices[PageRank],"&gt;="&amp;P58)</f>
        <v>1</v>
      </c>
      <c r="R57" s="43">
        <f>MAX(Vertices[Clustering Coefficient])</f>
        <v>0.5</v>
      </c>
      <c r="S57" s="47">
        <f>COUNTIF(Vertices[Clustering Coefficient],"&gt;= "&amp;R57)-COUNTIF(Vertices[Clustering Coefficient],"&gt;="&amp;R58)</f>
        <v>6</v>
      </c>
      <c r="T57" s="43" t="e">
        <f ca="1">MAX(INDIRECT(DynamicFilterSourceColumnRange))</f>
        <v>#REF!</v>
      </c>
      <c r="U57" s="44" t="e">
        <f ca="1" t="shared" si="0"/>
        <v>#REF!</v>
      </c>
    </row>
    <row r="58" spans="1:2" ht="15">
      <c r="A58" s="35" t="s">
        <v>84</v>
      </c>
      <c r="B58" s="49" t="str">
        <f>_xlfn.IFERROR(MEDIAN(Vertices[Degree]),NoMetricMessage)</f>
        <v>Not Available</v>
      </c>
    </row>
    <row r="69" spans="1:2" ht="15">
      <c r="A69" s="35" t="s">
        <v>88</v>
      </c>
      <c r="B69" s="48">
        <f>IF(COUNT(Vertices[In-Degree])&gt;0,F2,NoMetricMessage)</f>
        <v>0</v>
      </c>
    </row>
    <row r="70" spans="1:2" ht="15">
      <c r="A70" s="35" t="s">
        <v>89</v>
      </c>
      <c r="B70" s="48">
        <f>IF(COUNT(Vertices[In-Degree])&gt;0,F57,NoMetricMessage)</f>
        <v>6</v>
      </c>
    </row>
    <row r="71" spans="1:2" ht="15">
      <c r="A71" s="35" t="s">
        <v>90</v>
      </c>
      <c r="B71" s="49">
        <f>_xlfn.IFERROR(AVERAGE(Vertices[In-Degree]),NoMetricMessage)</f>
        <v>1.0714285714285714</v>
      </c>
    </row>
    <row r="72" spans="1:2" ht="15">
      <c r="A72" s="35" t="s">
        <v>91</v>
      </c>
      <c r="B72" s="49">
        <f>_xlfn.IFERROR(MEDIAN(Vertices[In-Degree]),NoMetricMessage)</f>
        <v>1</v>
      </c>
    </row>
    <row r="83" spans="1:2" ht="15">
      <c r="A83" s="35" t="s">
        <v>94</v>
      </c>
      <c r="B83" s="48">
        <f>IF(COUNT(Vertices[Out-Degree])&gt;0,H2,NoMetricMessage)</f>
        <v>0</v>
      </c>
    </row>
    <row r="84" spans="1:2" ht="15">
      <c r="A84" s="35" t="s">
        <v>95</v>
      </c>
      <c r="B84" s="48">
        <f>IF(COUNT(Vertices[Out-Degree])&gt;0,H57,NoMetricMessage)</f>
        <v>5</v>
      </c>
    </row>
    <row r="85" spans="1:2" ht="15">
      <c r="A85" s="35" t="s">
        <v>96</v>
      </c>
      <c r="B85" s="49">
        <f>_xlfn.IFERROR(AVERAGE(Vertices[Out-Degree]),NoMetricMessage)</f>
        <v>1.0714285714285714</v>
      </c>
    </row>
    <row r="86" spans="1:2" ht="15">
      <c r="A86" s="35" t="s">
        <v>97</v>
      </c>
      <c r="B86" s="49">
        <f>_xlfn.IFERROR(MEDIAN(Vertices[Out-Degree]),NoMetricMessage)</f>
        <v>1</v>
      </c>
    </row>
    <row r="97" spans="1:2" ht="15">
      <c r="A97" s="35" t="s">
        <v>100</v>
      </c>
      <c r="B97" s="49">
        <f>IF(COUNT(Vertices[Betweenness Centrality])&gt;0,J2,NoMetricMessage)</f>
        <v>0</v>
      </c>
    </row>
    <row r="98" spans="1:2" ht="15">
      <c r="A98" s="35" t="s">
        <v>101</v>
      </c>
      <c r="B98" s="49">
        <f>IF(COUNT(Vertices[Betweenness Centrality])&gt;0,J57,NoMetricMessage)</f>
        <v>103</v>
      </c>
    </row>
    <row r="99" spans="1:2" ht="15">
      <c r="A99" s="35" t="s">
        <v>102</v>
      </c>
      <c r="B99" s="49">
        <f>_xlfn.IFERROR(AVERAGE(Vertices[Betweenness Centrality]),NoMetricMessage)</f>
        <v>7</v>
      </c>
    </row>
    <row r="100" spans="1:2" ht="15">
      <c r="A100" s="35" t="s">
        <v>103</v>
      </c>
      <c r="B100" s="49">
        <f>_xlfn.IFERROR(MEDIAN(Vertices[Betweenness Centrality]),NoMetricMessage)</f>
        <v>0</v>
      </c>
    </row>
    <row r="111" spans="1:2" ht="15">
      <c r="A111" s="35" t="s">
        <v>106</v>
      </c>
      <c r="B111" s="49">
        <f>IF(COUNT(Vertices[Closeness Centrality])&gt;0,L2,NoMetricMessage)</f>
        <v>0</v>
      </c>
    </row>
    <row r="112" spans="1:2" ht="15">
      <c r="A112" s="35" t="s">
        <v>107</v>
      </c>
      <c r="B112" s="49">
        <f>IF(COUNT(Vertices[Closeness Centrality])&gt;0,L57,NoMetricMessage)</f>
        <v>1</v>
      </c>
    </row>
    <row r="113" spans="1:2" ht="15">
      <c r="A113" s="35" t="s">
        <v>108</v>
      </c>
      <c r="B113" s="49">
        <f>_xlfn.IFERROR(AVERAGE(Vertices[Closeness Centrality]),NoMetricMessage)</f>
        <v>0.21445435714285715</v>
      </c>
    </row>
    <row r="114" spans="1:2" ht="15">
      <c r="A114" s="35" t="s">
        <v>109</v>
      </c>
      <c r="B114" s="49">
        <f>_xlfn.IFERROR(MEDIAN(Vertices[Closeness Centrality]),NoMetricMessage)</f>
        <v>0.057566</v>
      </c>
    </row>
    <row r="125" spans="1:2" ht="15">
      <c r="A125" s="35" t="s">
        <v>112</v>
      </c>
      <c r="B125" s="49">
        <f>IF(COUNT(Vertices[Eigenvector Centrality])&gt;0,N2,NoMetricMessage)</f>
        <v>0</v>
      </c>
    </row>
    <row r="126" spans="1:2" ht="15">
      <c r="A126" s="35" t="s">
        <v>113</v>
      </c>
      <c r="B126" s="49">
        <f>IF(COUNT(Vertices[Eigenvector Centrality])&gt;0,N57,NoMetricMessage)</f>
        <v>0.235183</v>
      </c>
    </row>
    <row r="127" spans="1:2" ht="15">
      <c r="A127" s="35" t="s">
        <v>114</v>
      </c>
      <c r="B127" s="49">
        <f>_xlfn.IFERROR(AVERAGE(Vertices[Eigenvector Centrality]),NoMetricMessage)</f>
        <v>0.035714321428571436</v>
      </c>
    </row>
    <row r="128" spans="1:2" ht="15">
      <c r="A128" s="35" t="s">
        <v>115</v>
      </c>
      <c r="B128" s="49">
        <f>_xlfn.IFERROR(MEDIAN(Vertices[Eigenvector Centrality]),NoMetricMessage)</f>
        <v>0</v>
      </c>
    </row>
    <row r="139" spans="1:2" ht="15">
      <c r="A139" s="35" t="s">
        <v>140</v>
      </c>
      <c r="B139" s="49">
        <f>IF(COUNT(Vertices[PageRank])&gt;0,P2,NoMetricMessage)</f>
        <v>0.465661</v>
      </c>
    </row>
    <row r="140" spans="1:2" ht="15">
      <c r="A140" s="35" t="s">
        <v>141</v>
      </c>
      <c r="B140" s="49">
        <f>IF(COUNT(Vertices[PageRank])&gt;0,P57,NoMetricMessage)</f>
        <v>3.342304</v>
      </c>
    </row>
    <row r="141" spans="1:2" ht="15">
      <c r="A141" s="35" t="s">
        <v>142</v>
      </c>
      <c r="B141" s="49">
        <f>_xlfn.IFERROR(AVERAGE(Vertices[PageRank]),NoMetricMessage)</f>
        <v>0.9999820357142853</v>
      </c>
    </row>
    <row r="142" spans="1:2" ht="15">
      <c r="A142" s="35" t="s">
        <v>143</v>
      </c>
      <c r="B142" s="49">
        <f>_xlfn.IFERROR(MEDIAN(Vertices[PageRank]),NoMetricMessage)</f>
        <v>0.774436</v>
      </c>
    </row>
    <row r="153" spans="1:2" ht="15">
      <c r="A153" s="35" t="s">
        <v>118</v>
      </c>
      <c r="B153" s="49">
        <f>IF(COUNT(Vertices[Clustering Coefficient])&gt;0,R2,NoMetricMessage)</f>
        <v>0</v>
      </c>
    </row>
    <row r="154" spans="1:2" ht="15">
      <c r="A154" s="35" t="s">
        <v>119</v>
      </c>
      <c r="B154" s="49">
        <f>IF(COUNT(Vertices[Clustering Coefficient])&gt;0,R57,NoMetricMessage)</f>
        <v>0.5</v>
      </c>
    </row>
    <row r="155" spans="1:2" ht="15">
      <c r="A155" s="35" t="s">
        <v>120</v>
      </c>
      <c r="B155" s="49">
        <f>_xlfn.IFERROR(AVERAGE(Vertices[Clustering Coefficient]),NoMetricMessage)</f>
        <v>0.11798469387755103</v>
      </c>
    </row>
    <row r="156" spans="1:2" ht="15">
      <c r="A156" s="35" t="s">
        <v>121</v>
      </c>
      <c r="B156"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5"/>
    <tablePart r:id="rId6"/>
    <tablePart r:id="rId4"/>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612</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613</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614</v>
      </c>
      <c r="K7" s="13" t="s">
        <v>615</v>
      </c>
    </row>
    <row r="8" spans="1:11" ht="409.5">
      <c r="A8"/>
      <c r="B8">
        <v>2</v>
      </c>
      <c r="C8">
        <v>2</v>
      </c>
      <c r="D8" t="s">
        <v>61</v>
      </c>
      <c r="E8" t="s">
        <v>61</v>
      </c>
      <c r="H8" t="s">
        <v>73</v>
      </c>
      <c r="J8" t="s">
        <v>616</v>
      </c>
      <c r="K8" s="13" t="s">
        <v>617</v>
      </c>
    </row>
    <row r="9" spans="1:11" ht="409.5">
      <c r="A9"/>
      <c r="B9">
        <v>3</v>
      </c>
      <c r="C9">
        <v>4</v>
      </c>
      <c r="D9" t="s">
        <v>62</v>
      </c>
      <c r="E9" t="s">
        <v>62</v>
      </c>
      <c r="H9" t="s">
        <v>74</v>
      </c>
      <c r="J9" t="s">
        <v>618</v>
      </c>
      <c r="K9" s="116" t="s">
        <v>619</v>
      </c>
    </row>
    <row r="10" spans="1:11" ht="409.5">
      <c r="A10"/>
      <c r="B10">
        <v>4</v>
      </c>
      <c r="D10" t="s">
        <v>63</v>
      </c>
      <c r="E10" t="s">
        <v>63</v>
      </c>
      <c r="H10" t="s">
        <v>75</v>
      </c>
      <c r="J10" t="s">
        <v>620</v>
      </c>
      <c r="K10" s="13" t="s">
        <v>621</v>
      </c>
    </row>
    <row r="11" spans="1:11" ht="15">
      <c r="A11"/>
      <c r="B11">
        <v>5</v>
      </c>
      <c r="D11" t="s">
        <v>46</v>
      </c>
      <c r="E11">
        <v>1</v>
      </c>
      <c r="H11" t="s">
        <v>76</v>
      </c>
      <c r="J11" t="s">
        <v>622</v>
      </c>
      <c r="K11" t="s">
        <v>623</v>
      </c>
    </row>
    <row r="12" spans="1:11" ht="15">
      <c r="A12"/>
      <c r="B12"/>
      <c r="D12" t="s">
        <v>64</v>
      </c>
      <c r="E12">
        <v>2</v>
      </c>
      <c r="H12">
        <v>0</v>
      </c>
      <c r="J12" t="s">
        <v>624</v>
      </c>
      <c r="K12" t="s">
        <v>625</v>
      </c>
    </row>
    <row r="13" spans="1:11" ht="15">
      <c r="A13"/>
      <c r="B13"/>
      <c r="D13">
        <v>1</v>
      </c>
      <c r="E13">
        <v>3</v>
      </c>
      <c r="H13">
        <v>1</v>
      </c>
      <c r="J13" t="s">
        <v>626</v>
      </c>
      <c r="K13" t="s">
        <v>627</v>
      </c>
    </row>
    <row r="14" spans="4:11" ht="15">
      <c r="D14">
        <v>2</v>
      </c>
      <c r="E14">
        <v>4</v>
      </c>
      <c r="H14">
        <v>2</v>
      </c>
      <c r="J14" t="s">
        <v>628</v>
      </c>
      <c r="K14" t="s">
        <v>629</v>
      </c>
    </row>
    <row r="15" spans="4:11" ht="15">
      <c r="D15">
        <v>3</v>
      </c>
      <c r="E15">
        <v>5</v>
      </c>
      <c r="H15">
        <v>3</v>
      </c>
      <c r="J15" t="s">
        <v>630</v>
      </c>
      <c r="K15" t="s">
        <v>631</v>
      </c>
    </row>
    <row r="16" spans="4:11" ht="15">
      <c r="D16">
        <v>4</v>
      </c>
      <c r="E16">
        <v>6</v>
      </c>
      <c r="H16">
        <v>4</v>
      </c>
      <c r="J16" t="s">
        <v>632</v>
      </c>
      <c r="K16" t="s">
        <v>633</v>
      </c>
    </row>
    <row r="17" spans="4:11" ht="15">
      <c r="D17">
        <v>5</v>
      </c>
      <c r="E17">
        <v>7</v>
      </c>
      <c r="H17">
        <v>5</v>
      </c>
      <c r="J17" t="s">
        <v>634</v>
      </c>
      <c r="K17" t="s">
        <v>635</v>
      </c>
    </row>
    <row r="18" spans="4:11" ht="15">
      <c r="D18">
        <v>6</v>
      </c>
      <c r="E18">
        <v>8</v>
      </c>
      <c r="H18">
        <v>6</v>
      </c>
      <c r="J18" t="s">
        <v>636</v>
      </c>
      <c r="K18" t="s">
        <v>637</v>
      </c>
    </row>
    <row r="19" spans="4:11" ht="15">
      <c r="D19">
        <v>7</v>
      </c>
      <c r="E19">
        <v>9</v>
      </c>
      <c r="H19">
        <v>7</v>
      </c>
      <c r="J19" t="s">
        <v>638</v>
      </c>
      <c r="K19" t="s">
        <v>639</v>
      </c>
    </row>
    <row r="20" spans="4:11" ht="15">
      <c r="D20">
        <v>8</v>
      </c>
      <c r="H20">
        <v>8</v>
      </c>
      <c r="J20" t="s">
        <v>640</v>
      </c>
      <c r="K20" t="s">
        <v>641</v>
      </c>
    </row>
    <row r="21" spans="4:11" ht="409.5">
      <c r="D21">
        <v>9</v>
      </c>
      <c r="H21">
        <v>9</v>
      </c>
      <c r="J21" t="s">
        <v>642</v>
      </c>
      <c r="K21" s="13" t="s">
        <v>643</v>
      </c>
    </row>
    <row r="22" spans="4:11" ht="409.5">
      <c r="D22">
        <v>10</v>
      </c>
      <c r="J22" t="s">
        <v>644</v>
      </c>
      <c r="K22" s="13" t="s">
        <v>645</v>
      </c>
    </row>
    <row r="23" spans="4:11" ht="409.5">
      <c r="D23">
        <v>11</v>
      </c>
      <c r="J23" t="s">
        <v>646</v>
      </c>
      <c r="K23" s="13" t="s">
        <v>647</v>
      </c>
    </row>
    <row r="24" spans="10:11" ht="409.5">
      <c r="J24" t="s">
        <v>648</v>
      </c>
      <c r="K24" s="13" t="s">
        <v>1062</v>
      </c>
    </row>
    <row r="25" spans="10:11" ht="15">
      <c r="J25" t="s">
        <v>649</v>
      </c>
      <c r="K25" t="b">
        <v>0</v>
      </c>
    </row>
    <row r="26" spans="10:11" ht="15">
      <c r="J26" t="s">
        <v>1059</v>
      </c>
      <c r="K26" t="s">
        <v>1060</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workbookViewId="0" topLeftCell="A1"/>
  </sheetViews>
  <sheetFormatPr defaultColWidth="9.140625" defaultRowHeight="15"/>
  <cols>
    <col min="1" max="1" width="10.00390625" style="0" customWidth="1"/>
    <col min="2" max="2" width="10.00390625" style="0" bestFit="1" customWidth="1"/>
    <col min="3" max="3" width="13.421875" style="0" bestFit="1" customWidth="1"/>
  </cols>
  <sheetData>
    <row r="1" ht="15">
      <c r="C1" s="35" t="s">
        <v>42</v>
      </c>
    </row>
    <row r="2" spans="1:3" ht="15" customHeight="1">
      <c r="A2" s="13" t="s">
        <v>668</v>
      </c>
      <c r="B2" s="129" t="s">
        <v>669</v>
      </c>
      <c r="C2" s="67" t="s">
        <v>670</v>
      </c>
    </row>
    <row r="3" spans="1:3" ht="15">
      <c r="A3" s="128" t="s">
        <v>651</v>
      </c>
      <c r="B3" s="128" t="s">
        <v>651</v>
      </c>
      <c r="C3" s="36">
        <v>19</v>
      </c>
    </row>
    <row r="4" spans="1:3" ht="15">
      <c r="A4" s="128" t="s">
        <v>652</v>
      </c>
      <c r="B4" s="128" t="s">
        <v>651</v>
      </c>
      <c r="C4" s="36">
        <v>2</v>
      </c>
    </row>
    <row r="5" spans="1:3" ht="15">
      <c r="A5" s="128" t="s">
        <v>652</v>
      </c>
      <c r="B5" s="128" t="s">
        <v>652</v>
      </c>
      <c r="C5" s="36">
        <v>4</v>
      </c>
    </row>
    <row r="6" spans="1:3" ht="15">
      <c r="A6" s="128" t="s">
        <v>653</v>
      </c>
      <c r="B6" s="128" t="s">
        <v>653</v>
      </c>
      <c r="C6" s="36">
        <v>8</v>
      </c>
    </row>
    <row r="7" spans="1:3" ht="15">
      <c r="A7" s="128" t="s">
        <v>654</v>
      </c>
      <c r="B7" s="128" t="s">
        <v>654</v>
      </c>
      <c r="C7" s="36">
        <v>3</v>
      </c>
    </row>
    <row r="8" spans="1:3" ht="15">
      <c r="A8" s="128" t="s">
        <v>655</v>
      </c>
      <c r="B8" s="128" t="s">
        <v>655</v>
      </c>
      <c r="C8" s="36">
        <v>2</v>
      </c>
    </row>
    <row r="9" spans="1:3" ht="15">
      <c r="A9" s="128" t="s">
        <v>656</v>
      </c>
      <c r="B9" s="128" t="s">
        <v>656</v>
      </c>
      <c r="C9" s="36">
        <v>1</v>
      </c>
    </row>
    <row r="10" spans="1:3" ht="15">
      <c r="A10" s="128" t="s">
        <v>657</v>
      </c>
      <c r="B10" s="128" t="s">
        <v>657</v>
      </c>
      <c r="C10" s="36">
        <v>3</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6"/>
  <sheetViews>
    <sheetView workbookViewId="0" topLeftCell="A1"/>
  </sheetViews>
  <sheetFormatPr defaultColWidth="9.140625" defaultRowHeight="15"/>
  <cols>
    <col min="1" max="1" width="39.7109375" style="0" customWidth="1"/>
    <col min="2" max="2" width="20.140625" style="0" bestFit="1" customWidth="1"/>
    <col min="3" max="3" width="29.7109375" style="0" customWidth="1"/>
    <col min="4" max="4" width="11.140625" style="0" bestFit="1" customWidth="1"/>
    <col min="5" max="5" width="29.7109375" style="0" customWidth="1"/>
    <col min="6" max="6" width="11.140625" style="0" bestFit="1" customWidth="1"/>
    <col min="7" max="7" width="29.7109375" style="0" customWidth="1"/>
    <col min="8" max="8" width="11.140625" style="0" bestFit="1" customWidth="1"/>
    <col min="9" max="9" width="29.7109375" style="0" customWidth="1"/>
    <col min="10" max="10" width="11.140625" style="0" bestFit="1" customWidth="1"/>
    <col min="11" max="11" width="29.7109375" style="0" customWidth="1"/>
    <col min="12" max="12" width="11.140625" style="0" bestFit="1" customWidth="1"/>
    <col min="13" max="13" width="29.7109375" style="0" customWidth="1"/>
    <col min="14" max="14" width="11.140625" style="0" bestFit="1" customWidth="1"/>
    <col min="15" max="15" width="29.7109375" style="0" customWidth="1"/>
    <col min="16" max="16" width="11.140625" style="0" bestFit="1" customWidth="1"/>
  </cols>
  <sheetData>
    <row r="1" spans="1:16" ht="15" customHeight="1">
      <c r="A1" s="13" t="s">
        <v>675</v>
      </c>
      <c r="B1" s="13" t="s">
        <v>676</v>
      </c>
      <c r="C1" s="13" t="s">
        <v>677</v>
      </c>
      <c r="D1" s="13" t="s">
        <v>679</v>
      </c>
      <c r="E1" s="85" t="s">
        <v>678</v>
      </c>
      <c r="F1" s="85" t="s">
        <v>681</v>
      </c>
      <c r="G1" s="13" t="s">
        <v>680</v>
      </c>
      <c r="H1" s="13" t="s">
        <v>683</v>
      </c>
      <c r="I1" s="13" t="s">
        <v>682</v>
      </c>
      <c r="J1" s="13" t="s">
        <v>685</v>
      </c>
      <c r="K1" s="85" t="s">
        <v>684</v>
      </c>
      <c r="L1" s="85" t="s">
        <v>687</v>
      </c>
      <c r="M1" s="13" t="s">
        <v>686</v>
      </c>
      <c r="N1" s="13" t="s">
        <v>689</v>
      </c>
      <c r="O1" s="13" t="s">
        <v>688</v>
      </c>
      <c r="P1" s="13" t="s">
        <v>690</v>
      </c>
    </row>
    <row r="2" spans="1:16" ht="15">
      <c r="A2" s="89" t="s">
        <v>275</v>
      </c>
      <c r="B2" s="85">
        <v>5</v>
      </c>
      <c r="C2" s="89" t="s">
        <v>277</v>
      </c>
      <c r="D2" s="85">
        <v>1</v>
      </c>
      <c r="E2" s="85"/>
      <c r="F2" s="85"/>
      <c r="G2" s="89" t="s">
        <v>275</v>
      </c>
      <c r="H2" s="85">
        <v>5</v>
      </c>
      <c r="I2" s="89" t="s">
        <v>279</v>
      </c>
      <c r="J2" s="85">
        <v>1</v>
      </c>
      <c r="K2" s="85"/>
      <c r="L2" s="85"/>
      <c r="M2" s="89" t="s">
        <v>278</v>
      </c>
      <c r="N2" s="85">
        <v>1</v>
      </c>
      <c r="O2" s="89" t="s">
        <v>272</v>
      </c>
      <c r="P2" s="85">
        <v>1</v>
      </c>
    </row>
    <row r="3" spans="1:16" ht="15">
      <c r="A3" s="89" t="s">
        <v>279</v>
      </c>
      <c r="B3" s="85">
        <v>1</v>
      </c>
      <c r="C3" s="89" t="s">
        <v>280</v>
      </c>
      <c r="D3" s="85">
        <v>1</v>
      </c>
      <c r="E3" s="85"/>
      <c r="F3" s="85"/>
      <c r="G3" s="85"/>
      <c r="H3" s="85"/>
      <c r="I3" s="85"/>
      <c r="J3" s="85"/>
      <c r="K3" s="85"/>
      <c r="L3" s="85"/>
      <c r="M3" s="85"/>
      <c r="N3" s="85"/>
      <c r="O3" s="89" t="s">
        <v>274</v>
      </c>
      <c r="P3" s="85">
        <v>1</v>
      </c>
    </row>
    <row r="4" spans="1:16" ht="15">
      <c r="A4" s="89" t="s">
        <v>278</v>
      </c>
      <c r="B4" s="85">
        <v>1</v>
      </c>
      <c r="C4" s="89" t="s">
        <v>281</v>
      </c>
      <c r="D4" s="85">
        <v>1</v>
      </c>
      <c r="E4" s="85"/>
      <c r="F4" s="85"/>
      <c r="G4" s="85"/>
      <c r="H4" s="85"/>
      <c r="I4" s="85"/>
      <c r="J4" s="85"/>
      <c r="K4" s="85"/>
      <c r="L4" s="85"/>
      <c r="M4" s="85"/>
      <c r="N4" s="85"/>
      <c r="O4" s="89" t="s">
        <v>273</v>
      </c>
      <c r="P4" s="85">
        <v>1</v>
      </c>
    </row>
    <row r="5" spans="1:16" ht="15">
      <c r="A5" s="89" t="s">
        <v>277</v>
      </c>
      <c r="B5" s="85">
        <v>1</v>
      </c>
      <c r="C5" s="89" t="s">
        <v>282</v>
      </c>
      <c r="D5" s="85">
        <v>1</v>
      </c>
      <c r="E5" s="85"/>
      <c r="F5" s="85"/>
      <c r="G5" s="85"/>
      <c r="H5" s="85"/>
      <c r="I5" s="85"/>
      <c r="J5" s="85"/>
      <c r="K5" s="85"/>
      <c r="L5" s="85"/>
      <c r="M5" s="85"/>
      <c r="N5" s="85"/>
      <c r="O5" s="85"/>
      <c r="P5" s="85"/>
    </row>
    <row r="6" spans="1:16" ht="15">
      <c r="A6" s="89" t="s">
        <v>276</v>
      </c>
      <c r="B6" s="85">
        <v>1</v>
      </c>
      <c r="C6" s="89" t="s">
        <v>283</v>
      </c>
      <c r="D6" s="85">
        <v>1</v>
      </c>
      <c r="E6" s="85"/>
      <c r="F6" s="85"/>
      <c r="G6" s="85"/>
      <c r="H6" s="85"/>
      <c r="I6" s="85"/>
      <c r="J6" s="85"/>
      <c r="K6" s="85"/>
      <c r="L6" s="85"/>
      <c r="M6" s="85"/>
      <c r="N6" s="85"/>
      <c r="O6" s="85"/>
      <c r="P6" s="85"/>
    </row>
    <row r="7" spans="1:16" ht="15">
      <c r="A7" s="89" t="s">
        <v>274</v>
      </c>
      <c r="B7" s="85">
        <v>1</v>
      </c>
      <c r="C7" s="89" t="s">
        <v>276</v>
      </c>
      <c r="D7" s="85">
        <v>1</v>
      </c>
      <c r="E7" s="85"/>
      <c r="F7" s="85"/>
      <c r="G7" s="85"/>
      <c r="H7" s="85"/>
      <c r="I7" s="85"/>
      <c r="J7" s="85"/>
      <c r="K7" s="85"/>
      <c r="L7" s="85"/>
      <c r="M7" s="85"/>
      <c r="N7" s="85"/>
      <c r="O7" s="85"/>
      <c r="P7" s="85"/>
    </row>
    <row r="8" spans="1:16" ht="15">
      <c r="A8" s="89" t="s">
        <v>273</v>
      </c>
      <c r="B8" s="85">
        <v>1</v>
      </c>
      <c r="C8" s="85"/>
      <c r="D8" s="85"/>
      <c r="E8" s="85"/>
      <c r="F8" s="85"/>
      <c r="G8" s="85"/>
      <c r="H8" s="85"/>
      <c r="I8" s="85"/>
      <c r="J8" s="85"/>
      <c r="K8" s="85"/>
      <c r="L8" s="85"/>
      <c r="M8" s="85"/>
      <c r="N8" s="85"/>
      <c r="O8" s="85"/>
      <c r="P8" s="85"/>
    </row>
    <row r="9" spans="1:16" ht="15">
      <c r="A9" s="89" t="s">
        <v>283</v>
      </c>
      <c r="B9" s="85">
        <v>1</v>
      </c>
      <c r="C9" s="85"/>
      <c r="D9" s="85"/>
      <c r="E9" s="85"/>
      <c r="F9" s="85"/>
      <c r="G9" s="85"/>
      <c r="H9" s="85"/>
      <c r="I9" s="85"/>
      <c r="J9" s="85"/>
      <c r="K9" s="85"/>
      <c r="L9" s="85"/>
      <c r="M9" s="85"/>
      <c r="N9" s="85"/>
      <c r="O9" s="85"/>
      <c r="P9" s="85"/>
    </row>
    <row r="10" spans="1:16" ht="15">
      <c r="A10" s="89" t="s">
        <v>282</v>
      </c>
      <c r="B10" s="85">
        <v>1</v>
      </c>
      <c r="C10" s="85"/>
      <c r="D10" s="85"/>
      <c r="E10" s="85"/>
      <c r="F10" s="85"/>
      <c r="G10" s="85"/>
      <c r="H10" s="85"/>
      <c r="I10" s="85"/>
      <c r="J10" s="85"/>
      <c r="K10" s="85"/>
      <c r="L10" s="85"/>
      <c r="M10" s="85"/>
      <c r="N10" s="85"/>
      <c r="O10" s="85"/>
      <c r="P10" s="85"/>
    </row>
    <row r="11" spans="1:16" ht="15">
      <c r="A11" s="89" t="s">
        <v>281</v>
      </c>
      <c r="B11" s="85">
        <v>1</v>
      </c>
      <c r="C11" s="85"/>
      <c r="D11" s="85"/>
      <c r="E11" s="85"/>
      <c r="F11" s="85"/>
      <c r="G11" s="85"/>
      <c r="H11" s="85"/>
      <c r="I11" s="85"/>
      <c r="J11" s="85"/>
      <c r="K11" s="85"/>
      <c r="L11" s="85"/>
      <c r="M11" s="85"/>
      <c r="N11" s="85"/>
      <c r="O11" s="85"/>
      <c r="P11" s="85"/>
    </row>
    <row r="14" spans="1:16" ht="15" customHeight="1">
      <c r="A14" s="13" t="s">
        <v>694</v>
      </c>
      <c r="B14" s="13" t="s">
        <v>676</v>
      </c>
      <c r="C14" s="13" t="s">
        <v>695</v>
      </c>
      <c r="D14" s="13" t="s">
        <v>679</v>
      </c>
      <c r="E14" s="85" t="s">
        <v>696</v>
      </c>
      <c r="F14" s="85" t="s">
        <v>681</v>
      </c>
      <c r="G14" s="13" t="s">
        <v>697</v>
      </c>
      <c r="H14" s="13" t="s">
        <v>683</v>
      </c>
      <c r="I14" s="13" t="s">
        <v>698</v>
      </c>
      <c r="J14" s="13" t="s">
        <v>685</v>
      </c>
      <c r="K14" s="85" t="s">
        <v>699</v>
      </c>
      <c r="L14" s="85" t="s">
        <v>687</v>
      </c>
      <c r="M14" s="13" t="s">
        <v>700</v>
      </c>
      <c r="N14" s="13" t="s">
        <v>689</v>
      </c>
      <c r="O14" s="13" t="s">
        <v>701</v>
      </c>
      <c r="P14" s="13" t="s">
        <v>690</v>
      </c>
    </row>
    <row r="15" spans="1:16" ht="15">
      <c r="A15" s="85" t="s">
        <v>285</v>
      </c>
      <c r="B15" s="85">
        <v>5</v>
      </c>
      <c r="C15" s="85" t="s">
        <v>288</v>
      </c>
      <c r="D15" s="85">
        <v>3</v>
      </c>
      <c r="E15" s="85"/>
      <c r="F15" s="85"/>
      <c r="G15" s="85" t="s">
        <v>285</v>
      </c>
      <c r="H15" s="85">
        <v>5</v>
      </c>
      <c r="I15" s="85" t="s">
        <v>287</v>
      </c>
      <c r="J15" s="85">
        <v>1</v>
      </c>
      <c r="K15" s="85"/>
      <c r="L15" s="85"/>
      <c r="M15" s="85" t="s">
        <v>287</v>
      </c>
      <c r="N15" s="85">
        <v>1</v>
      </c>
      <c r="O15" s="85" t="s">
        <v>284</v>
      </c>
      <c r="P15" s="85">
        <v>3</v>
      </c>
    </row>
    <row r="16" spans="1:16" ht="15">
      <c r="A16" s="85" t="s">
        <v>284</v>
      </c>
      <c r="B16" s="85">
        <v>4</v>
      </c>
      <c r="C16" s="85" t="s">
        <v>286</v>
      </c>
      <c r="D16" s="85">
        <v>2</v>
      </c>
      <c r="E16" s="85"/>
      <c r="F16" s="85"/>
      <c r="G16" s="85"/>
      <c r="H16" s="85"/>
      <c r="I16" s="85"/>
      <c r="J16" s="85"/>
      <c r="K16" s="85"/>
      <c r="L16" s="85"/>
      <c r="M16" s="85"/>
      <c r="N16" s="85"/>
      <c r="O16" s="85"/>
      <c r="P16" s="85"/>
    </row>
    <row r="17" spans="1:16" ht="15">
      <c r="A17" s="85" t="s">
        <v>288</v>
      </c>
      <c r="B17" s="85">
        <v>3</v>
      </c>
      <c r="C17" s="85" t="s">
        <v>284</v>
      </c>
      <c r="D17" s="85">
        <v>1</v>
      </c>
      <c r="E17" s="85"/>
      <c r="F17" s="85"/>
      <c r="G17" s="85"/>
      <c r="H17" s="85"/>
      <c r="I17" s="85"/>
      <c r="J17" s="85"/>
      <c r="K17" s="85"/>
      <c r="L17" s="85"/>
      <c r="M17" s="85"/>
      <c r="N17" s="85"/>
      <c r="O17" s="85"/>
      <c r="P17" s="85"/>
    </row>
    <row r="18" spans="1:16" ht="15">
      <c r="A18" s="85" t="s">
        <v>287</v>
      </c>
      <c r="B18" s="85">
        <v>2</v>
      </c>
      <c r="C18" s="85"/>
      <c r="D18" s="85"/>
      <c r="E18" s="85"/>
      <c r="F18" s="85"/>
      <c r="G18" s="85"/>
      <c r="H18" s="85"/>
      <c r="I18" s="85"/>
      <c r="J18" s="85"/>
      <c r="K18" s="85"/>
      <c r="L18" s="85"/>
      <c r="M18" s="85"/>
      <c r="N18" s="85"/>
      <c r="O18" s="85"/>
      <c r="P18" s="85"/>
    </row>
    <row r="19" spans="1:16" ht="15">
      <c r="A19" s="85" t="s">
        <v>286</v>
      </c>
      <c r="B19" s="85">
        <v>2</v>
      </c>
      <c r="C19" s="85"/>
      <c r="D19" s="85"/>
      <c r="E19" s="85"/>
      <c r="F19" s="85"/>
      <c r="G19" s="85"/>
      <c r="H19" s="85"/>
      <c r="I19" s="85"/>
      <c r="J19" s="85"/>
      <c r="K19" s="85"/>
      <c r="L19" s="85"/>
      <c r="M19" s="85"/>
      <c r="N19" s="85"/>
      <c r="O19" s="85"/>
      <c r="P19" s="85"/>
    </row>
    <row r="22" spans="1:16" ht="15" customHeight="1">
      <c r="A22" s="13" t="s">
        <v>704</v>
      </c>
      <c r="B22" s="13" t="s">
        <v>676</v>
      </c>
      <c r="C22" s="13" t="s">
        <v>709</v>
      </c>
      <c r="D22" s="13" t="s">
        <v>679</v>
      </c>
      <c r="E22" s="85" t="s">
        <v>710</v>
      </c>
      <c r="F22" s="85" t="s">
        <v>681</v>
      </c>
      <c r="G22" s="13" t="s">
        <v>711</v>
      </c>
      <c r="H22" s="13" t="s">
        <v>683</v>
      </c>
      <c r="I22" s="85" t="s">
        <v>712</v>
      </c>
      <c r="J22" s="85" t="s">
        <v>685</v>
      </c>
      <c r="K22" s="13" t="s">
        <v>713</v>
      </c>
      <c r="L22" s="13" t="s">
        <v>687</v>
      </c>
      <c r="M22" s="85" t="s">
        <v>714</v>
      </c>
      <c r="N22" s="85" t="s">
        <v>689</v>
      </c>
      <c r="O22" s="13" t="s">
        <v>715</v>
      </c>
      <c r="P22" s="13" t="s">
        <v>690</v>
      </c>
    </row>
    <row r="23" spans="1:16" ht="15">
      <c r="A23" s="85" t="s">
        <v>292</v>
      </c>
      <c r="B23" s="85">
        <v>7</v>
      </c>
      <c r="C23" s="85" t="s">
        <v>292</v>
      </c>
      <c r="D23" s="85">
        <v>7</v>
      </c>
      <c r="E23" s="85"/>
      <c r="F23" s="85"/>
      <c r="G23" s="85" t="s">
        <v>290</v>
      </c>
      <c r="H23" s="85">
        <v>1</v>
      </c>
      <c r="I23" s="85"/>
      <c r="J23" s="85"/>
      <c r="K23" s="85" t="s">
        <v>289</v>
      </c>
      <c r="L23" s="85">
        <v>1</v>
      </c>
      <c r="M23" s="85"/>
      <c r="N23" s="85"/>
      <c r="O23" s="85" t="s">
        <v>234</v>
      </c>
      <c r="P23" s="85">
        <v>1</v>
      </c>
    </row>
    <row r="24" spans="1:16" ht="15">
      <c r="A24" s="85" t="s">
        <v>290</v>
      </c>
      <c r="B24" s="85">
        <v>1</v>
      </c>
      <c r="C24" s="85" t="s">
        <v>708</v>
      </c>
      <c r="D24" s="85">
        <v>1</v>
      </c>
      <c r="E24" s="85"/>
      <c r="F24" s="85"/>
      <c r="G24" s="85" t="s">
        <v>705</v>
      </c>
      <c r="H24" s="85">
        <v>1</v>
      </c>
      <c r="I24" s="85"/>
      <c r="J24" s="85"/>
      <c r="K24" s="85"/>
      <c r="L24" s="85"/>
      <c r="M24" s="85"/>
      <c r="N24" s="85"/>
      <c r="O24" s="85"/>
      <c r="P24" s="85"/>
    </row>
    <row r="25" spans="1:16" ht="15">
      <c r="A25" s="85" t="s">
        <v>705</v>
      </c>
      <c r="B25" s="85">
        <v>1</v>
      </c>
      <c r="C25" s="85" t="s">
        <v>707</v>
      </c>
      <c r="D25" s="85">
        <v>1</v>
      </c>
      <c r="E25" s="85"/>
      <c r="F25" s="85"/>
      <c r="G25" s="85" t="s">
        <v>706</v>
      </c>
      <c r="H25" s="85">
        <v>1</v>
      </c>
      <c r="I25" s="85"/>
      <c r="J25" s="85"/>
      <c r="K25" s="85"/>
      <c r="L25" s="85"/>
      <c r="M25" s="85"/>
      <c r="N25" s="85"/>
      <c r="O25" s="85"/>
      <c r="P25" s="85"/>
    </row>
    <row r="26" spans="1:16" ht="15">
      <c r="A26" s="85" t="s">
        <v>706</v>
      </c>
      <c r="B26" s="85">
        <v>1</v>
      </c>
      <c r="C26" s="85"/>
      <c r="D26" s="85"/>
      <c r="E26" s="85"/>
      <c r="F26" s="85"/>
      <c r="G26" s="85"/>
      <c r="H26" s="85"/>
      <c r="I26" s="85"/>
      <c r="J26" s="85"/>
      <c r="K26" s="85"/>
      <c r="L26" s="85"/>
      <c r="M26" s="85"/>
      <c r="N26" s="85"/>
      <c r="O26" s="85"/>
      <c r="P26" s="85"/>
    </row>
    <row r="27" spans="1:16" ht="15">
      <c r="A27" s="85" t="s">
        <v>289</v>
      </c>
      <c r="B27" s="85">
        <v>1</v>
      </c>
      <c r="C27" s="85"/>
      <c r="D27" s="85"/>
      <c r="E27" s="85"/>
      <c r="F27" s="85"/>
      <c r="G27" s="85"/>
      <c r="H27" s="85"/>
      <c r="I27" s="85"/>
      <c r="J27" s="85"/>
      <c r="K27" s="85"/>
      <c r="L27" s="85"/>
      <c r="M27" s="85"/>
      <c r="N27" s="85"/>
      <c r="O27" s="85"/>
      <c r="P27" s="85"/>
    </row>
    <row r="28" spans="1:16" ht="15">
      <c r="A28" s="85" t="s">
        <v>707</v>
      </c>
      <c r="B28" s="85">
        <v>1</v>
      </c>
      <c r="C28" s="85"/>
      <c r="D28" s="85"/>
      <c r="E28" s="85"/>
      <c r="F28" s="85"/>
      <c r="G28" s="85"/>
      <c r="H28" s="85"/>
      <c r="I28" s="85"/>
      <c r="J28" s="85"/>
      <c r="K28" s="85"/>
      <c r="L28" s="85"/>
      <c r="M28" s="85"/>
      <c r="N28" s="85"/>
      <c r="O28" s="85"/>
      <c r="P28" s="85"/>
    </row>
    <row r="29" spans="1:16" ht="15">
      <c r="A29" s="85" t="s">
        <v>708</v>
      </c>
      <c r="B29" s="85">
        <v>1</v>
      </c>
      <c r="C29" s="85"/>
      <c r="D29" s="85"/>
      <c r="E29" s="85"/>
      <c r="F29" s="85"/>
      <c r="G29" s="85"/>
      <c r="H29" s="85"/>
      <c r="I29" s="85"/>
      <c r="J29" s="85"/>
      <c r="K29" s="85"/>
      <c r="L29" s="85"/>
      <c r="M29" s="85"/>
      <c r="N29" s="85"/>
      <c r="O29" s="85"/>
      <c r="P29" s="85"/>
    </row>
    <row r="30" spans="1:16" ht="15">
      <c r="A30" s="85" t="s">
        <v>234</v>
      </c>
      <c r="B30" s="85">
        <v>1</v>
      </c>
      <c r="C30" s="85"/>
      <c r="D30" s="85"/>
      <c r="E30" s="85"/>
      <c r="F30" s="85"/>
      <c r="G30" s="85"/>
      <c r="H30" s="85"/>
      <c r="I30" s="85"/>
      <c r="J30" s="85"/>
      <c r="K30" s="85"/>
      <c r="L30" s="85"/>
      <c r="M30" s="85"/>
      <c r="N30" s="85"/>
      <c r="O30" s="85"/>
      <c r="P30" s="85"/>
    </row>
    <row r="33" spans="1:16" ht="15" customHeight="1">
      <c r="A33" s="13" t="s">
        <v>719</v>
      </c>
      <c r="B33" s="13" t="s">
        <v>676</v>
      </c>
      <c r="C33" s="13" t="s">
        <v>726</v>
      </c>
      <c r="D33" s="13" t="s">
        <v>679</v>
      </c>
      <c r="E33" s="13" t="s">
        <v>735</v>
      </c>
      <c r="F33" s="13" t="s">
        <v>681</v>
      </c>
      <c r="G33" s="13" t="s">
        <v>745</v>
      </c>
      <c r="H33" s="13" t="s">
        <v>683</v>
      </c>
      <c r="I33" s="13" t="s">
        <v>753</v>
      </c>
      <c r="J33" s="13" t="s">
        <v>685</v>
      </c>
      <c r="K33" s="13" t="s">
        <v>761</v>
      </c>
      <c r="L33" s="13" t="s">
        <v>687</v>
      </c>
      <c r="M33" s="85" t="s">
        <v>772</v>
      </c>
      <c r="N33" s="85" t="s">
        <v>689</v>
      </c>
      <c r="O33" s="13" t="s">
        <v>773</v>
      </c>
      <c r="P33" s="13" t="s">
        <v>690</v>
      </c>
    </row>
    <row r="34" spans="1:16" ht="15">
      <c r="A34" s="91" t="s">
        <v>720</v>
      </c>
      <c r="B34" s="91">
        <v>43</v>
      </c>
      <c r="C34" s="91" t="s">
        <v>234</v>
      </c>
      <c r="D34" s="91">
        <v>14</v>
      </c>
      <c r="E34" s="91" t="s">
        <v>736</v>
      </c>
      <c r="F34" s="91">
        <v>2</v>
      </c>
      <c r="G34" s="91" t="s">
        <v>725</v>
      </c>
      <c r="H34" s="91">
        <v>13</v>
      </c>
      <c r="I34" s="91" t="s">
        <v>754</v>
      </c>
      <c r="J34" s="91">
        <v>2</v>
      </c>
      <c r="K34" s="91" t="s">
        <v>762</v>
      </c>
      <c r="L34" s="91">
        <v>3</v>
      </c>
      <c r="M34" s="91"/>
      <c r="N34" s="91"/>
      <c r="O34" s="91" t="s">
        <v>774</v>
      </c>
      <c r="P34" s="91">
        <v>5</v>
      </c>
    </row>
    <row r="35" spans="1:16" ht="15">
      <c r="A35" s="91" t="s">
        <v>721</v>
      </c>
      <c r="B35" s="91">
        <v>11</v>
      </c>
      <c r="C35" s="91" t="s">
        <v>222</v>
      </c>
      <c r="D35" s="91">
        <v>9</v>
      </c>
      <c r="E35" s="91" t="s">
        <v>234</v>
      </c>
      <c r="F35" s="91">
        <v>2</v>
      </c>
      <c r="G35" s="91" t="s">
        <v>238</v>
      </c>
      <c r="H35" s="91">
        <v>11</v>
      </c>
      <c r="I35" s="91" t="s">
        <v>235</v>
      </c>
      <c r="J35" s="91">
        <v>2</v>
      </c>
      <c r="K35" s="91" t="s">
        <v>763</v>
      </c>
      <c r="L35" s="91">
        <v>3</v>
      </c>
      <c r="M35" s="91"/>
      <c r="N35" s="91"/>
      <c r="O35" s="91" t="s">
        <v>775</v>
      </c>
      <c r="P35" s="91">
        <v>2</v>
      </c>
    </row>
    <row r="36" spans="1:16" ht="15">
      <c r="A36" s="91" t="s">
        <v>722</v>
      </c>
      <c r="B36" s="91">
        <v>0</v>
      </c>
      <c r="C36" s="91" t="s">
        <v>727</v>
      </c>
      <c r="D36" s="91">
        <v>7</v>
      </c>
      <c r="E36" s="91" t="s">
        <v>737</v>
      </c>
      <c r="F36" s="91">
        <v>2</v>
      </c>
      <c r="G36" s="91" t="s">
        <v>706</v>
      </c>
      <c r="H36" s="91">
        <v>10</v>
      </c>
      <c r="I36" s="91" t="s">
        <v>755</v>
      </c>
      <c r="J36" s="91">
        <v>2</v>
      </c>
      <c r="K36" s="91" t="s">
        <v>764</v>
      </c>
      <c r="L36" s="91">
        <v>2</v>
      </c>
      <c r="M36" s="91"/>
      <c r="N36" s="91"/>
      <c r="O36" s="91" t="s">
        <v>776</v>
      </c>
      <c r="P36" s="91">
        <v>2</v>
      </c>
    </row>
    <row r="37" spans="1:16" ht="15">
      <c r="A37" s="91" t="s">
        <v>723</v>
      </c>
      <c r="B37" s="91">
        <v>934</v>
      </c>
      <c r="C37" s="91" t="s">
        <v>728</v>
      </c>
      <c r="D37" s="91">
        <v>5</v>
      </c>
      <c r="E37" s="91" t="s">
        <v>738</v>
      </c>
      <c r="F37" s="91">
        <v>2</v>
      </c>
      <c r="G37" s="91" t="s">
        <v>746</v>
      </c>
      <c r="H37" s="91">
        <v>6</v>
      </c>
      <c r="I37" s="91" t="s">
        <v>756</v>
      </c>
      <c r="J37" s="91">
        <v>2</v>
      </c>
      <c r="K37" s="91" t="s">
        <v>765</v>
      </c>
      <c r="L37" s="91">
        <v>2</v>
      </c>
      <c r="M37" s="91"/>
      <c r="N37" s="91"/>
      <c r="O37" s="91"/>
      <c r="P37" s="91"/>
    </row>
    <row r="38" spans="1:16" ht="15">
      <c r="A38" s="91" t="s">
        <v>724</v>
      </c>
      <c r="B38" s="91">
        <v>988</v>
      </c>
      <c r="C38" s="91" t="s">
        <v>729</v>
      </c>
      <c r="D38" s="91">
        <v>4</v>
      </c>
      <c r="E38" s="91" t="s">
        <v>739</v>
      </c>
      <c r="F38" s="91">
        <v>2</v>
      </c>
      <c r="G38" s="91" t="s">
        <v>747</v>
      </c>
      <c r="H38" s="91">
        <v>6</v>
      </c>
      <c r="I38" s="91" t="s">
        <v>757</v>
      </c>
      <c r="J38" s="91">
        <v>2</v>
      </c>
      <c r="K38" s="91" t="s">
        <v>766</v>
      </c>
      <c r="L38" s="91">
        <v>2</v>
      </c>
      <c r="M38" s="91"/>
      <c r="N38" s="91"/>
      <c r="O38" s="91"/>
      <c r="P38" s="91"/>
    </row>
    <row r="39" spans="1:16" ht="15">
      <c r="A39" s="91" t="s">
        <v>234</v>
      </c>
      <c r="B39" s="91">
        <v>26</v>
      </c>
      <c r="C39" s="91" t="s">
        <v>730</v>
      </c>
      <c r="D39" s="91">
        <v>4</v>
      </c>
      <c r="E39" s="91" t="s">
        <v>740</v>
      </c>
      <c r="F39" s="91">
        <v>2</v>
      </c>
      <c r="G39" s="91" t="s">
        <v>748</v>
      </c>
      <c r="H39" s="91">
        <v>6</v>
      </c>
      <c r="I39" s="91" t="s">
        <v>234</v>
      </c>
      <c r="J39" s="91">
        <v>2</v>
      </c>
      <c r="K39" s="91" t="s">
        <v>767</v>
      </c>
      <c r="L39" s="91">
        <v>2</v>
      </c>
      <c r="M39" s="91"/>
      <c r="N39" s="91"/>
      <c r="O39" s="91"/>
      <c r="P39" s="91"/>
    </row>
    <row r="40" spans="1:16" ht="15">
      <c r="A40" s="91" t="s">
        <v>238</v>
      </c>
      <c r="B40" s="91">
        <v>15</v>
      </c>
      <c r="C40" s="91" t="s">
        <v>731</v>
      </c>
      <c r="D40" s="91">
        <v>4</v>
      </c>
      <c r="E40" s="91" t="s">
        <v>741</v>
      </c>
      <c r="F40" s="91">
        <v>2</v>
      </c>
      <c r="G40" s="91" t="s">
        <v>749</v>
      </c>
      <c r="H40" s="91">
        <v>6</v>
      </c>
      <c r="I40" s="91" t="s">
        <v>758</v>
      </c>
      <c r="J40" s="91">
        <v>2</v>
      </c>
      <c r="K40" s="91" t="s">
        <v>768</v>
      </c>
      <c r="L40" s="91">
        <v>2</v>
      </c>
      <c r="M40" s="91"/>
      <c r="N40" s="91"/>
      <c r="O40" s="91"/>
      <c r="P40" s="91"/>
    </row>
    <row r="41" spans="1:16" ht="15">
      <c r="A41" s="91" t="s">
        <v>725</v>
      </c>
      <c r="B41" s="91">
        <v>13</v>
      </c>
      <c r="C41" s="91" t="s">
        <v>732</v>
      </c>
      <c r="D41" s="91">
        <v>4</v>
      </c>
      <c r="E41" s="91" t="s">
        <v>742</v>
      </c>
      <c r="F41" s="91">
        <v>2</v>
      </c>
      <c r="G41" s="91" t="s">
        <v>750</v>
      </c>
      <c r="H41" s="91">
        <v>6</v>
      </c>
      <c r="I41" s="91" t="s">
        <v>238</v>
      </c>
      <c r="J41" s="91">
        <v>2</v>
      </c>
      <c r="K41" s="91" t="s">
        <v>769</v>
      </c>
      <c r="L41" s="91">
        <v>2</v>
      </c>
      <c r="M41" s="91"/>
      <c r="N41" s="91"/>
      <c r="O41" s="91"/>
      <c r="P41" s="91"/>
    </row>
    <row r="42" spans="1:16" ht="15">
      <c r="A42" s="91" t="s">
        <v>222</v>
      </c>
      <c r="B42" s="91">
        <v>11</v>
      </c>
      <c r="C42" s="91" t="s">
        <v>733</v>
      </c>
      <c r="D42" s="91">
        <v>4</v>
      </c>
      <c r="E42" s="91" t="s">
        <v>743</v>
      </c>
      <c r="F42" s="91">
        <v>2</v>
      </c>
      <c r="G42" s="91" t="s">
        <v>751</v>
      </c>
      <c r="H42" s="91">
        <v>6</v>
      </c>
      <c r="I42" s="91" t="s">
        <v>759</v>
      </c>
      <c r="J42" s="91">
        <v>2</v>
      </c>
      <c r="K42" s="91" t="s">
        <v>770</v>
      </c>
      <c r="L42" s="91">
        <v>2</v>
      </c>
      <c r="M42" s="91"/>
      <c r="N42" s="91"/>
      <c r="O42" s="91"/>
      <c r="P42" s="91"/>
    </row>
    <row r="43" spans="1:16" ht="15">
      <c r="A43" s="91" t="s">
        <v>706</v>
      </c>
      <c r="B43" s="91">
        <v>10</v>
      </c>
      <c r="C43" s="91" t="s">
        <v>734</v>
      </c>
      <c r="D43" s="91">
        <v>4</v>
      </c>
      <c r="E43" s="91" t="s">
        <v>744</v>
      </c>
      <c r="F43" s="91">
        <v>2</v>
      </c>
      <c r="G43" s="91" t="s">
        <v>752</v>
      </c>
      <c r="H43" s="91">
        <v>6</v>
      </c>
      <c r="I43" s="91" t="s">
        <v>760</v>
      </c>
      <c r="J43" s="91">
        <v>2</v>
      </c>
      <c r="K43" s="91" t="s">
        <v>771</v>
      </c>
      <c r="L43" s="91">
        <v>2</v>
      </c>
      <c r="M43" s="91"/>
      <c r="N43" s="91"/>
      <c r="O43" s="91"/>
      <c r="P43" s="91"/>
    </row>
    <row r="46" spans="1:16" ht="15" customHeight="1">
      <c r="A46" s="13" t="s">
        <v>784</v>
      </c>
      <c r="B46" s="13" t="s">
        <v>676</v>
      </c>
      <c r="C46" s="13" t="s">
        <v>795</v>
      </c>
      <c r="D46" s="13" t="s">
        <v>679</v>
      </c>
      <c r="E46" s="13" t="s">
        <v>806</v>
      </c>
      <c r="F46" s="13" t="s">
        <v>681</v>
      </c>
      <c r="G46" s="13" t="s">
        <v>817</v>
      </c>
      <c r="H46" s="13" t="s">
        <v>683</v>
      </c>
      <c r="I46" s="13" t="s">
        <v>818</v>
      </c>
      <c r="J46" s="13" t="s">
        <v>685</v>
      </c>
      <c r="K46" s="13" t="s">
        <v>829</v>
      </c>
      <c r="L46" s="13" t="s">
        <v>687</v>
      </c>
      <c r="M46" s="85" t="s">
        <v>840</v>
      </c>
      <c r="N46" s="85" t="s">
        <v>689</v>
      </c>
      <c r="O46" s="85" t="s">
        <v>841</v>
      </c>
      <c r="P46" s="85" t="s">
        <v>690</v>
      </c>
    </row>
    <row r="47" spans="1:16" ht="15">
      <c r="A47" s="91" t="s">
        <v>785</v>
      </c>
      <c r="B47" s="91">
        <v>7</v>
      </c>
      <c r="C47" s="91" t="s">
        <v>796</v>
      </c>
      <c r="D47" s="91">
        <v>4</v>
      </c>
      <c r="E47" s="91" t="s">
        <v>807</v>
      </c>
      <c r="F47" s="91">
        <v>2</v>
      </c>
      <c r="G47" s="91" t="s">
        <v>785</v>
      </c>
      <c r="H47" s="91">
        <v>7</v>
      </c>
      <c r="I47" s="91" t="s">
        <v>819</v>
      </c>
      <c r="J47" s="91">
        <v>2</v>
      </c>
      <c r="K47" s="91" t="s">
        <v>830</v>
      </c>
      <c r="L47" s="91">
        <v>2</v>
      </c>
      <c r="M47" s="91"/>
      <c r="N47" s="91"/>
      <c r="O47" s="91"/>
      <c r="P47" s="91"/>
    </row>
    <row r="48" spans="1:16" ht="15">
      <c r="A48" s="91" t="s">
        <v>786</v>
      </c>
      <c r="B48" s="91">
        <v>6</v>
      </c>
      <c r="C48" s="91" t="s">
        <v>797</v>
      </c>
      <c r="D48" s="91">
        <v>4</v>
      </c>
      <c r="E48" s="91" t="s">
        <v>808</v>
      </c>
      <c r="F48" s="91">
        <v>2</v>
      </c>
      <c r="G48" s="91" t="s">
        <v>786</v>
      </c>
      <c r="H48" s="91">
        <v>6</v>
      </c>
      <c r="I48" s="91" t="s">
        <v>820</v>
      </c>
      <c r="J48" s="91">
        <v>2</v>
      </c>
      <c r="K48" s="91" t="s">
        <v>831</v>
      </c>
      <c r="L48" s="91">
        <v>2</v>
      </c>
      <c r="M48" s="91"/>
      <c r="N48" s="91"/>
      <c r="O48" s="91"/>
      <c r="P48" s="91"/>
    </row>
    <row r="49" spans="1:16" ht="15">
      <c r="A49" s="91" t="s">
        <v>787</v>
      </c>
      <c r="B49" s="91">
        <v>6</v>
      </c>
      <c r="C49" s="91" t="s">
        <v>798</v>
      </c>
      <c r="D49" s="91">
        <v>4</v>
      </c>
      <c r="E49" s="91" t="s">
        <v>809</v>
      </c>
      <c r="F49" s="91">
        <v>2</v>
      </c>
      <c r="G49" s="91" t="s">
        <v>787</v>
      </c>
      <c r="H49" s="91">
        <v>6</v>
      </c>
      <c r="I49" s="91" t="s">
        <v>821</v>
      </c>
      <c r="J49" s="91">
        <v>2</v>
      </c>
      <c r="K49" s="91" t="s">
        <v>832</v>
      </c>
      <c r="L49" s="91">
        <v>2</v>
      </c>
      <c r="M49" s="91"/>
      <c r="N49" s="91"/>
      <c r="O49" s="91"/>
      <c r="P49" s="91"/>
    </row>
    <row r="50" spans="1:16" ht="15">
      <c r="A50" s="91" t="s">
        <v>788</v>
      </c>
      <c r="B50" s="91">
        <v>6</v>
      </c>
      <c r="C50" s="91" t="s">
        <v>799</v>
      </c>
      <c r="D50" s="91">
        <v>4</v>
      </c>
      <c r="E50" s="91" t="s">
        <v>810</v>
      </c>
      <c r="F50" s="91">
        <v>2</v>
      </c>
      <c r="G50" s="91" t="s">
        <v>788</v>
      </c>
      <c r="H50" s="91">
        <v>6</v>
      </c>
      <c r="I50" s="91" t="s">
        <v>822</v>
      </c>
      <c r="J50" s="91">
        <v>2</v>
      </c>
      <c r="K50" s="91" t="s">
        <v>833</v>
      </c>
      <c r="L50" s="91">
        <v>2</v>
      </c>
      <c r="M50" s="91"/>
      <c r="N50" s="91"/>
      <c r="O50" s="91"/>
      <c r="P50" s="91"/>
    </row>
    <row r="51" spans="1:16" ht="15">
      <c r="A51" s="91" t="s">
        <v>789</v>
      </c>
      <c r="B51" s="91">
        <v>6</v>
      </c>
      <c r="C51" s="91" t="s">
        <v>800</v>
      </c>
      <c r="D51" s="91">
        <v>4</v>
      </c>
      <c r="E51" s="91" t="s">
        <v>811</v>
      </c>
      <c r="F51" s="91">
        <v>2</v>
      </c>
      <c r="G51" s="91" t="s">
        <v>789</v>
      </c>
      <c r="H51" s="91">
        <v>6</v>
      </c>
      <c r="I51" s="91" t="s">
        <v>823</v>
      </c>
      <c r="J51" s="91">
        <v>2</v>
      </c>
      <c r="K51" s="91" t="s">
        <v>834</v>
      </c>
      <c r="L51" s="91">
        <v>2</v>
      </c>
      <c r="M51" s="91"/>
      <c r="N51" s="91"/>
      <c r="O51" s="91"/>
      <c r="P51" s="91"/>
    </row>
    <row r="52" spans="1:16" ht="15">
      <c r="A52" s="91" t="s">
        <v>790</v>
      </c>
      <c r="B52" s="91">
        <v>5</v>
      </c>
      <c r="C52" s="91" t="s">
        <v>801</v>
      </c>
      <c r="D52" s="91">
        <v>4</v>
      </c>
      <c r="E52" s="91" t="s">
        <v>812</v>
      </c>
      <c r="F52" s="91">
        <v>2</v>
      </c>
      <c r="G52" s="91" t="s">
        <v>790</v>
      </c>
      <c r="H52" s="91">
        <v>5</v>
      </c>
      <c r="I52" s="91" t="s">
        <v>824</v>
      </c>
      <c r="J52" s="91">
        <v>2</v>
      </c>
      <c r="K52" s="91" t="s">
        <v>835</v>
      </c>
      <c r="L52" s="91">
        <v>2</v>
      </c>
      <c r="M52" s="91"/>
      <c r="N52" s="91"/>
      <c r="O52" s="91"/>
      <c r="P52" s="91"/>
    </row>
    <row r="53" spans="1:16" ht="15">
      <c r="A53" s="91" t="s">
        <v>791</v>
      </c>
      <c r="B53" s="91">
        <v>5</v>
      </c>
      <c r="C53" s="91" t="s">
        <v>802</v>
      </c>
      <c r="D53" s="91">
        <v>4</v>
      </c>
      <c r="E53" s="91" t="s">
        <v>813</v>
      </c>
      <c r="F53" s="91">
        <v>2</v>
      </c>
      <c r="G53" s="91" t="s">
        <v>791</v>
      </c>
      <c r="H53" s="91">
        <v>5</v>
      </c>
      <c r="I53" s="91" t="s">
        <v>825</v>
      </c>
      <c r="J53" s="91">
        <v>2</v>
      </c>
      <c r="K53" s="91" t="s">
        <v>836</v>
      </c>
      <c r="L53" s="91">
        <v>2</v>
      </c>
      <c r="M53" s="91"/>
      <c r="N53" s="91"/>
      <c r="O53" s="91"/>
      <c r="P53" s="91"/>
    </row>
    <row r="54" spans="1:16" ht="15">
      <c r="A54" s="91" t="s">
        <v>792</v>
      </c>
      <c r="B54" s="91">
        <v>5</v>
      </c>
      <c r="C54" s="91" t="s">
        <v>803</v>
      </c>
      <c r="D54" s="91">
        <v>4</v>
      </c>
      <c r="E54" s="91" t="s">
        <v>814</v>
      </c>
      <c r="F54" s="91">
        <v>2</v>
      </c>
      <c r="G54" s="91" t="s">
        <v>792</v>
      </c>
      <c r="H54" s="91">
        <v>5</v>
      </c>
      <c r="I54" s="91" t="s">
        <v>826</v>
      </c>
      <c r="J54" s="91">
        <v>2</v>
      </c>
      <c r="K54" s="91" t="s">
        <v>837</v>
      </c>
      <c r="L54" s="91">
        <v>2</v>
      </c>
      <c r="M54" s="91"/>
      <c r="N54" s="91"/>
      <c r="O54" s="91"/>
      <c r="P54" s="91"/>
    </row>
    <row r="55" spans="1:16" ht="15">
      <c r="A55" s="91" t="s">
        <v>793</v>
      </c>
      <c r="B55" s="91">
        <v>5</v>
      </c>
      <c r="C55" s="91" t="s">
        <v>804</v>
      </c>
      <c r="D55" s="91">
        <v>4</v>
      </c>
      <c r="E55" s="91" t="s">
        <v>815</v>
      </c>
      <c r="F55" s="91">
        <v>2</v>
      </c>
      <c r="G55" s="91" t="s">
        <v>793</v>
      </c>
      <c r="H55" s="91">
        <v>5</v>
      </c>
      <c r="I55" s="91" t="s">
        <v>827</v>
      </c>
      <c r="J55" s="91">
        <v>2</v>
      </c>
      <c r="K55" s="91" t="s">
        <v>838</v>
      </c>
      <c r="L55" s="91">
        <v>2</v>
      </c>
      <c r="M55" s="91"/>
      <c r="N55" s="91"/>
      <c r="O55" s="91"/>
      <c r="P55" s="91"/>
    </row>
    <row r="56" spans="1:16" ht="15">
      <c r="A56" s="91" t="s">
        <v>794</v>
      </c>
      <c r="B56" s="91">
        <v>5</v>
      </c>
      <c r="C56" s="91" t="s">
        <v>805</v>
      </c>
      <c r="D56" s="91">
        <v>4</v>
      </c>
      <c r="E56" s="91" t="s">
        <v>816</v>
      </c>
      <c r="F56" s="91">
        <v>2</v>
      </c>
      <c r="G56" s="91" t="s">
        <v>794</v>
      </c>
      <c r="H56" s="91">
        <v>5</v>
      </c>
      <c r="I56" s="91" t="s">
        <v>828</v>
      </c>
      <c r="J56" s="91">
        <v>2</v>
      </c>
      <c r="K56" s="91" t="s">
        <v>839</v>
      </c>
      <c r="L56" s="91">
        <v>2</v>
      </c>
      <c r="M56" s="91"/>
      <c r="N56" s="91"/>
      <c r="O56" s="91"/>
      <c r="P56" s="91"/>
    </row>
    <row r="59" spans="1:16" ht="15" customHeight="1">
      <c r="A59" s="13" t="s">
        <v>848</v>
      </c>
      <c r="B59" s="13" t="s">
        <v>676</v>
      </c>
      <c r="C59" s="13" t="s">
        <v>850</v>
      </c>
      <c r="D59" s="13" t="s">
        <v>679</v>
      </c>
      <c r="E59" s="13" t="s">
        <v>851</v>
      </c>
      <c r="F59" s="13" t="s">
        <v>681</v>
      </c>
      <c r="G59" s="85" t="s">
        <v>854</v>
      </c>
      <c r="H59" s="85" t="s">
        <v>683</v>
      </c>
      <c r="I59" s="85" t="s">
        <v>856</v>
      </c>
      <c r="J59" s="85" t="s">
        <v>685</v>
      </c>
      <c r="K59" s="85" t="s">
        <v>858</v>
      </c>
      <c r="L59" s="85" t="s">
        <v>687</v>
      </c>
      <c r="M59" s="85" t="s">
        <v>860</v>
      </c>
      <c r="N59" s="85" t="s">
        <v>689</v>
      </c>
      <c r="O59" s="85" t="s">
        <v>862</v>
      </c>
      <c r="P59" s="85" t="s">
        <v>690</v>
      </c>
    </row>
    <row r="60" spans="1:16" ht="15">
      <c r="A60" s="85" t="s">
        <v>222</v>
      </c>
      <c r="B60" s="85">
        <v>2</v>
      </c>
      <c r="C60" s="85" t="s">
        <v>222</v>
      </c>
      <c r="D60" s="85">
        <v>1</v>
      </c>
      <c r="E60" s="85" t="s">
        <v>222</v>
      </c>
      <c r="F60" s="85">
        <v>1</v>
      </c>
      <c r="G60" s="85"/>
      <c r="H60" s="85"/>
      <c r="I60" s="85"/>
      <c r="J60" s="85"/>
      <c r="K60" s="85"/>
      <c r="L60" s="85"/>
      <c r="M60" s="85"/>
      <c r="N60" s="85"/>
      <c r="O60" s="85"/>
      <c r="P60" s="85"/>
    </row>
    <row r="63" spans="1:16" ht="15" customHeight="1">
      <c r="A63" s="13" t="s">
        <v>849</v>
      </c>
      <c r="B63" s="13" t="s">
        <v>676</v>
      </c>
      <c r="C63" s="13" t="s">
        <v>852</v>
      </c>
      <c r="D63" s="13" t="s">
        <v>679</v>
      </c>
      <c r="E63" s="13" t="s">
        <v>853</v>
      </c>
      <c r="F63" s="13" t="s">
        <v>681</v>
      </c>
      <c r="G63" s="13" t="s">
        <v>855</v>
      </c>
      <c r="H63" s="13" t="s">
        <v>683</v>
      </c>
      <c r="I63" s="13" t="s">
        <v>857</v>
      </c>
      <c r="J63" s="13" t="s">
        <v>685</v>
      </c>
      <c r="K63" s="13" t="s">
        <v>859</v>
      </c>
      <c r="L63" s="13" t="s">
        <v>687</v>
      </c>
      <c r="M63" s="13" t="s">
        <v>861</v>
      </c>
      <c r="N63" s="13" t="s">
        <v>689</v>
      </c>
      <c r="O63" s="85" t="s">
        <v>863</v>
      </c>
      <c r="P63" s="85" t="s">
        <v>690</v>
      </c>
    </row>
    <row r="64" spans="1:16" ht="15">
      <c r="A64" s="85" t="s">
        <v>222</v>
      </c>
      <c r="B64" s="85">
        <v>9</v>
      </c>
      <c r="C64" s="85" t="s">
        <v>222</v>
      </c>
      <c r="D64" s="85">
        <v>8</v>
      </c>
      <c r="E64" s="85" t="s">
        <v>222</v>
      </c>
      <c r="F64" s="85">
        <v>1</v>
      </c>
      <c r="G64" s="85" t="s">
        <v>231</v>
      </c>
      <c r="H64" s="85">
        <v>1</v>
      </c>
      <c r="I64" s="85" t="s">
        <v>235</v>
      </c>
      <c r="J64" s="85">
        <v>2</v>
      </c>
      <c r="K64" s="85" t="s">
        <v>217</v>
      </c>
      <c r="L64" s="85">
        <v>1</v>
      </c>
      <c r="M64" s="85" t="s">
        <v>234</v>
      </c>
      <c r="N64" s="85">
        <v>1</v>
      </c>
      <c r="O64" s="85"/>
      <c r="P64" s="85"/>
    </row>
    <row r="65" spans="1:16" ht="15">
      <c r="A65" s="85" t="s">
        <v>227</v>
      </c>
      <c r="B65" s="85">
        <v>4</v>
      </c>
      <c r="C65" s="85" t="s">
        <v>227</v>
      </c>
      <c r="D65" s="85">
        <v>4</v>
      </c>
      <c r="E65" s="85" t="s">
        <v>239</v>
      </c>
      <c r="F65" s="85">
        <v>1</v>
      </c>
      <c r="G65" s="85" t="s">
        <v>230</v>
      </c>
      <c r="H65" s="85">
        <v>1</v>
      </c>
      <c r="I65" s="85" t="s">
        <v>224</v>
      </c>
      <c r="J65" s="85">
        <v>1</v>
      </c>
      <c r="K65" s="85" t="s">
        <v>228</v>
      </c>
      <c r="L65" s="85">
        <v>1</v>
      </c>
      <c r="M65" s="85"/>
      <c r="N65" s="85"/>
      <c r="O65" s="85"/>
      <c r="P65" s="85"/>
    </row>
    <row r="66" spans="1:16" ht="15">
      <c r="A66" s="85" t="s">
        <v>235</v>
      </c>
      <c r="B66" s="85">
        <v>2</v>
      </c>
      <c r="C66" s="85" t="s">
        <v>233</v>
      </c>
      <c r="D66" s="85">
        <v>1</v>
      </c>
      <c r="E66" s="85" t="s">
        <v>238</v>
      </c>
      <c r="F66" s="85">
        <v>1</v>
      </c>
      <c r="G66" s="85" t="s">
        <v>220</v>
      </c>
      <c r="H66" s="85">
        <v>1</v>
      </c>
      <c r="I66" s="85"/>
      <c r="J66" s="85"/>
      <c r="K66" s="85"/>
      <c r="L66" s="85"/>
      <c r="M66" s="85"/>
      <c r="N66" s="85"/>
      <c r="O66" s="85"/>
      <c r="P66" s="85"/>
    </row>
    <row r="67" spans="1:16" ht="15">
      <c r="A67" s="85" t="s">
        <v>239</v>
      </c>
      <c r="B67" s="85">
        <v>1</v>
      </c>
      <c r="C67" s="85" t="s">
        <v>232</v>
      </c>
      <c r="D67" s="85">
        <v>1</v>
      </c>
      <c r="E67" s="85" t="s">
        <v>237</v>
      </c>
      <c r="F67" s="85">
        <v>1</v>
      </c>
      <c r="G67" s="85" t="s">
        <v>229</v>
      </c>
      <c r="H67" s="85">
        <v>1</v>
      </c>
      <c r="I67" s="85"/>
      <c r="J67" s="85"/>
      <c r="K67" s="85"/>
      <c r="L67" s="85"/>
      <c r="M67" s="85"/>
      <c r="N67" s="85"/>
      <c r="O67" s="85"/>
      <c r="P67" s="85"/>
    </row>
    <row r="68" spans="1:16" ht="15">
      <c r="A68" s="85" t="s">
        <v>238</v>
      </c>
      <c r="B68" s="85">
        <v>1</v>
      </c>
      <c r="C68" s="85"/>
      <c r="D68" s="85"/>
      <c r="E68" s="85" t="s">
        <v>236</v>
      </c>
      <c r="F68" s="85">
        <v>1</v>
      </c>
      <c r="G68" s="85" t="s">
        <v>219</v>
      </c>
      <c r="H68" s="85">
        <v>1</v>
      </c>
      <c r="I68" s="85"/>
      <c r="J68" s="85"/>
      <c r="K68" s="85"/>
      <c r="L68" s="85"/>
      <c r="M68" s="85"/>
      <c r="N68" s="85"/>
      <c r="O68" s="85"/>
      <c r="P68" s="85"/>
    </row>
    <row r="69" spans="1:16" ht="15">
      <c r="A69" s="85" t="s">
        <v>237</v>
      </c>
      <c r="B69" s="85">
        <v>1</v>
      </c>
      <c r="C69" s="85"/>
      <c r="D69" s="85"/>
      <c r="E69" s="85"/>
      <c r="F69" s="85"/>
      <c r="G69" s="85"/>
      <c r="H69" s="85"/>
      <c r="I69" s="85"/>
      <c r="J69" s="85"/>
      <c r="K69" s="85"/>
      <c r="L69" s="85"/>
      <c r="M69" s="85"/>
      <c r="N69" s="85"/>
      <c r="O69" s="85"/>
      <c r="P69" s="85"/>
    </row>
    <row r="70" spans="1:16" ht="15">
      <c r="A70" s="85" t="s">
        <v>236</v>
      </c>
      <c r="B70" s="85">
        <v>1</v>
      </c>
      <c r="C70" s="85"/>
      <c r="D70" s="85"/>
      <c r="E70" s="85"/>
      <c r="F70" s="85"/>
      <c r="G70" s="85"/>
      <c r="H70" s="85"/>
      <c r="I70" s="85"/>
      <c r="J70" s="85"/>
      <c r="K70" s="85"/>
      <c r="L70" s="85"/>
      <c r="M70" s="85"/>
      <c r="N70" s="85"/>
      <c r="O70" s="85"/>
      <c r="P70" s="85"/>
    </row>
    <row r="71" spans="1:16" ht="15">
      <c r="A71" s="85" t="s">
        <v>224</v>
      </c>
      <c r="B71" s="85">
        <v>1</v>
      </c>
      <c r="C71" s="85"/>
      <c r="D71" s="85"/>
      <c r="E71" s="85"/>
      <c r="F71" s="85"/>
      <c r="G71" s="85"/>
      <c r="H71" s="85"/>
      <c r="I71" s="85"/>
      <c r="J71" s="85"/>
      <c r="K71" s="85"/>
      <c r="L71" s="85"/>
      <c r="M71" s="85"/>
      <c r="N71" s="85"/>
      <c r="O71" s="85"/>
      <c r="P71" s="85"/>
    </row>
    <row r="72" spans="1:16" ht="15">
      <c r="A72" s="85" t="s">
        <v>234</v>
      </c>
      <c r="B72" s="85">
        <v>1</v>
      </c>
      <c r="C72" s="85"/>
      <c r="D72" s="85"/>
      <c r="E72" s="85"/>
      <c r="F72" s="85"/>
      <c r="G72" s="85"/>
      <c r="H72" s="85"/>
      <c r="I72" s="85"/>
      <c r="J72" s="85"/>
      <c r="K72" s="85"/>
      <c r="L72" s="85"/>
      <c r="M72" s="85"/>
      <c r="N72" s="85"/>
      <c r="O72" s="85"/>
      <c r="P72" s="85"/>
    </row>
    <row r="73" spans="1:16" ht="15">
      <c r="A73" s="85" t="s">
        <v>233</v>
      </c>
      <c r="B73" s="85">
        <v>1</v>
      </c>
      <c r="C73" s="85"/>
      <c r="D73" s="85"/>
      <c r="E73" s="85"/>
      <c r="F73" s="85"/>
      <c r="G73" s="85"/>
      <c r="H73" s="85"/>
      <c r="I73" s="85"/>
      <c r="J73" s="85"/>
      <c r="K73" s="85"/>
      <c r="L73" s="85"/>
      <c r="M73" s="85"/>
      <c r="N73" s="85"/>
      <c r="O73" s="85"/>
      <c r="P73" s="85"/>
    </row>
    <row r="76" spans="1:16" ht="15" customHeight="1">
      <c r="A76" s="13" t="s">
        <v>871</v>
      </c>
      <c r="B76" s="13" t="s">
        <v>676</v>
      </c>
      <c r="C76" s="13" t="s">
        <v>872</v>
      </c>
      <c r="D76" s="13" t="s">
        <v>679</v>
      </c>
      <c r="E76" s="13" t="s">
        <v>873</v>
      </c>
      <c r="F76" s="13" t="s">
        <v>681</v>
      </c>
      <c r="G76" s="13" t="s">
        <v>874</v>
      </c>
      <c r="H76" s="13" t="s">
        <v>683</v>
      </c>
      <c r="I76" s="13" t="s">
        <v>875</v>
      </c>
      <c r="J76" s="13" t="s">
        <v>685</v>
      </c>
      <c r="K76" s="13" t="s">
        <v>876</v>
      </c>
      <c r="L76" s="13" t="s">
        <v>687</v>
      </c>
      <c r="M76" s="13" t="s">
        <v>877</v>
      </c>
      <c r="N76" s="13" t="s">
        <v>689</v>
      </c>
      <c r="O76" s="13" t="s">
        <v>878</v>
      </c>
      <c r="P76" s="13" t="s">
        <v>690</v>
      </c>
    </row>
    <row r="77" spans="1:16" ht="15">
      <c r="A77" s="125" t="s">
        <v>233</v>
      </c>
      <c r="B77" s="85">
        <v>863756</v>
      </c>
      <c r="C77" s="125" t="s">
        <v>233</v>
      </c>
      <c r="D77" s="85">
        <v>863756</v>
      </c>
      <c r="E77" s="125" t="s">
        <v>236</v>
      </c>
      <c r="F77" s="85">
        <v>19152</v>
      </c>
      <c r="G77" s="125" t="s">
        <v>219</v>
      </c>
      <c r="H77" s="85">
        <v>22370</v>
      </c>
      <c r="I77" s="125" t="s">
        <v>225</v>
      </c>
      <c r="J77" s="85">
        <v>37470</v>
      </c>
      <c r="K77" s="125" t="s">
        <v>228</v>
      </c>
      <c r="L77" s="85">
        <v>56209</v>
      </c>
      <c r="M77" s="125" t="s">
        <v>223</v>
      </c>
      <c r="N77" s="85">
        <v>1355</v>
      </c>
      <c r="O77" s="125" t="s">
        <v>212</v>
      </c>
      <c r="P77" s="85">
        <v>11937</v>
      </c>
    </row>
    <row r="78" spans="1:16" ht="15">
      <c r="A78" s="125" t="s">
        <v>228</v>
      </c>
      <c r="B78" s="85">
        <v>56209</v>
      </c>
      <c r="C78" s="125" t="s">
        <v>221</v>
      </c>
      <c r="D78" s="85">
        <v>17091</v>
      </c>
      <c r="E78" s="125" t="s">
        <v>239</v>
      </c>
      <c r="F78" s="85">
        <v>8968</v>
      </c>
      <c r="G78" s="125" t="s">
        <v>229</v>
      </c>
      <c r="H78" s="85">
        <v>15206</v>
      </c>
      <c r="I78" s="125" t="s">
        <v>235</v>
      </c>
      <c r="J78" s="85">
        <v>10447</v>
      </c>
      <c r="K78" s="125" t="s">
        <v>218</v>
      </c>
      <c r="L78" s="85">
        <v>15897</v>
      </c>
      <c r="M78" s="125" t="s">
        <v>234</v>
      </c>
      <c r="N78" s="85">
        <v>0</v>
      </c>
      <c r="O78" s="125" t="s">
        <v>216</v>
      </c>
      <c r="P78" s="85">
        <v>8765</v>
      </c>
    </row>
    <row r="79" spans="1:16" ht="15">
      <c r="A79" s="125" t="s">
        <v>225</v>
      </c>
      <c r="B79" s="85">
        <v>37470</v>
      </c>
      <c r="C79" s="125" t="s">
        <v>227</v>
      </c>
      <c r="D79" s="85">
        <v>7935</v>
      </c>
      <c r="E79" s="125" t="s">
        <v>238</v>
      </c>
      <c r="F79" s="85">
        <v>1728</v>
      </c>
      <c r="G79" s="125" t="s">
        <v>230</v>
      </c>
      <c r="H79" s="85">
        <v>9512</v>
      </c>
      <c r="I79" s="125" t="s">
        <v>224</v>
      </c>
      <c r="J79" s="85">
        <v>1881</v>
      </c>
      <c r="K79" s="125" t="s">
        <v>217</v>
      </c>
      <c r="L79" s="85">
        <v>14712</v>
      </c>
      <c r="M79" s="125"/>
      <c r="N79" s="85"/>
      <c r="O79" s="125"/>
      <c r="P79" s="85"/>
    </row>
    <row r="80" spans="1:16" ht="15">
      <c r="A80" s="125" t="s">
        <v>219</v>
      </c>
      <c r="B80" s="85">
        <v>22370</v>
      </c>
      <c r="C80" s="125" t="s">
        <v>222</v>
      </c>
      <c r="D80" s="85">
        <v>4440</v>
      </c>
      <c r="E80" s="125" t="s">
        <v>226</v>
      </c>
      <c r="F80" s="85">
        <v>527</v>
      </c>
      <c r="G80" s="125" t="s">
        <v>231</v>
      </c>
      <c r="H80" s="85">
        <v>5956</v>
      </c>
      <c r="I80" s="125"/>
      <c r="J80" s="85"/>
      <c r="K80" s="125"/>
      <c r="L80" s="85"/>
      <c r="M80" s="125"/>
      <c r="N80" s="85"/>
      <c r="O80" s="125"/>
      <c r="P80" s="85"/>
    </row>
    <row r="81" spans="1:16" ht="15">
      <c r="A81" s="125" t="s">
        <v>236</v>
      </c>
      <c r="B81" s="85">
        <v>19152</v>
      </c>
      <c r="C81" s="125" t="s">
        <v>213</v>
      </c>
      <c r="D81" s="85">
        <v>1868</v>
      </c>
      <c r="E81" s="125" t="s">
        <v>237</v>
      </c>
      <c r="F81" s="85">
        <v>0</v>
      </c>
      <c r="G81" s="125" t="s">
        <v>220</v>
      </c>
      <c r="H81" s="85">
        <v>521</v>
      </c>
      <c r="I81" s="125"/>
      <c r="J81" s="85"/>
      <c r="K81" s="125"/>
      <c r="L81" s="85"/>
      <c r="M81" s="125"/>
      <c r="N81" s="85"/>
      <c r="O81" s="125"/>
      <c r="P81" s="85"/>
    </row>
    <row r="82" spans="1:16" ht="15">
      <c r="A82" s="125" t="s">
        <v>221</v>
      </c>
      <c r="B82" s="85">
        <v>17091</v>
      </c>
      <c r="C82" s="125" t="s">
        <v>214</v>
      </c>
      <c r="D82" s="85">
        <v>1450</v>
      </c>
      <c r="E82" s="125"/>
      <c r="F82" s="85"/>
      <c r="G82" s="125"/>
      <c r="H82" s="85"/>
      <c r="I82" s="125"/>
      <c r="J82" s="85"/>
      <c r="K82" s="125"/>
      <c r="L82" s="85"/>
      <c r="M82" s="125"/>
      <c r="N82" s="85"/>
      <c r="O82" s="125"/>
      <c r="P82" s="85"/>
    </row>
    <row r="83" spans="1:16" ht="15">
      <c r="A83" s="125" t="s">
        <v>218</v>
      </c>
      <c r="B83" s="85">
        <v>15897</v>
      </c>
      <c r="C83" s="125" t="s">
        <v>232</v>
      </c>
      <c r="D83" s="85">
        <v>388</v>
      </c>
      <c r="E83" s="125"/>
      <c r="F83" s="85"/>
      <c r="G83" s="125"/>
      <c r="H83" s="85"/>
      <c r="I83" s="125"/>
      <c r="J83" s="85"/>
      <c r="K83" s="125"/>
      <c r="L83" s="85"/>
      <c r="M83" s="125"/>
      <c r="N83" s="85"/>
      <c r="O83" s="125"/>
      <c r="P83" s="85"/>
    </row>
    <row r="84" spans="1:16" ht="15">
      <c r="A84" s="125" t="s">
        <v>229</v>
      </c>
      <c r="B84" s="85">
        <v>15206</v>
      </c>
      <c r="C84" s="125" t="s">
        <v>215</v>
      </c>
      <c r="D84" s="85">
        <v>65</v>
      </c>
      <c r="E84" s="125"/>
      <c r="F84" s="85"/>
      <c r="G84" s="125"/>
      <c r="H84" s="85"/>
      <c r="I84" s="125"/>
      <c r="J84" s="85"/>
      <c r="K84" s="125"/>
      <c r="L84" s="85"/>
      <c r="M84" s="125"/>
      <c r="N84" s="85"/>
      <c r="O84" s="125"/>
      <c r="P84" s="85"/>
    </row>
    <row r="85" spans="1:16" ht="15">
      <c r="A85" s="125" t="s">
        <v>217</v>
      </c>
      <c r="B85" s="85">
        <v>14712</v>
      </c>
      <c r="C85" s="125"/>
      <c r="D85" s="85"/>
      <c r="E85" s="125"/>
      <c r="F85" s="85"/>
      <c r="G85" s="125"/>
      <c r="H85" s="85"/>
      <c r="I85" s="125"/>
      <c r="J85" s="85"/>
      <c r="K85" s="125"/>
      <c r="L85" s="85"/>
      <c r="M85" s="125"/>
      <c r="N85" s="85"/>
      <c r="O85" s="125"/>
      <c r="P85" s="85"/>
    </row>
    <row r="86" spans="1:16" ht="15">
      <c r="A86" s="125" t="s">
        <v>212</v>
      </c>
      <c r="B86" s="85">
        <v>11937</v>
      </c>
      <c r="C86" s="125"/>
      <c r="D86" s="85"/>
      <c r="E86" s="125"/>
      <c r="F86" s="85"/>
      <c r="G86" s="125"/>
      <c r="H86" s="85"/>
      <c r="I86" s="125"/>
      <c r="J86" s="85"/>
      <c r="K86" s="125"/>
      <c r="L86" s="85"/>
      <c r="M86" s="125"/>
      <c r="N86" s="85"/>
      <c r="O86" s="125"/>
      <c r="P86" s="85"/>
    </row>
  </sheetData>
  <hyperlinks>
    <hyperlink ref="A2" r:id="rId1" display="https://www.tablecrowd.com/venue-tbc/dine-with-olympic-athlete-and-head-of-product-at-dnafit-putting-data-into-action-for-performance-health-and-wellness-20190709"/>
    <hyperlink ref="A3" r:id="rId2" display="https://www.wired.co.uk/article/dna-testing-kits-science"/>
    <hyperlink ref="A4" r:id="rId3" display="https://www.popsugar.co.uk/fitness/DNA-Fit-Review-46080632"/>
    <hyperlink ref="A5" r:id="rId4" display="https://twitter.com/Independent/status/1139323542724653063"/>
    <hyperlink ref="A6" r:id="rId5" display="https://twitter.com/NewcyBlue/status/1136267516727169027"/>
    <hyperlink ref="A7" r:id="rId6" display="https://blog.dnafit.com/7-ways-sleep-affects-your-training-and-nutrition?utm_source=hootsuite&amp;utm_medium=tdc&amp;utm_term=&amp;utm_content=&amp;utm_campaign=TDC"/>
    <hyperlink ref="A8" r:id="rId7" display="https://blog.dnafit.com/are-protein-shakes-essential-for-training?utm_source=hootsuite&amp;utm_medium=tdc&amp;utm_term=&amp;utm_content=&amp;utm_campaign=TDC"/>
    <hyperlink ref="A9" r:id="rId8" display="https://www.dnafit.com/store/"/>
    <hyperlink ref="A10" r:id="rId9" display="https://bit.ly/2KKKver?utm_campaign=Healthy%20Eating%20Week&amp;utm_content=93966028&amp;utm_medium=social&amp;utm_source=twitter&amp;hss_channel=tw-1346402696"/>
    <hyperlink ref="A11" r:id="rId10" display="https://bit.ly/2IFN4vL?utm_campaign=June&amp;utm_content=93960883&amp;utm_medium=social&amp;utm_source=twitter&amp;hss_channel=tw-1346402696"/>
    <hyperlink ref="C2" r:id="rId11" display="https://twitter.com/Independent/status/1139323542724653063"/>
    <hyperlink ref="C3" r:id="rId12" display="https://bit.ly/2QS1e0q?utm_campaign=Queen%27s%20Birthday&amp;utm_content=93606818&amp;utm_medium=social&amp;utm_source=twitter&amp;hss_channel=tw-1346402696"/>
    <hyperlink ref="C4" r:id="rId13" display="https://bit.ly/2IFN4vL?utm_campaign=June&amp;utm_content=93960883&amp;utm_medium=social&amp;utm_source=twitter&amp;hss_channel=tw-1346402696"/>
    <hyperlink ref="C5" r:id="rId14" display="https://bit.ly/2KKKver?utm_campaign=Healthy%20Eating%20Week&amp;utm_content=93966028&amp;utm_medium=social&amp;utm_source=twitter&amp;hss_channel=tw-1346402696"/>
    <hyperlink ref="C6" r:id="rId15" display="https://www.dnafit.com/store/"/>
    <hyperlink ref="C7" r:id="rId16" display="https://twitter.com/NewcyBlue/status/1136267516727169027"/>
    <hyperlink ref="G2" r:id="rId17" display="https://www.tablecrowd.com/venue-tbc/dine-with-olympic-athlete-and-head-of-product-at-dnafit-putting-data-into-action-for-performance-health-and-wellness-20190709"/>
    <hyperlink ref="I2" r:id="rId18" display="https://www.wired.co.uk/article/dna-testing-kits-science"/>
    <hyperlink ref="M2" r:id="rId19" display="https://www.popsugar.co.uk/fitness/DNA-Fit-Review-46080632"/>
    <hyperlink ref="O2" r:id="rId20" display="https://blog.dnafit.com/happy-birthday-to-the-queen-a-double-celebration-for-dnafit"/>
    <hyperlink ref="O3" r:id="rId21" display="https://blog.dnafit.com/7-ways-sleep-affects-your-training-and-nutrition?utm_source=hootsuite&amp;utm_medium=tdc&amp;utm_term=&amp;utm_content=&amp;utm_campaign=TDC"/>
    <hyperlink ref="O4" r:id="rId22" display="https://blog.dnafit.com/are-protein-shakes-essential-for-training?utm_source=hootsuite&amp;utm_medium=tdc&amp;utm_term=&amp;utm_content=&amp;utm_campaign=TDC"/>
  </hyperlinks>
  <printOptions/>
  <pageMargins left="0.7" right="0.7" top="0.75" bottom="0.75" header="0.3" footer="0.3"/>
  <pageSetup orientation="portrait" paperSize="9"/>
  <tableParts>
    <tablePart r:id="rId29"/>
    <tablePart r:id="rId27"/>
    <tablePart r:id="rId30"/>
    <tablePart r:id="rId25"/>
    <tablePart r:id="rId28"/>
    <tablePart r:id="rId24"/>
    <tablePart r:id="rId26"/>
    <tablePart r:id="rId23"/>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564A531A-0198-4179-B795-F15BAE6513E2}">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2019-06-15T18:38:03Z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