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<sst xmlns="http://schemas.openxmlformats.org/spreadsheetml/2006/main" count="2127" uniqueCount="688">
  <si>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</si>
  <si>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</si>
  <si>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</si>
  <si>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</si>
  <si>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</si>
  <si>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</si>
  <si>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</si>
  <si>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</si>
  <si>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</si>
  <si>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</si>
  <si>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</si>
  <si>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</si>
  <si>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</si>
  <si>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</si>
  <si>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</si>
  <si>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</si>
  <si>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</si>
  <si>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</si>
  <si>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</si>
  <si>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</si>
  <si>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</si>
  <si>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</si>
  <si>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</si>
  <si>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</si>
  <si>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</si>
  <si>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</si>
  <si>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</si>
  <si>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</si>
  <si>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</si>
  <si>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</si>
  <si>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</si>
  <si>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</si>
  <si>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</si>
  <si>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</si>
  <si>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</si>
  <si>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</si>
  <si>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</si>
  <si>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</si>
  <si>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</si>
  <si>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</si>
  <si>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</si>
  <si>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</si>
  <si>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</si>
  <si>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</si>
  <si>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</si>
  <si>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</si>
  <si>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</si>
  <si>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</si>
  <si>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</si>
  <si>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</si>
  <si>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</si>
  <si>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</si>
  <si>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</si>
  <si>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</si>
  <si>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</si>
  <si>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</si>
  <si>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</si>
  <si>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</si>
  <si>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</si>
  <si>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</si>
  <si>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</si>
  <si>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</si>
  <si>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</si>
  <si>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</si>
  <si>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</si>
  <si>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</si>
  <si>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</si>
  <si>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</si>
  <si>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</si>
  <si>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</si>
  <si>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</si>
  <si>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</si>
  <si>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</si>
  <si>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</si>
  <si>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</si>
  <si>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</si>
  <si>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</si>
  <si>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</si>
  <si>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</si>
  <si>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</si>
  <si>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</si>
  <si>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</si>
  <si>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</si>
  <si>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</si>
  <si>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</si>
  <si>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</si>
  <si>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</si>
  <si>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</si>
  <si>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</si>
  <si>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</si>
  <si>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</si>
  <si>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</si>
  <si>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</si>
  <si>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</si>
  <si>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</si>
  <si>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</si>
  <si>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</si>
  <si>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</si>
  <si>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</si>
  <si>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</si>
  <si>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</si>
  <si>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</si>
  <si>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</si>
  <si>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</si>
  <si>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</si>
  <si>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</si>
  <si>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</si>
  <si>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</si>
  <si>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</si>
  <si>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</si>
  <si>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</si>
  <si>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</si>
  <si>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</si>
  <si>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</si>
  <si>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</si>
  <si>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</si>
  <si>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</si>
  <si>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</si>
  <si>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</si>
  <si>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</si>
  <si>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</si>
  <si>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</si>
  <si>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</si>
  <si>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</si>
  <si>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</si>
  <si>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</si>
  <si>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</si>
  <si>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</si>
  <si>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</si>
  <si>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</si>
  <si>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</si>
  <si>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</si>
  <si>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</si>
  <si>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</si>
  <si>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</si>
  <si>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</si>
  <si>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</si>
  <si>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</si>
  <si>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</si>
  <si>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</si>
  <si>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</si>
  <si>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</si>
  <si>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</si>
  <si>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</si>
  <si>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</si>
  <si>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</si>
  <si>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</si>
  <si>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</si>
  <si>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</si>
  <si>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</si>
  <si>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</si>
  <si>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</si>
  <si>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</si>
  <si>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</si>
  <si>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</si>
  <si>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</si>
  <si>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</si>
  <si>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</si>
  <si>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</si>
  <si>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</si>
  <si>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</si>
  <si>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</si>
  <si>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</si>
  <si>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</si>
  <si>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</si>
  <si>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</si>
  <si>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</si>
  <si>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</si>
  <si>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</si>
  <si>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</si>
  <si>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</si>
  <si>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</si>
  <si>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</si>
  <si>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</si>
  <si>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</si>
  <si>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</si>
  <si>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</si>
  <si>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</si>
  <si>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</si>
  <si>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</si>
  <si>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</si>
  <si>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</si>
  <si>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</si>
  <si>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</si>
  <si>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</si>
  <si>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</si>
  <si>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</si>
  <si>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</si>
  <si>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</si>
  <si>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</si>
  <si>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</si>
  <si>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</si>
  <si>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</si>
  <si>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</si>
  <si>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</si>
  <si>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</si>
  <si>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</si>
  <si>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</si>
  <si>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</si>
  <si>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</si>
  <si>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</si>
  <si>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</si>
  <si>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</si>
  <si>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</si>
  <si>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</si>
  <si>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</si>
  <si>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</si>
  <si>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</si>
  <si>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</si>
  <si>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</si>
  <si>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</si>
  <si>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</si>
  <si>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findfoodbank</t>
  </si>
  <si>
    <t>destination_psp</t>
  </si>
  <si>
    <t>psfilmfest</t>
  </si>
  <si>
    <t>lascasuelasnuev</t>
  </si>
  <si>
    <t>psmodsquad</t>
  </si>
  <si>
    <t>rebeccasrizzo</t>
  </si>
  <si>
    <t>thegpsoasis</t>
  </si>
  <si>
    <t>joycekiehl</t>
  </si>
  <si>
    <t>palmspringsca</t>
  </si>
  <si>
    <t>Mentions</t>
  </si>
  <si>
    <t>Replies to</t>
  </si>
  <si>
    <t>Donâ€™t forget to participate in the 2019 #restaurantweek hosted by @thegpsoasis .  With 4 days left, you can still TREAT YOURSELF by visiting https://t.co/xXb4uR5G3M to make your reservations at over 100 differentâ€¦ https://t.co/NKkvvQiLZx</t>
  </si>
  <si>
    <t>25 years of @psfilmfest ShortFest posters available at @Destination_PSP !  Which is your favorite? 
.
.
@Destination_PSP rivierapsp @thegpsoasis @thegpsoasis downtownpalmsprings @jessicalteagueâ€¦ https://t.co/ocY5oUQsZm</t>
  </si>
  <si>
    <t>RT @Destination_PSP: 25 years of @psfilmfest ShortFest posters available at @Destination_PSP !  Which is your favorite? 
.
.
@Destination_Pâ€¦</t>
  </si>
  <si>
    <t>Lunchtime visit from the @thegpsoasis crew! ❤️
PC: @joycekiehl
#lascasuelasnuevas #ranchomirage @ Las Casuelas Nuevas https://t.co/Cn4JLxOHd9</t>
  </si>
  <si>
    <t>A #family of #Modernistas enjoying a #martini after the #ratpack tour. #palmspringsmodsquad #psmodsquad #architecture and #design #tours #palmsprings @PalmSpringsCA @thegpsoasis visitcalifornia #visitpalmspringsâ€¦ https://t.co/sh0OQIdDiq</t>
  </si>
  <si>
    <t>#menlopark #modernistas on the #Essential tour. #palmspringsmodsquad #psmodsquad #architecture and #design #tours #palmsprings @PalmSpringsCA @thegpsoasis visitcalifornia #visitpalmsprings #architecturalpilgrimage @â€¦ https://t.co/8lS18Swl0W</t>
  </si>
  <si>
    <t>#Modernistas from #stockholm and #Houston on the #interior tour. #palmspringsmodsquad #psmodsquad #architecture and #design #tours #palmsprings @PalmSpringsCA @thegpsoasis visitcalifornia #visitpalmspringsâ€¦ https://t.co/RTz5RlPn4o</t>
  </si>
  <si>
    <t>#Modernista from #noosahead #Australia on the #interior tour. #palmspringsmodsquad #psmodsquad #architecture and #design #tours #palmsprings @PalmSpringsCA @thegpsoasis visitcalifornia #visitpalmspringsâ€¦ https://t.co/2y0I2s54Az</t>
  </si>
  <si>
    <t>#Modernistas from #newzealand enjoying the #interior tour. #palmspringsmodsquad #psmodsquad #architecture and #design #tours #palmsprings @PalmSpringsCA @thegpsoasis visitcalifornia #visitpalmspringsâ€¦ https://t.co/XVLJzhmZoU</t>
  </si>
  <si>
    <t>The #unitednations converges in Palm Springs. #modernistas from #Germany and #france living in #london   #palmspringsmodsquad #psmodsquad #architecture and #design #tours #palmsprings @PalmSpringsCA @thegpsoasisâ€¦ https://t.co/L0c518bobg</t>
  </si>
  <si>
    <t>A #Modernista from #hobart #tasmania now living in #london enjoyed the #interior tour #palmspringsmodsquad #psmodsquad #architecture and #design #tours #palmsprings @PalmSpringsCA @thegpsoasis visitcalifornia… https://t.co/wwxB1ozC60</t>
  </si>
  <si>
    <t>An #architect from #Cambridge #massachusetts joined me for two tours #palmspringsmodsquad #psmodsquad #architecture and #design #tours #palmsprings @PalmSpringsCA @thegpsoasis visitcalifornia #visitpalmsprings… https://t.co/aMfprOiila</t>
  </si>
  <si>
    <t>#Modernistas visiting from #munich #germany saw the #midcenturymodern sites of the city #palmspringsmodsquad #psmodsquad #architecture and #design #tours #palmsprings @PalmSpringsCA @thegpsoasis visitcalifornia… https://t.co/6SU6BAk80u</t>
  </si>
  <si>
    <t>#French #Modernistas living in #London visiting #palmsprings wearing a pair of shorts with a #slimaarons #photograph  #palmspringsmodsquad #psmodsquad #architecture and #design #tours @PalmSpringsCA @thegpsoasis… https://t.co/MRBOJtu4B8</t>
  </si>
  <si>
    <t>@thegpsoasis GREAT celebration of our hospitality force we have in the Valley. Thank you for a great experience. If you look hard enough you may be able to make out: Heather, Roshan, Anne, Frank, Eric Nicoll,… https://t.co/mpoao8AdTb</t>
  </si>
  <si>
    <t>https://www.visitgreaterpalmsprings.com/dinegps_com/ https://www.instagram.com/p/ByVVFY0nYn4/?igshid=xrcqekgxyava</t>
  </si>
  <si>
    <t>https://www.instagram.com/destinationpsp/p/ByVL0KoHjbY/?igshid=11kw806wcvg73</t>
  </si>
  <si>
    <t>https://www.instagram.com/p/ByZNzXMnuYq/?igshid=1hvzej0cpax9s</t>
  </si>
  <si>
    <t>https://www.instagram.com/p/ByLwbvtnF3r/?igshid=1adtk5jlo1ckl</t>
  </si>
  <si>
    <t>https://www.instagram.com/p/ByLwmh4H3kH/?igshid=w8e29yrn1vhw</t>
  </si>
  <si>
    <t>https://www.instagram.com/p/ByLwzv8HnTH/?igshid=r4g1xptgo3lz</t>
  </si>
  <si>
    <t>https://www.instagram.com/p/ByLw8ZgHm4Q/?igshid=15o5r3f0i9ege</t>
  </si>
  <si>
    <t>https://www.instagram.com/p/ByO1e73H28T/?igshid=ha2kvwu6cux9</t>
  </si>
  <si>
    <t>https://www.instagram.com/p/ByUIhozjdLA/?igshid=1cfrat1xaju53</t>
  </si>
  <si>
    <t>https://www.instagram.com/p/Byc-6G8nHsR/?igshid=bmn3r5yvs99t</t>
  </si>
  <si>
    <t>https://www.instagram.com/p/Byc_Faonngo/?igshid=1p9eyiy3f1mt5</t>
  </si>
  <si>
    <t>https://www.instagram.com/p/ByebcGGnRGE/?igshid=ke9uuhjidwcx</t>
  </si>
  <si>
    <t>https://www.instagram.com/p/Byg30fPnvS3/?igshid=1u9tidk2jfkjr</t>
  </si>
  <si>
    <t>https://www.instagram.com/p/Byle1pcHnEd/?igshid=1919rnzm1917b</t>
  </si>
  <si>
    <t>visitgreaterpalmsprings.com instagram.com</t>
  </si>
  <si>
    <t>instagram.com</t>
  </si>
  <si>
    <t>restaurantweek</t>
  </si>
  <si>
    <t>lascasuelasnuevas ranchomirage</t>
  </si>
  <si>
    <t>family modernistas martini ratpack palmspringsmodsquad psmodsquad architecture design tours palmsprings visitpalmsprings</t>
  </si>
  <si>
    <t>menlopark modernistas essential palmspringsmodsquad psmodsquad architecture design tours palmsprings visitpalmsprings architecturalpilgrimage</t>
  </si>
  <si>
    <t>modernistas stockholm houston interior palmspringsmodsquad psmodsquad architecture design tours palmsprings visitpalmsprings</t>
  </si>
  <si>
    <t>modernista noosahead australia interior palmspringsmodsquad psmodsquad architecture design tours palmsprings visitpalmsprings</t>
  </si>
  <si>
    <t>modernistas newzealand interior palmspringsmodsquad psmodsquad architecture design tours palmsprings visitpalmsprings</t>
  </si>
  <si>
    <t>unitednations modernistas germany france london palmspringsmodsquad psmodsquad architecture design tours palmsprings</t>
  </si>
  <si>
    <t>modernista hobart tasmania london interior palmspringsmodsquad psmodsquad architecture design tours palmsprings</t>
  </si>
  <si>
    <t>architect cambridge massachusetts palmspringsmodsquad psmodsquad architecture design tours palmsprings visitpalmsprings</t>
  </si>
  <si>
    <t>modernistas munich germany midcenturymodern palmspringsmodsquad psmodsquad architecture design tours palmsprings</t>
  </si>
  <si>
    <t>french modernistas london palmsprings slimaarons photograph palmspringsmodsquad psmodsquad architecture design tours</t>
  </si>
  <si>
    <t>http://pbs.twimg.com/profile_images/1113883079922278400/VbElYTit_normal.png</t>
  </si>
  <si>
    <t>http://pbs.twimg.com/profile_images/987540395142725632/xt34UigV_normal.jpg</t>
  </si>
  <si>
    <t>http://pbs.twimg.com/profile_images/907725473542635521/kmJZ5jtH_normal.jpg</t>
  </si>
  <si>
    <t>http://pbs.twimg.com/profile_images/570057321259077632/cmT-XJj-_normal.jpeg</t>
  </si>
  <si>
    <t>http://pbs.twimg.com/profile_images/619293774192074752/yBUiyWE-_normal.jpg</t>
  </si>
  <si>
    <t>http://pbs.twimg.com/profile_images/1069088654801305600/0VevEEvF_normal.jpg</t>
  </si>
  <si>
    <t>https://twitter.com/#!/findfoodbank/status/1136295188546981888</t>
  </si>
  <si>
    <t>https://twitter.com/#!/destination_psp/status/1136274810714185728</t>
  </si>
  <si>
    <t>https://twitter.com/#!/psfilmfest/status/1136403059909677056</t>
  </si>
  <si>
    <t>https://twitter.com/#!/lascasuelasnuev/status/1136842582389010433</t>
  </si>
  <si>
    <t>https://twitter.com/#!/psmodsquad/status/1134947954803052544</t>
  </si>
  <si>
    <t>https://twitter.com/#!/psmodsquad/status/1134948338120437764</t>
  </si>
  <si>
    <t>https://twitter.com/#!/psmodsquad/status/1134948784226689025</t>
  </si>
  <si>
    <t>https://twitter.com/#!/psmodsquad/status/1134949090595352577</t>
  </si>
  <si>
    <t>https://twitter.com/#!/psmodsquad/status/1135381274674180096</t>
  </si>
  <si>
    <t>https://twitter.com/#!/psmodsquad/status/1136126836189126656</t>
  </si>
  <si>
    <t>https://twitter.com/#!/psmodsquad/status/1137372326738055168</t>
  </si>
  <si>
    <t>https://twitter.com/#!/psmodsquad/status/1137372729252990977</t>
  </si>
  <si>
    <t>https://twitter.com/#!/psmodsquad/status/1137575817779847170</t>
  </si>
  <si>
    <t>https://twitter.com/#!/psmodsquad/status/1137919686790848512</t>
  </si>
  <si>
    <t>https://twitter.com/#!/rebeccasrizzo/status/1138568440736878592</t>
  </si>
  <si>
    <t>1136295188546981888</t>
  </si>
  <si>
    <t>1136274810714185728</t>
  </si>
  <si>
    <t>1136403059909677056</t>
  </si>
  <si>
    <t>1136842582389010433</t>
  </si>
  <si>
    <t>1134947954803052544</t>
  </si>
  <si>
    <t>1134948338120437764</t>
  </si>
  <si>
    <t>1134948784226689025</t>
  </si>
  <si>
    <t>1134949090595352577</t>
  </si>
  <si>
    <t>1135381274674180096</t>
  </si>
  <si>
    <t>1136126836189126656</t>
  </si>
  <si>
    <t>1137372326738055168</t>
  </si>
  <si>
    <t>1137372729252990977</t>
  </si>
  <si>
    <t>1137575817779847170</t>
  </si>
  <si>
    <t>1137919686790848512</t>
  </si>
  <si>
    <t>1138568440736878592</t>
  </si>
  <si>
    <t/>
  </si>
  <si>
    <t>988820357372039168</t>
  </si>
  <si>
    <t>en</t>
  </si>
  <si>
    <t>Instagram</t>
  </si>
  <si>
    <t>Twitter for iPhone</t>
  </si>
  <si>
    <t>-116.2165486,33.653032 
-116.141081,33.653032 
-116.141081,33.729554 
-116.2165486,33.729554</t>
  </si>
  <si>
    <t>-116.5677878,33.7794258 
-116.466791,33.7794258 
-116.466791,33.8707332 
-116.5677878,33.8707332</t>
  </si>
  <si>
    <t>-116.453591,33.7322 
-116.3881016,33.7322 
-116.3881016,33.826269 
-116.453591,33.826269</t>
  </si>
  <si>
    <t>United States</t>
  </si>
  <si>
    <t>US</t>
  </si>
  <si>
    <t>Coachella, CA</t>
  </si>
  <si>
    <t>Palm Springs, CA</t>
  </si>
  <si>
    <t>Rancho Mirage, CA</t>
  </si>
  <si>
    <t>2a7b8eaff804d8ec</t>
  </si>
  <si>
    <t>4265ece9285a2872</t>
  </si>
  <si>
    <t>01282a8563b05f28</t>
  </si>
  <si>
    <t>Coachella</t>
  </si>
  <si>
    <t>Palm Springs</t>
  </si>
  <si>
    <t>Rancho Mirage</t>
  </si>
  <si>
    <t>city</t>
  </si>
  <si>
    <t>https://api.twitter.com/1.1/geo/id/2a7b8eaff804d8ec.json</t>
  </si>
  <si>
    <t>https://api.twitter.com/1.1/geo/id/4265ece9285a2872.json</t>
  </si>
  <si>
    <t>https://api.twitter.com/1.1/geo/id/01282a8563b05f28.json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</si>
  <si>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</si>
  <si>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</si>
  <si>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</si>
  <si>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</si>
  <si>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</si>
  <si>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</si>
  <si>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</si>
  <si>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</si>
  <si>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</si>
  <si>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</si>
  <si>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</si>
  <si>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</si>
  <si>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</si>
  <si>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</si>
  <si>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</si>
  <si>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</si>
  <si>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</si>
  <si>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</si>
  <si>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</si>
  <si>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</si>
  <si>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</si>
  <si>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</si>
  <si>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FIND Food Bank</t>
  </si>
  <si>
    <t>Destination PSP</t>
  </si>
  <si>
    <t>PS Film Festival</t>
  </si>
  <si>
    <t>Las Casuelas Nuevas</t>
  </si>
  <si>
    <t>Joyce Kiehl</t>
  </si>
  <si>
    <t>PalmSpringsModSquad</t>
  </si>
  <si>
    <t>Palm Springs Tourism</t>
  </si>
  <si>
    <t>Rebecca rizzo</t>
  </si>
  <si>
    <t>Andrei Zmievski</t>
  </si>
  <si>
    <t>F.I.N.D. (Food In Need of Distribution) Food Bank, Inc. is a non-profit, community based organization located in the Coachella Valley</t>
  </si>
  <si>
    <t>Follow @VisitGreaterPS for official travel resources for Greater Palm Springs, CA and the desert regions.</t>
  </si>
  <si>
    <t>Products for the Palm Springs Lifestyle</t>
  </si>
  <si>
    <t>Official Twitter page of the Palm Springs Int’l Film Festival &amp; Oscar-qualifying ShortFest! Host to year-round programs, film screenings &amp; educational seminars.</t>
  </si>
  <si>
    <t>The Delgado family welcomes you to try their family recipes while enjoying their award winning atmosphere, cuisine, patio, &amp; of course margaritas!</t>
  </si>
  <si>
    <t>PR for 9 resort cities; 1 beautiful oasis. Never saw a sunrise I did not love. Family | Fitness | Food | Tennis | Travel. Tweets are by me.</t>
  </si>
  <si>
    <t>Architecture &amp; design tours of Palm Springs with your tour guide Kurt Cyr</t>
  </si>
  <si>
    <t>What's happening in Palm Springs. Chic Hotels, Retro Retreats, Events * Festivals, Deals &amp; Blue Skies. 350 days of Sunshine. Palm Springs Bureau of Tourism.</t>
  </si>
  <si>
    <t>I work at the Greater Coachella Valley Chamber of Commerce, the first regional chamber in the desert. We are the economic bridge.</t>
  </si>
  <si>
    <t>Coder, photographer, relentless traveler, beer judge, Russian</t>
  </si>
  <si>
    <t>Coachella Valley, CA</t>
  </si>
  <si>
    <t>Greater Palm Springs, CA</t>
  </si>
  <si>
    <t>Indio, CA</t>
  </si>
  <si>
    <t>Austin, TX</t>
  </si>
  <si>
    <t>http://t.co/J94xHLm50s</t>
  </si>
  <si>
    <t>https://t.co/PS2Gr8IxsA</t>
  </si>
  <si>
    <t>https://t.co/wPgfvyDR6k</t>
  </si>
  <si>
    <t>https://t.co/yrlDiyR3d5</t>
  </si>
  <si>
    <t>http://t.co/dNq1dbmBzT</t>
  </si>
  <si>
    <t>https://t.co/oyleTyOis6</t>
  </si>
  <si>
    <t>http://t.co/RDFQ3PZci8</t>
  </si>
  <si>
    <t>http://www.VisitPalmSprings.com</t>
  </si>
  <si>
    <t>https://t.co/2YoGrrLitc</t>
  </si>
  <si>
    <t>https://t.co/GwZtWimRHf</t>
  </si>
  <si>
    <t>https://pbs.twimg.com/profile_banners/183806355/1532383134</t>
  </si>
  <si>
    <t>https://pbs.twimg.com/profile_banners/2598505699/1546847472</t>
  </si>
  <si>
    <t>https://pbs.twimg.com/profile_banners/48463490/1554163507</t>
  </si>
  <si>
    <t>https://pbs.twimg.com/profile_banners/262510831/1424747252</t>
  </si>
  <si>
    <t>https://pbs.twimg.com/profile_banners/20999305/1497333896</t>
  </si>
  <si>
    <t>https://pbs.twimg.com/profile_banners/3273518276/1436543921</t>
  </si>
  <si>
    <t>https://pbs.twimg.com/profile_banners/19666000/1518049009</t>
  </si>
  <si>
    <t>https://pbs.twimg.com/profile_banners/47655631/1543725575</t>
  </si>
  <si>
    <t>http://abs.twimg.com/images/themes/theme19/bg.gif</t>
  </si>
  <si>
    <t>http://abs.twimg.com/images/themes/theme1/bg.png</t>
  </si>
  <si>
    <t>http://abs.twimg.com/images/themes/theme14/bg.gif</t>
  </si>
  <si>
    <t>http://abs.twimg.com/images/themes/theme5/bg.gif</t>
  </si>
  <si>
    <t>http://pbs.twimg.com/profile_images/988822827829612545/O4PdqvX__normal.jpg</t>
  </si>
  <si>
    <t>http://pbs.twimg.com/profile_images/874614699110924289/zDM3IsHV_normal.jpg</t>
  </si>
  <si>
    <t>http://pbs.twimg.com/profile_images/988845766830510080/qUCxqEQI_normal.jpg</t>
  </si>
  <si>
    <t>http://pbs.twimg.com/profile_images/448301181324894208/vqY_gIaL_normal.jpeg</t>
  </si>
  <si>
    <t>Open Twitter Page for This Person</t>
  </si>
  <si>
    <t>https://twitter.com/findfoodbank</t>
  </si>
  <si>
    <t>https://twitter.com/thegpsoasis</t>
  </si>
  <si>
    <t>https://twitter.com/destination_psp</t>
  </si>
  <si>
    <t>https://twitter.com/psfilmfest</t>
  </si>
  <si>
    <t>https://twitter.com/lascasuelasnuev</t>
  </si>
  <si>
    <t>https://twitter.com/joycekiehl</t>
  </si>
  <si>
    <t>https://twitter.com/psmodsquad</t>
  </si>
  <si>
    <t>https://twitter.com/palmspringsca</t>
  </si>
  <si>
    <t>https://twitter.com/rebeccasrizzo</t>
  </si>
  <si>
    <t>https://twitter.com/a</t>
  </si>
  <si>
    <t>findfoodbank
Donâ€™t forget to participate in
the 2019 #restaurantweek hosted
by @thegpsoasis . With 4 days left,
you can still TREAT YOURSELF by
visiting https://t.co/xXb4uR5G3M
to make your reservations at over
100 differentâ€¦ https://t.co/NKkvvQiLZx</t>
  </si>
  <si>
    <t xml:space="preserve">thegpsoasis
</t>
  </si>
  <si>
    <t>destination_psp
25 years of @psfilmfest ShortFest
posters available at @Destination_PSP
! Which is your favorite? . . @Destination_PSP
rivierapsp @thegpsoasis @thegpsoasis
downtownpalmsprings @jessicalteagueâ€¦
https://t.co/ocY5oUQsZm</t>
  </si>
  <si>
    <t>psfilmfest
RT @Destination_PSP: 25 years of
@psfilmfest ShortFest posters available
at @Destination_PSP ! Which is
your favorite? . . @Destination_Pâ€¦</t>
  </si>
  <si>
    <t>lascasuelasnuev
Lunchtime visit from the @thegpsoasis
crew! ❤️ PC: @joycekiehl #lascasuelasnuevas
#ranchomirage @ Las Casuelas Nuevas
https://t.co/Cn4JLxOHd9</t>
  </si>
  <si>
    <t xml:space="preserve">joycekiehl
</t>
  </si>
  <si>
    <t>psmodsquad
#French #Modernistas living in
#London visiting #palmsprings wearing
a pair of shorts with a #slimaarons
#photograph #palmspringsmodsquad
#psmodsquad #architecture and #design
#tours @PalmSpringsCA @thegpsoasis…
https://t.co/MRBOJtu4B8</t>
  </si>
  <si>
    <t xml:space="preserve">palmspringsca
</t>
  </si>
  <si>
    <t>rebeccasrizzo
@thegpsoasis GREAT celebration
of our hospitality force we have
in the Valley. Thank you for a
great experience. If you look hard
enough you may be able to make
out: Heather, Roshan, Anne, Frank,
Eric Nicoll,… https://t.co/mpoao8AdTb</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</si>
  <si>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</si>
  <si>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</si>
  <si>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</si>
  <si>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</si>
  <si>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</si>
  <si>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</si>
  <si>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</si>
  <si>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</si>
  <si>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&lt;value&gt;jshulman@gmail.com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t>
  </si>
  <si>
    <t>Workbook Settings 5</t>
  </si>
  <si>
    <t>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t>
  </si>
  <si>
    <t>Workbook Settings 6</t>
  </si>
  <si>
    <t>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t>
  </si>
  <si>
    <t>Workbook Settings 7</t>
  </si>
  <si>
    <t>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t>
  </si>
  <si>
    <t>Workbook Settings 8</t>
  </si>
  <si>
    <t>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
  </si>
  <si>
    <t>Workbook Settings 9</t>
  </si>
  <si>
    <t>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t>
  </si>
  <si>
    <t>Workbook Settings 10</t>
  </si>
  <si>
    <t>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t>
  </si>
  <si>
    <t>Workbook Settings 11</t>
  </si>
  <si>
    <t>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t>
  </si>
  <si>
    <t>Workbook Settings 12</t>
  </si>
  <si>
    <t>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t>
  </si>
  <si>
    <t>Workbook Settings 13</t>
  </si>
  <si>
    <t>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</si>
  <si>
    <t>Workbook Settings 14</t>
  </si>
  <si>
    <t>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t>
  </si>
  <si>
    <t>Workbook Settings 15</t>
  </si>
  <si>
    <t>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t>
  </si>
  <si>
    <t>Workbook Settings 16</t>
  </si>
  <si>
    <t xml:space="preserve">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t>
  </si>
  <si>
    <t>Workbook Settings 17</t>
  </si>
  <si>
    <t>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t>
  </si>
  <si>
    <t>Workbook Settings 18</t>
  </si>
  <si>
    <t>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</si>
  <si>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</si>
  <si>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</si>
  <si>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</si>
  <si>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</si>
  <si>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</si>
  <si>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</si>
  <si>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</si>
  <si>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</si>
  <si>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</si>
  <si>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</si>
  <si>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</si>
  <si>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</si>
  <si>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</si>
  <si>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</si>
  <si>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</si>
  <si>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</si>
  <si>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</si>
  <si>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</si>
  <si>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</si>
  <si>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</si>
  <si>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</si>
  <si>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</si>
  <si>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</si>
  <si>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</si>
  <si>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</si>
  <si>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</si>
  <si>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</si>
  <si>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https://www.visitgreaterpalmsprings.com/dinegps_com/</t>
  </si>
  <si>
    <t>https://www.instagram.com/p/ByVVFY0nYn4/?igshid=xrcqekgxyava</t>
  </si>
  <si>
    <t>Top URLs in Tweet in G2</t>
  </si>
  <si>
    <t>G1 Count</t>
  </si>
  <si>
    <t>Top URLs in Tweet in G3</t>
  </si>
  <si>
    <t>G2 Count</t>
  </si>
  <si>
    <t>Top URLs in Tweet in G4</t>
  </si>
  <si>
    <t>G3 Count</t>
  </si>
  <si>
    <t>Top URLs in Tweet in G5</t>
  </si>
  <si>
    <t>G4 Count</t>
  </si>
  <si>
    <t>G5 Count</t>
  </si>
  <si>
    <t>Top URLs in Tweet</t>
  </si>
  <si>
    <t>https://www.instagram.com/p/Byle1pcHnEd/?igshid=1919rnzm1917b https://www.visitgreaterpalmsprings.com/dinegps_com/ https://www.instagram.com/p/ByVVFY0nYn4/?igshid=xrcqekgxyava</t>
  </si>
  <si>
    <t>https://www.instagram.com/p/Byg30fPnvS3/?igshid=1u9tidk2jfkjr https://www.instagram.com/p/ByLwbvtnF3r/?igshid=1adtk5jlo1ckl https://www.instagram.com/p/ByLwmh4H3kH/?igshid=w8e29yrn1vhw https://www.instagram.com/p/ByLwzv8HnTH/?igshid=r4g1xptgo3lz https://www.instagram.com/p/ByLw8ZgHm4Q/?igshid=15o5r3f0i9ege https://www.instagram.com/p/ByO1e73H28T/?igshid=ha2kvwu6cux9 https://www.instagram.com/p/ByUIhozjdLA/?igshid=1cfrat1xaju53 https://www.instagram.com/p/Byc-6G8nHsR/?igshid=bmn3r5yvs99t https://www.instagram.com/p/Byc_Faonngo/?igshid=1p9eyiy3f1mt5 https://www.instagram.com/p/ByebcGGnRGE/?igshid=ke9uuhjidwcx</t>
  </si>
  <si>
    <t>Top Domains in Tweet in Entire Graph</t>
  </si>
  <si>
    <t>visitgreaterpalmsprings.com</t>
  </si>
  <si>
    <t>Top Domains in Tweet in G1</t>
  </si>
  <si>
    <t>Top Domains in Tweet in G2</t>
  </si>
  <si>
    <t>Top Domains in Tweet in G3</t>
  </si>
  <si>
    <t>Top Domains in Tweet in G4</t>
  </si>
  <si>
    <t>Top Domains in Tweet in G5</t>
  </si>
  <si>
    <t>Top Domains in Tweet</t>
  </si>
  <si>
    <t>instagram.com visitgreaterpalmsprings.com</t>
  </si>
  <si>
    <t>Top Hashtags in Tweet in Entire Graph</t>
  </si>
  <si>
    <t>palmsprings</t>
  </si>
  <si>
    <t>palmspringsmodsquad</t>
  </si>
  <si>
    <t>architecture</t>
  </si>
  <si>
    <t>design</t>
  </si>
  <si>
    <t>tours</t>
  </si>
  <si>
    <t>modernistas</t>
  </si>
  <si>
    <t>visitpalmsprings</t>
  </si>
  <si>
    <t>interior</t>
  </si>
  <si>
    <t>london</t>
  </si>
  <si>
    <t>Top Hashtags in Tweet in G1</t>
  </si>
  <si>
    <t>Top Hashtags in Tweet in G2</t>
  </si>
  <si>
    <t>Top Hashtags in Tweet in G3</t>
  </si>
  <si>
    <t>lascasuelasnuevas</t>
  </si>
  <si>
    <t>ranchomirage</t>
  </si>
  <si>
    <t>Top Hashtags in Tweet in G4</t>
  </si>
  <si>
    <t>Top Hashtags in Tweet in G5</t>
  </si>
  <si>
    <t>Top Hashtags in Tweet</t>
  </si>
  <si>
    <t>palmsprings palmspringsmodsquad psmodsquad architecture design tours modernistas visitpalmsprings interior london</t>
  </si>
  <si>
    <t>Top Words in Tweet in Entire Graph</t>
  </si>
  <si>
    <t>Words in Sentiment List#1: Positive</t>
  </si>
  <si>
    <t>Words in Sentiment List#2: Negative</t>
  </si>
  <si>
    <t>Words in Sentiment List#3: Angry/Violent</t>
  </si>
  <si>
    <t>Non-categorized Words</t>
  </si>
  <si>
    <t>Total Words</t>
  </si>
  <si>
    <t>#palmsprings</t>
  </si>
  <si>
    <t>#palmspringsmodsquad</t>
  </si>
  <si>
    <t>#psmodsquad</t>
  </si>
  <si>
    <t>#architecture</t>
  </si>
  <si>
    <t>Top Words in Tweet in G1</t>
  </si>
  <si>
    <t>great</t>
  </si>
  <si>
    <t>make</t>
  </si>
  <si>
    <t>Top Words in Tweet in G2</t>
  </si>
  <si>
    <t>#design</t>
  </si>
  <si>
    <t>#tours</t>
  </si>
  <si>
    <t>visitcalifornia</t>
  </si>
  <si>
    <t>#modernistas</t>
  </si>
  <si>
    <t>Top Words in Tweet in G3</t>
  </si>
  <si>
    <t>Top Words in Tweet in G4</t>
  </si>
  <si>
    <t>25</t>
  </si>
  <si>
    <t>years</t>
  </si>
  <si>
    <t>shortfest</t>
  </si>
  <si>
    <t>posters</t>
  </si>
  <si>
    <t>available</t>
  </si>
  <si>
    <t>favorite</t>
  </si>
  <si>
    <t>Top Words in Tweet in G5</t>
  </si>
  <si>
    <t>Top Words in Tweet</t>
  </si>
  <si>
    <t>thegpsoasis great make</t>
  </si>
  <si>
    <t>#palmsprings #palmspringsmodsquad #psmodsquad #architecture #design #tours palmspringsca thegpsoasis visitcalifornia #modernistas</t>
  </si>
  <si>
    <t>destination_psp 25 years psfilmfest shortfest posters available favorite thegpsoasis</t>
  </si>
  <si>
    <t>Top Word Pairs in Tweet in Entire Graph</t>
  </si>
  <si>
    <t>#palmspringsmodsquad,#psmodsquad</t>
  </si>
  <si>
    <t>#psmodsquad,#architecture</t>
  </si>
  <si>
    <t>#architecture,#design</t>
  </si>
  <si>
    <t>#design,#tours</t>
  </si>
  <si>
    <t>palmspringsca,thegpsoasis</t>
  </si>
  <si>
    <t>#tours,#palmsprings</t>
  </si>
  <si>
    <t>#palmsprings,palmspringsca</t>
  </si>
  <si>
    <t>thegpsoasis,visitcalifornia</t>
  </si>
  <si>
    <t>tour,#palmspringsmodsquad</t>
  </si>
  <si>
    <t>#interior,tour</t>
  </si>
  <si>
    <t>Top Word Pairs in Tweet in G1</t>
  </si>
  <si>
    <t>Top Word Pairs in Tweet in G2</t>
  </si>
  <si>
    <t>visitcalifornia,#visitpalmspringsâ</t>
  </si>
  <si>
    <t>Top Word Pairs in Tweet in G3</t>
  </si>
  <si>
    <t>Top Word Pairs in Tweet in G4</t>
  </si>
  <si>
    <t>25,years</t>
  </si>
  <si>
    <t>years,psfilmfest</t>
  </si>
  <si>
    <t>psfilmfest,shortfest</t>
  </si>
  <si>
    <t>shortfest,posters</t>
  </si>
  <si>
    <t>posters,available</t>
  </si>
  <si>
    <t>available,destination_psp</t>
  </si>
  <si>
    <t>destination_psp,favorite</t>
  </si>
  <si>
    <t>Top Word Pairs in Tweet in G5</t>
  </si>
  <si>
    <t>Top Word Pairs in Tweet</t>
  </si>
  <si>
    <t>#palmspringsmodsquad,#psmodsquad  #psmodsquad,#architecture  #architecture,#design  #design,#tours  palmspringsca,thegpsoasis  #tours,#palmsprings  #palmsprings,palmspringsca  thegpsoasis,visitcalifornia  tour,#palmspringsmodsquad  visitcalifornia,#visitpalmspringsâ</t>
  </si>
  <si>
    <t>25,years  years,psfilmfest  psfilmfest,shortfest  shortfest,posters  posters,available  available,destination_psp  destination_psp,favorite</t>
  </si>
  <si>
    <t>Top Replied-To in Entire Graph</t>
  </si>
  <si>
    <t>Top Mentioned in Entire Graph</t>
  </si>
  <si>
    <t>thegpsoasisâ</t>
  </si>
  <si>
    <t>â</t>
  </si>
  <si>
    <t>destination_pâ</t>
  </si>
  <si>
    <t>jessicalteagueâ</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</si>
  <si>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</si>
  <si>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</si>
  <si>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</si>
  <si>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</si>
  <si>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</si>
  <si>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</si>
  <si>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</si>
  <si>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</si>
  <si>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</si>
  <si>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</si>
  <si>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</si>
  <si>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</si>
  <si>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palmspringsca thegpsoasis â thegpsoasisâ</t>
  </si>
  <si>
    <t>thegpsoasis joycekiehl</t>
  </si>
  <si>
    <t>destination_psp psfilmfest destination_pâ thegpsoasis jessicalteagueâ</t>
  </si>
  <si>
    <t>Top Tweeters in Entire Graph</t>
  </si>
  <si>
    <t>Top Tweeters in G1</t>
  </si>
  <si>
    <t>Top Tweeters in G2</t>
  </si>
  <si>
    <t>Top Tweeters in G3</t>
  </si>
  <si>
    <t>Top Tweeters in G4</t>
  </si>
  <si>
    <t>Top Tweeters in G5</t>
  </si>
  <si>
    <t>Top Tweeters</t>
  </si>
  <si>
    <t>rebeccasrizzo findfoodbank thegpsoasis</t>
  </si>
  <si>
    <t>palmspringsca psmodsquad</t>
  </si>
  <si>
    <t>joycekiehl lascasuelasnuev</t>
  </si>
  <si>
    <t>psfilmfest destination_psp</t>
  </si>
  <si>
    <t>Top URLs in Tweet by Count</t>
  </si>
  <si>
    <t>https://www.instagram.com/p/Byg30fPnvS3/?igshid=1u9tidk2jfkjr https://www.instagram.com/p/ByebcGGnRGE/?igshid=ke9uuhjidwcx https://www.instagram.com/p/Byc_Faonngo/?igshid=1p9eyiy3f1mt5 https://www.instagram.com/p/Byc-6G8nHsR/?igshid=bmn3r5yvs99t https://www.instagram.com/p/ByUIhozjdLA/?igshid=1cfrat1xaju53 https://www.instagram.com/p/ByO1e73H28T/?igshid=ha2kvwu6cux9 https://www.instagram.com/p/ByLw8ZgHm4Q/?igshid=15o5r3f0i9ege https://www.instagram.com/p/ByLwzv8HnTH/?igshid=r4g1xptgo3lz https://www.instagram.com/p/ByLwmh4H3kH/?igshid=w8e29yrn1vhw https://www.instagram.com/p/ByLwbvtnF3r/?igshid=1adtk5jlo1ckl</t>
  </si>
  <si>
    <t>Top URLs in Tweet by Salience</t>
  </si>
  <si>
    <t>Top Domains in Tweet by Count</t>
  </si>
  <si>
    <t>Top Domains in Tweet by Salience</t>
  </si>
  <si>
    <t>Top Hashtags in Tweet by Count</t>
  </si>
  <si>
    <t>Top Hashtags in Tweet by Salience</t>
  </si>
  <si>
    <t>interior london germany modernista visitpalmsprings modernistas french slimaarons photograph munich</t>
  </si>
  <si>
    <t>Top Words in Tweet by Count</t>
  </si>
  <si>
    <t>donâ t forget participate 2019 #restaurantweek hosted 4 days left</t>
  </si>
  <si>
    <t>destination_psp 25 years psfilmfest shortfest posters available favorite rivierapsp downtownpalmsprings</t>
  </si>
  <si>
    <t>destination_psp 25 years psfilmfest shortfest posters available favorite destination_pâ</t>
  </si>
  <si>
    <t>lunchtime visit crew pc joycekiehl #lascasuelasnuevas #ranchomirage las casuelas nuevas</t>
  </si>
  <si>
    <t>#palmsprings #palmspringsmodsquad #psmodsquad #architecture #design #tours palmspringsca visitcalifornia #modernistas tour</t>
  </si>
  <si>
    <t>great celebration hospitality force valley thank experience look hard enough</t>
  </si>
  <si>
    <t>Top Words in Tweet by Salience</t>
  </si>
  <si>
    <t>#interior #visitpalmspringsâ living #london visiting #germany #visitpalmsprings #modernista enjoying tour</t>
  </si>
  <si>
    <t>Top Word Pairs in Tweet by Count</t>
  </si>
  <si>
    <t>donâ,t  t,forget  forget,participate  participate,2019  2019,#restaurantweek  #restaurantweek,hosted  hosted,thegpsoasis  thegpsoasis,4  4,days  days,left</t>
  </si>
  <si>
    <t>25,years  years,psfilmfest  psfilmfest,shortfest  shortfest,posters  posters,available  available,destination_psp  destination_psp,favorite  favorite,destination_psp  destination_psp,rivierapsp  rivierapsp,thegpsoasis</t>
  </si>
  <si>
    <t>destination_psp,25  25,years  years,psfilmfest  psfilmfest,shortfest  shortfest,posters  posters,available  available,destination_psp  destination_psp,favorite  favorite,destination_pâ</t>
  </si>
  <si>
    <t>lunchtime,visit  visit,thegpsoasis  thegpsoasis,crew  crew,pc  pc,joycekiehl  joycekiehl,#lascasuelasnuevas  #lascasuelasnuevas,#ranchomirage  #ranchomirage,las  las,casuelas  casuelas,nuevas</t>
  </si>
  <si>
    <t>#palmspringsmodsquad,#psmodsquad  #psmodsquad,#architecture  #architecture,#design  #design,#tours  palmspringsca,thegpsoasis  #tours,#palmsprings  #palmsprings,palmspringsca  thegpsoasis,visitcalifornia  tour,#palmspringsmodsquad  #interior,tour</t>
  </si>
  <si>
    <t>thegpsoasis,great  great,celebration  celebration,hospitality  hospitality,force  force,valley  valley,thank  thank,great  great,experience  experience,look  look,hard</t>
  </si>
  <si>
    <t>Top Word Pairs in Tweet by Salience</t>
  </si>
  <si>
    <t>#interior,tour  visitcalifornia,#visitpalmspringsâ  living,#london  visitcalifornia,#visitpalmsprings  tour,#palmspringsmodsquad  #french,#modernistas  #modernistas,living  #london,visiting  visiting,#palmsprings  #palmsprings,wearing</t>
  </si>
  <si>
    <t>Word</t>
  </si>
  <si>
    <t>tour</t>
  </si>
  <si>
    <t>#interior</t>
  </si>
  <si>
    <t>#visitpalmspringsâ</t>
  </si>
  <si>
    <t>living</t>
  </si>
  <si>
    <t>#london</t>
  </si>
  <si>
    <t>visiting</t>
  </si>
  <si>
    <t>#germany</t>
  </si>
  <si>
    <t>#visitpalmsprings</t>
  </si>
  <si>
    <t>#modernista</t>
  </si>
  <si>
    <t>enjoying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</si>
  <si>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</si>
  <si>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</si>
  <si>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</si>
  <si>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</si>
  <si>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</si>
  <si>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</si>
  <si>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</si>
  <si>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</si>
  <si>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</si>
  <si>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</si>
  <si>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</si>
  <si>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</si>
  <si>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</si>
  <si>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</si>
  <si>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</si>
  <si>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</si>
  <si>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</si>
  <si>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</si>
  <si>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</si>
  <si>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</si>
  <si>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</si>
  <si>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</si>
  <si>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</si>
  <si>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</si>
  <si>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</si>
  <si>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</si>
  <si>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</si>
  <si>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</si>
  <si>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</si>
  <si>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</si>
  <si>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</si>
  <si>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</si>
  <si>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Red</t>
  </si>
  <si>
    <t>G1: thegpsoasis great make</t>
  </si>
  <si>
    <t>G2: #palmsprings #palmspringsmodsquad #psmodsquad #architecture #design #tours palmspringsca thegpsoasis visitcalifornia #modernistas</t>
  </si>
  <si>
    <t>G4: destination_psp 25 years psfilmfest shortfest posters available favorite thegpsoasis</t>
  </si>
  <si>
    <t>Autofill Workbook Results</t>
  </si>
  <si>
    <t>Edge Weight▓9▓10▓0▓True▓Gray▓Red▓▓Edge Weight▓9▓10▓0▓3▓10▓False▓Edge Weight▓9▓10▓0▓35▓12▓False▓▓0▓0▓0▓True▓Black▓Black▓▓Followers▓0▓27819▓0▓162▓1000▓False▓▓0▓0▓0▓0▓0▓False▓▓0▓0▓0▓0▓0▓False▓▓0▓0▓0▓0▓0▓False</t>
  </si>
  <si>
    <t>GraphSource░GraphServerTwitterSearch▓GraphTerm░thegpsoasis▓ImportDescription░The graph represents a network of 10 Twitter users whose tweets in the requested range contained "thegpsoasis", or who were replied to or mentioned in those tweets.  The network was obtained from the NodeXL Graph Server on Saturday, 15 June 2019 at 04:57 UTC.
The requested start date was Saturday, 15 June 2019 at 00:01 UTC and the maximum number of days (going backward) was 14.
The maximum number of tweets collected was 5,000.
The tweets in the network were tweeted over the 9-day, 23-hour, 46-minute period from Saturday, 01 June 2019 at 22:20 UTC to Tuesday, 11 June 2019 at 22:07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</si>
</sst>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019339"/>
        <c:axId val="41065188"/>
      </c:barChart>
      <c:catAx>
        <c:axId val="120193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065188"/>
        <c:crosses val="autoZero"/>
        <c:auto val="1"/>
        <c:lblOffset val="100"/>
        <c:noMultiLvlLbl val="0"/>
      </c:catAx>
      <c:valAx>
        <c:axId val="4106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19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thegpsoasis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6/1/2019 22:20</c:v>
                </c:pt>
                <c:pt idx="1">
                  <c:v>6/1/2019 22:22</c:v>
                </c:pt>
                <c:pt idx="2">
                  <c:v>6/1/2019 22:24</c:v>
                </c:pt>
                <c:pt idx="3">
                  <c:v>6/1/2019 22:25</c:v>
                </c:pt>
                <c:pt idx="4">
                  <c:v>6/3/2019 3:02</c:v>
                </c:pt>
                <c:pt idx="5">
                  <c:v>6/5/2019 4:25</c:v>
                </c:pt>
                <c:pt idx="6">
                  <c:v>6/5/2019 14:13</c:v>
                </c:pt>
                <c:pt idx="7">
                  <c:v>6/5/2019 15:34</c:v>
                </c:pt>
                <c:pt idx="8">
                  <c:v>6/5/2019 22:42</c:v>
                </c:pt>
                <c:pt idx="9">
                  <c:v>6/7/2019 3:49</c:v>
                </c:pt>
                <c:pt idx="10">
                  <c:v>6/8/2019 14:54</c:v>
                </c:pt>
                <c:pt idx="11">
                  <c:v>6/8/2019 14:56</c:v>
                </c:pt>
                <c:pt idx="12">
                  <c:v>6/9/2019 4:23</c:v>
                </c:pt>
                <c:pt idx="13">
                  <c:v>6/10/2019 3:09</c:v>
                </c:pt>
                <c:pt idx="14">
                  <c:v>6/11/2019 22:07</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37188181"/>
        <c:axId val="66258174"/>
      </c:barChart>
      <c:catAx>
        <c:axId val="37188181"/>
        <c:scaling>
          <c:orientation val="minMax"/>
        </c:scaling>
        <c:axPos val="b"/>
        <c:delete val="0"/>
        <c:numFmt formatCode="General" sourceLinked="1"/>
        <c:majorTickMark val="out"/>
        <c:minorTickMark val="none"/>
        <c:tickLblPos val="nextTo"/>
        <c:crossAx val="66258174"/>
        <c:crosses val="autoZero"/>
        <c:auto val="1"/>
        <c:lblOffset val="100"/>
        <c:noMultiLvlLbl val="0"/>
      </c:catAx>
      <c:valAx>
        <c:axId val="66258174"/>
        <c:scaling>
          <c:orientation val="minMax"/>
        </c:scaling>
        <c:axPos val="l"/>
        <c:majorGridlines/>
        <c:delete val="0"/>
        <c:numFmt formatCode="General" sourceLinked="1"/>
        <c:majorTickMark val="out"/>
        <c:minorTickMark val="none"/>
        <c:tickLblPos val="nextTo"/>
        <c:crossAx val="371881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042373"/>
        <c:axId val="37945902"/>
      </c:barChart>
      <c:catAx>
        <c:axId val="340423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945902"/>
        <c:crosses val="autoZero"/>
        <c:auto val="1"/>
        <c:lblOffset val="100"/>
        <c:noMultiLvlLbl val="0"/>
      </c:catAx>
      <c:valAx>
        <c:axId val="37945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2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68799"/>
        <c:axId val="53719192"/>
      </c:barChart>
      <c:catAx>
        <c:axId val="59687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719192"/>
        <c:crosses val="autoZero"/>
        <c:auto val="1"/>
        <c:lblOffset val="100"/>
        <c:noMultiLvlLbl val="0"/>
      </c:catAx>
      <c:valAx>
        <c:axId val="53719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710681"/>
        <c:axId val="56287266"/>
      </c:barChart>
      <c:catAx>
        <c:axId val="137106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287266"/>
        <c:crosses val="autoZero"/>
        <c:auto val="1"/>
        <c:lblOffset val="100"/>
        <c:noMultiLvlLbl val="0"/>
      </c:catAx>
      <c:valAx>
        <c:axId val="56287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10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823347"/>
        <c:axId val="62974668"/>
      </c:barChart>
      <c:catAx>
        <c:axId val="368233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974668"/>
        <c:crosses val="autoZero"/>
        <c:auto val="1"/>
        <c:lblOffset val="100"/>
        <c:noMultiLvlLbl val="0"/>
      </c:catAx>
      <c:valAx>
        <c:axId val="62974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23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901101"/>
        <c:axId val="674454"/>
      </c:barChart>
      <c:catAx>
        <c:axId val="299011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4454"/>
        <c:crosses val="autoZero"/>
        <c:auto val="1"/>
        <c:lblOffset val="100"/>
        <c:noMultiLvlLbl val="0"/>
      </c:catAx>
      <c:valAx>
        <c:axId val="674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01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70087"/>
        <c:axId val="54630784"/>
      </c:barChart>
      <c:catAx>
        <c:axId val="60700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630784"/>
        <c:crosses val="autoZero"/>
        <c:auto val="1"/>
        <c:lblOffset val="100"/>
        <c:noMultiLvlLbl val="0"/>
      </c:catAx>
      <c:valAx>
        <c:axId val="54630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0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915009"/>
        <c:axId val="63017354"/>
      </c:barChart>
      <c:catAx>
        <c:axId val="219150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017354"/>
        <c:crosses val="autoZero"/>
        <c:auto val="1"/>
        <c:lblOffset val="100"/>
        <c:noMultiLvlLbl val="0"/>
      </c:catAx>
      <c:valAx>
        <c:axId val="6301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15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285275"/>
        <c:axId val="4132020"/>
      </c:barChart>
      <c:catAx>
        <c:axId val="30285275"/>
        <c:scaling>
          <c:orientation val="minMax"/>
        </c:scaling>
        <c:axPos val="b"/>
        <c:delete val="1"/>
        <c:majorTickMark val="out"/>
        <c:minorTickMark val="none"/>
        <c:tickLblPos val="none"/>
        <c:crossAx val="4132020"/>
        <c:crosses val="autoZero"/>
        <c:auto val="1"/>
        <c:lblOffset val="100"/>
        <c:noMultiLvlLbl val="0"/>
      </c:catAx>
      <c:valAx>
        <c:axId val="4132020"/>
        <c:scaling>
          <c:orientation val="minMax"/>
        </c:scaling>
        <c:axPos val="l"/>
        <c:delete val="1"/>
        <c:majorTickMark val="out"/>
        <c:minorTickMark val="none"/>
        <c:tickLblPos val="none"/>
        <c:crossAx val="302852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Smith" refreshedVersion="5">
  <cacheSource type="worksheet">
    <worksheetSource ref="A2:BL1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restaurantweek"/>
        <m/>
        <s v="lascasuelasnuevas ranchomirage"/>
        <s v="family modernistas martini ratpack palmspringsmodsquad psmodsquad architecture design tours palmsprings visitpalmsprings"/>
        <s v="menlopark modernistas essential palmspringsmodsquad psmodsquad architecture design tours palmsprings visitpalmsprings architecturalpilgrimage"/>
        <s v="modernistas stockholm houston interior palmspringsmodsquad psmodsquad architecture design tours palmsprings visitpalmsprings"/>
        <s v="modernista noosahead australia interior palmspringsmodsquad psmodsquad architecture design tours palmsprings visitpalmsprings"/>
        <s v="modernistas newzealand interior palmspringsmodsquad psmodsquad architecture design tours palmsprings visitpalmsprings"/>
        <s v="unitednations modernistas germany france london palmspringsmodsquad psmodsquad architecture design tours palmsprings"/>
        <s v="modernista hobart tasmania london interior palmspringsmodsquad psmodsquad architecture design tours palmsprings"/>
        <s v="architect cambridge massachusetts palmspringsmodsquad psmodsquad architecture design tours palmsprings visitpalmsprings"/>
        <s v="modernistas munich germany midcenturymodern palmspringsmodsquad psmodsquad architecture design tours palmsprings"/>
        <s v="french modernistas london palmsprings slimaarons photograph palmspringsmodsquad psmodsquad architecture design tour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5">
        <d v="2019-06-05T15:34:18.000"/>
        <d v="2019-06-05T14:13:20.000"/>
        <d v="2019-06-05T22:42:57.000"/>
        <d v="2019-06-07T03:49:27.000"/>
        <d v="2019-06-01T22:20:53.000"/>
        <d v="2019-06-01T22:22:24.000"/>
        <d v="2019-06-01T22:24:11.000"/>
        <d v="2019-06-01T22:25:24.000"/>
        <d v="2019-06-03T03:02:44.000"/>
        <d v="2019-06-05T04:25:20.000"/>
        <d v="2019-06-08T14:54:28.000"/>
        <d v="2019-06-08T14:56:04.000"/>
        <d v="2019-06-09T04:23:04.000"/>
        <d v="2019-06-10T03:09:29.000"/>
        <d v="2019-06-11T22:07:24.000"/>
      </sharedItems>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findfoodbank"/>
    <s v="thegpsoasis"/>
    <m/>
    <m/>
    <m/>
    <m/>
    <m/>
    <m/>
    <m/>
    <m/>
    <s v="No"/>
    <n v="3"/>
    <m/>
    <m/>
    <x v="0"/>
    <d v="2019-06-05T15:34:18.000"/>
    <s v="Donâ€™t forget to participate in the 2019 #restaurantweek hosted by @thegpsoasis .  With 4 days left, you can still TREAT YOURSELF by visiting https://t.co/xXb4uR5G3M to make your reservations at over 100 differentâ€¦ https://t.co/NKkvvQiLZx"/>
    <s v="https://www.visitgreaterpalmsprings.com/dinegps_com/ https://www.instagram.com/p/ByVVFY0nYn4/?igshid=xrcqekgxyava"/>
    <s v="visitgreaterpalmsprings.com instagram.com"/>
    <x v="0"/>
    <m/>
    <s v="http://pbs.twimg.com/profile_images/1113883079922278400/VbElYTit_normal.png"/>
    <x v="0"/>
    <s v="https://twitter.com/#!/findfoodbank/status/1136295188546981888"/>
    <n v="33.6854"/>
    <n v="-116.1815"/>
    <s v="1136295188546981888"/>
    <m/>
    <b v="0"/>
    <n v="0"/>
    <s v=""/>
    <b v="0"/>
    <s v="en"/>
    <m/>
    <s v=""/>
    <b v="0"/>
    <n v="0"/>
    <s v=""/>
    <s v="Instagram"/>
    <b v="0"/>
    <s v="1136295188546981888"/>
    <s v="Tweet"/>
    <n v="0"/>
    <n v="0"/>
    <s v="-116.2165486,33.653032 _x000a_-116.141081,33.653032 _x000a_-116.141081,33.729554 _x000a_-116.2165486,33.729554"/>
    <s v="United States"/>
    <s v="US"/>
    <s v="Coachella, CA"/>
    <s v="2a7b8eaff804d8ec"/>
    <s v="Coachella"/>
    <s v="city"/>
    <s v="https://api.twitter.com/1.1/geo/id/2a7b8eaff804d8ec.json"/>
    <n v="1"/>
    <s v="1"/>
    <s v="1"/>
    <n v="0"/>
    <n v="0"/>
    <n v="0"/>
    <n v="0"/>
    <n v="0"/>
    <n v="0"/>
    <n v="31"/>
    <n v="100"/>
    <n v="31"/>
  </r>
  <r>
    <s v="destination_psp"/>
    <s v="thegpsoasis"/>
    <m/>
    <m/>
    <m/>
    <m/>
    <m/>
    <m/>
    <m/>
    <m/>
    <s v="No"/>
    <n v="4"/>
    <m/>
    <m/>
    <x v="0"/>
    <d v="2019-06-05T14:13:20.000"/>
    <s v="25 years of @psfilmfest ShortFest posters available at @Destination_PSP !  Which is your favorite? _x000a_._x000a_._x000a_@Destination_PSP rivierapsp @thegpsoasis @thegpsoasis downtownpalmsprings @jessicalteagueâ€¦ https://t.co/ocY5oUQsZm"/>
    <s v="https://www.instagram.com/destinationpsp/p/ByVL0KoHjbY/?igshid=11kw806wcvg73"/>
    <s v="instagram.com"/>
    <x v="1"/>
    <m/>
    <s v="http://pbs.twimg.com/profile_images/987540395142725632/xt34UigV_normal.jpg"/>
    <x v="1"/>
    <s v="https://twitter.com/#!/destination_psp/status/1136274810714185728"/>
    <n v="33.824273"/>
    <n v="-116.546645"/>
    <s v="1136274810714185728"/>
    <m/>
    <b v="0"/>
    <n v="1"/>
    <s v=""/>
    <b v="0"/>
    <s v="en"/>
    <m/>
    <s v=""/>
    <b v="0"/>
    <n v="1"/>
    <s v=""/>
    <s v="Instagram"/>
    <b v="0"/>
    <s v="1136274810714185728"/>
    <s v="Tweet"/>
    <n v="0"/>
    <n v="0"/>
    <s v="-116.5677878,33.7794258 _x000a_-116.466791,33.7794258 _x000a_-116.466791,33.8707332 _x000a_-116.5677878,33.8707332"/>
    <s v="United States"/>
    <s v="US"/>
    <s v="Palm Springs, CA"/>
    <s v="4265ece9285a2872"/>
    <s v="Palm Springs"/>
    <s v="city"/>
    <s v="https://api.twitter.com/1.1/geo/id/4265ece9285a2872.json"/>
    <n v="1"/>
    <s v="4"/>
    <s v="1"/>
    <m/>
    <m/>
    <m/>
    <m/>
    <m/>
    <m/>
    <m/>
    <m/>
    <m/>
  </r>
  <r>
    <s v="psfilmfest"/>
    <s v="destination_psp"/>
    <m/>
    <m/>
    <m/>
    <m/>
    <m/>
    <m/>
    <m/>
    <m/>
    <s v="Yes"/>
    <n v="6"/>
    <m/>
    <m/>
    <x v="0"/>
    <d v="2019-06-05T22:42:57.000"/>
    <s v="RT @Destination_PSP: 25 years of @psfilmfest ShortFest posters available at @Destination_PSP !  Which is your favorite? _x000a_._x000a_._x000a_@Destination_Pâ€¦"/>
    <m/>
    <m/>
    <x v="1"/>
    <m/>
    <s v="http://pbs.twimg.com/profile_images/907725473542635521/kmJZ5jtH_normal.jpg"/>
    <x v="2"/>
    <s v="https://twitter.com/#!/psfilmfest/status/1136403059909677056"/>
    <m/>
    <m/>
    <s v="1136403059909677056"/>
    <m/>
    <b v="0"/>
    <n v="0"/>
    <s v=""/>
    <b v="0"/>
    <s v="en"/>
    <m/>
    <s v=""/>
    <b v="0"/>
    <n v="1"/>
    <s v="1136274810714185728"/>
    <s v="Twitter for iPhone"/>
    <b v="0"/>
    <s v="1136274810714185728"/>
    <s v="Tweet"/>
    <n v="0"/>
    <n v="0"/>
    <m/>
    <m/>
    <m/>
    <m/>
    <m/>
    <m/>
    <m/>
    <m/>
    <n v="1"/>
    <s v="4"/>
    <s v="4"/>
    <n v="2"/>
    <n v="12.5"/>
    <n v="0"/>
    <n v="0"/>
    <n v="0"/>
    <n v="0"/>
    <n v="14"/>
    <n v="87.5"/>
    <n v="16"/>
  </r>
  <r>
    <s v="lascasuelasnuev"/>
    <s v="joycekiehl"/>
    <m/>
    <m/>
    <m/>
    <m/>
    <m/>
    <m/>
    <m/>
    <m/>
    <s v="No"/>
    <n v="7"/>
    <m/>
    <m/>
    <x v="0"/>
    <d v="2019-06-07T03:49:27.000"/>
    <s v="Lunchtime visit from the @thegpsoasis crew! ❤️_x000a_PC: @joycekiehl_x000a_#lascasuelasnuevas #ranchomirage @ Las Casuelas Nuevas https://t.co/Cn4JLxOHd9"/>
    <s v="https://www.instagram.com/p/ByZNzXMnuYq/?igshid=1hvzej0cpax9s"/>
    <s v="instagram.com"/>
    <x v="2"/>
    <m/>
    <s v="http://pbs.twimg.com/profile_images/570057321259077632/cmT-XJj-_normal.jpeg"/>
    <x v="3"/>
    <s v="https://twitter.com/#!/lascasuelasnuev/status/1136842582389010433"/>
    <n v="33.76258835"/>
    <n v="-116.44153082"/>
    <s v="1136842582389010433"/>
    <m/>
    <b v="0"/>
    <n v="0"/>
    <s v=""/>
    <b v="0"/>
    <s v="en"/>
    <m/>
    <s v=""/>
    <b v="0"/>
    <n v="0"/>
    <s v=""/>
    <s v="Instagram"/>
    <b v="0"/>
    <s v="1136842582389010433"/>
    <s v="Tweet"/>
    <n v="0"/>
    <n v="0"/>
    <s v="-116.453591,33.7322 _x000a_-116.3881016,33.7322 _x000a_-116.3881016,33.826269 _x000a_-116.453591,33.826269"/>
    <s v="United States"/>
    <s v="US"/>
    <s v="Rancho Mirage, CA"/>
    <s v="01282a8563b05f28"/>
    <s v="Rancho Mirage"/>
    <s v="city"/>
    <s v="https://api.twitter.com/1.1/geo/id/01282a8563b05f28.json"/>
    <n v="1"/>
    <s v="3"/>
    <s v="3"/>
    <n v="0"/>
    <n v="0"/>
    <n v="0"/>
    <n v="0"/>
    <n v="0"/>
    <n v="0"/>
    <n v="13"/>
    <n v="100"/>
    <n v="13"/>
  </r>
  <r>
    <s v="psmodsquad"/>
    <s v="palmspringsca"/>
    <m/>
    <m/>
    <m/>
    <m/>
    <m/>
    <m/>
    <m/>
    <m/>
    <s v="No"/>
    <n v="9"/>
    <m/>
    <m/>
    <x v="0"/>
    <d v="2019-06-01T22:20:53.000"/>
    <s v="A #family of #Modernistas enjoying a #martini after the #ratpack tour. #palmspringsmodsquad #psmodsquad #architecture and #design #tours #palmsprings @PalmSpringsCA @thegpsoasis visitcalifornia #visitpalmspringsâ€¦ https://t.co/sh0OQIdDiq"/>
    <s v="https://www.instagram.com/p/ByLwbvtnF3r/?igshid=1adtk5jlo1ckl"/>
    <s v="instagram.com"/>
    <x v="3"/>
    <m/>
    <s v="http://pbs.twimg.com/profile_images/619293774192074752/yBUiyWE-_normal.jpg"/>
    <x v="4"/>
    <s v="https://twitter.com/#!/psmodsquad/status/1134947954803052544"/>
    <m/>
    <m/>
    <s v="1134947954803052544"/>
    <m/>
    <b v="0"/>
    <n v="0"/>
    <s v=""/>
    <b v="0"/>
    <s v="en"/>
    <m/>
    <s v=""/>
    <b v="0"/>
    <n v="0"/>
    <s v=""/>
    <s v="Instagram"/>
    <b v="0"/>
    <s v="1134947954803052544"/>
    <s v="Tweet"/>
    <n v="0"/>
    <n v="0"/>
    <m/>
    <m/>
    <m/>
    <m/>
    <m/>
    <m/>
    <m/>
    <m/>
    <n v="10"/>
    <s v="2"/>
    <s v="2"/>
    <n v="1"/>
    <n v="4.545454545454546"/>
    <n v="0"/>
    <n v="0"/>
    <n v="0"/>
    <n v="0"/>
    <n v="21"/>
    <n v="95.45454545454545"/>
    <n v="22"/>
  </r>
  <r>
    <s v="psmodsquad"/>
    <s v="palmspringsca"/>
    <m/>
    <m/>
    <m/>
    <m/>
    <m/>
    <m/>
    <m/>
    <m/>
    <s v="No"/>
    <n v="10"/>
    <m/>
    <m/>
    <x v="0"/>
    <d v="2019-06-01T22:22:24.000"/>
    <s v="#menlopark #modernistas on the #Essential tour. #palmspringsmodsquad #psmodsquad #architecture and #design #tours #palmsprings @PalmSpringsCA @thegpsoasis visitcalifornia #visitpalmsprings #architecturalpilgrimage @â€¦ https://t.co/8lS18Swl0W"/>
    <s v="https://www.instagram.com/p/ByLwmh4H3kH/?igshid=w8e29yrn1vhw"/>
    <s v="instagram.com"/>
    <x v="4"/>
    <m/>
    <s v="http://pbs.twimg.com/profile_images/619293774192074752/yBUiyWE-_normal.jpg"/>
    <x v="5"/>
    <s v="https://twitter.com/#!/psmodsquad/status/1134948338120437764"/>
    <m/>
    <m/>
    <s v="1134948338120437764"/>
    <m/>
    <b v="0"/>
    <n v="0"/>
    <s v=""/>
    <b v="0"/>
    <s v="en"/>
    <m/>
    <s v=""/>
    <b v="0"/>
    <n v="0"/>
    <s v=""/>
    <s v="Instagram"/>
    <b v="0"/>
    <s v="1134948338120437764"/>
    <s v="Tweet"/>
    <n v="0"/>
    <n v="0"/>
    <m/>
    <m/>
    <m/>
    <m/>
    <m/>
    <m/>
    <m/>
    <m/>
    <n v="10"/>
    <s v="2"/>
    <s v="2"/>
    <n v="0"/>
    <n v="0"/>
    <n v="0"/>
    <n v="0"/>
    <n v="0"/>
    <n v="0"/>
    <n v="19"/>
    <n v="100"/>
    <n v="19"/>
  </r>
  <r>
    <s v="psmodsquad"/>
    <s v="palmspringsca"/>
    <m/>
    <m/>
    <m/>
    <m/>
    <m/>
    <m/>
    <m/>
    <m/>
    <s v="No"/>
    <n v="11"/>
    <m/>
    <m/>
    <x v="0"/>
    <d v="2019-06-01T22:24:11.000"/>
    <s v="#Modernistas from #stockholm and #Houston on the #interior tour. #palmspringsmodsquad #psmodsquad #architecture and #design #tours #palmsprings @PalmSpringsCA @thegpsoasis visitcalifornia #visitpalmspringsâ€¦ https://t.co/RTz5RlPn4o"/>
    <s v="https://www.instagram.com/p/ByLwzv8HnTH/?igshid=r4g1xptgo3lz"/>
    <s v="instagram.com"/>
    <x v="5"/>
    <m/>
    <s v="http://pbs.twimg.com/profile_images/619293774192074752/yBUiyWE-_normal.jpg"/>
    <x v="6"/>
    <s v="https://twitter.com/#!/psmodsquad/status/1134948784226689025"/>
    <m/>
    <m/>
    <s v="1134948784226689025"/>
    <m/>
    <b v="0"/>
    <n v="0"/>
    <s v=""/>
    <b v="0"/>
    <s v="en"/>
    <m/>
    <s v=""/>
    <b v="0"/>
    <n v="0"/>
    <s v=""/>
    <s v="Instagram"/>
    <b v="0"/>
    <s v="1134948784226689025"/>
    <s v="Tweet"/>
    <n v="0"/>
    <n v="0"/>
    <m/>
    <m/>
    <m/>
    <m/>
    <m/>
    <m/>
    <m/>
    <m/>
    <n v="10"/>
    <s v="2"/>
    <s v="2"/>
    <n v="0"/>
    <n v="0"/>
    <n v="0"/>
    <n v="0"/>
    <n v="0"/>
    <n v="0"/>
    <n v="20"/>
    <n v="100"/>
    <n v="20"/>
  </r>
  <r>
    <s v="psmodsquad"/>
    <s v="palmspringsca"/>
    <m/>
    <m/>
    <m/>
    <m/>
    <m/>
    <m/>
    <m/>
    <m/>
    <s v="No"/>
    <n v="12"/>
    <m/>
    <m/>
    <x v="0"/>
    <d v="2019-06-01T22:25:24.000"/>
    <s v="#Modernista from #noosahead #Australia on the #interior tour. #palmspringsmodsquad #psmodsquad #architecture and #design #tours #palmsprings @PalmSpringsCA @thegpsoasis visitcalifornia #visitpalmspringsâ€¦ https://t.co/2y0I2s54Az"/>
    <s v="https://www.instagram.com/p/ByLw8ZgHm4Q/?igshid=15o5r3f0i9ege"/>
    <s v="instagram.com"/>
    <x v="6"/>
    <m/>
    <s v="http://pbs.twimg.com/profile_images/619293774192074752/yBUiyWE-_normal.jpg"/>
    <x v="7"/>
    <s v="https://twitter.com/#!/psmodsquad/status/1134949090595352577"/>
    <m/>
    <m/>
    <s v="1134949090595352577"/>
    <m/>
    <b v="0"/>
    <n v="0"/>
    <s v=""/>
    <b v="0"/>
    <s v="en"/>
    <m/>
    <s v=""/>
    <b v="0"/>
    <n v="0"/>
    <s v=""/>
    <s v="Instagram"/>
    <b v="0"/>
    <s v="1134949090595352577"/>
    <s v="Tweet"/>
    <n v="0"/>
    <n v="0"/>
    <m/>
    <m/>
    <m/>
    <m/>
    <m/>
    <m/>
    <m/>
    <m/>
    <n v="10"/>
    <s v="2"/>
    <s v="2"/>
    <n v="0"/>
    <n v="0"/>
    <n v="0"/>
    <n v="0"/>
    <n v="0"/>
    <n v="0"/>
    <n v="19"/>
    <n v="100"/>
    <n v="19"/>
  </r>
  <r>
    <s v="psmodsquad"/>
    <s v="palmspringsca"/>
    <m/>
    <m/>
    <m/>
    <m/>
    <m/>
    <m/>
    <m/>
    <m/>
    <s v="No"/>
    <n v="13"/>
    <m/>
    <m/>
    <x v="0"/>
    <d v="2019-06-03T03:02:44.000"/>
    <s v="#Modernistas from #newzealand enjoying the #interior tour. #palmspringsmodsquad #psmodsquad #architecture and #design #tours #palmsprings @PalmSpringsCA @thegpsoasis visitcalifornia #visitpalmspringsâ€¦ https://t.co/XVLJzhmZoU"/>
    <s v="https://www.instagram.com/p/ByO1e73H28T/?igshid=ha2kvwu6cux9"/>
    <s v="instagram.com"/>
    <x v="7"/>
    <m/>
    <s v="http://pbs.twimg.com/profile_images/619293774192074752/yBUiyWE-_normal.jpg"/>
    <x v="8"/>
    <s v="https://twitter.com/#!/psmodsquad/status/1135381274674180096"/>
    <m/>
    <m/>
    <s v="1135381274674180096"/>
    <m/>
    <b v="0"/>
    <n v="0"/>
    <s v=""/>
    <b v="0"/>
    <s v="en"/>
    <m/>
    <s v=""/>
    <b v="0"/>
    <n v="0"/>
    <s v=""/>
    <s v="Instagram"/>
    <b v="0"/>
    <s v="1135381274674180096"/>
    <s v="Tweet"/>
    <n v="0"/>
    <n v="0"/>
    <m/>
    <m/>
    <m/>
    <m/>
    <m/>
    <m/>
    <m/>
    <m/>
    <n v="10"/>
    <s v="2"/>
    <s v="2"/>
    <n v="1"/>
    <n v="5.555555555555555"/>
    <n v="0"/>
    <n v="0"/>
    <n v="0"/>
    <n v="0"/>
    <n v="17"/>
    <n v="94.44444444444444"/>
    <n v="18"/>
  </r>
  <r>
    <s v="psmodsquad"/>
    <s v="palmspringsca"/>
    <m/>
    <m/>
    <m/>
    <m/>
    <m/>
    <m/>
    <m/>
    <m/>
    <s v="No"/>
    <n v="14"/>
    <m/>
    <m/>
    <x v="0"/>
    <d v="2019-06-05T04:25:20.000"/>
    <s v="The #unitednations converges in Palm Springs. #modernistas from #Germany and #france living in #london   #palmspringsmodsquad #psmodsquad #architecture and #design #tours #palmsprings @PalmSpringsCA @thegpsoasisâ€¦ https://t.co/L0c518bobg"/>
    <s v="https://www.instagram.com/p/ByUIhozjdLA/?igshid=1cfrat1xaju53"/>
    <s v="instagram.com"/>
    <x v="8"/>
    <m/>
    <s v="http://pbs.twimg.com/profile_images/619293774192074752/yBUiyWE-_normal.jpg"/>
    <x v="9"/>
    <s v="https://twitter.com/#!/psmodsquad/status/1136126836189126656"/>
    <m/>
    <m/>
    <s v="1136126836189126656"/>
    <m/>
    <b v="0"/>
    <n v="0"/>
    <s v=""/>
    <b v="0"/>
    <s v="en"/>
    <m/>
    <s v=""/>
    <b v="0"/>
    <n v="0"/>
    <s v=""/>
    <s v="Instagram"/>
    <b v="0"/>
    <s v="1136126836189126656"/>
    <s v="Tweet"/>
    <n v="0"/>
    <n v="0"/>
    <m/>
    <m/>
    <m/>
    <m/>
    <m/>
    <m/>
    <m/>
    <m/>
    <n v="10"/>
    <s v="2"/>
    <s v="2"/>
    <n v="0"/>
    <n v="0"/>
    <n v="0"/>
    <n v="0"/>
    <n v="0"/>
    <n v="0"/>
    <n v="23"/>
    <n v="100"/>
    <n v="23"/>
  </r>
  <r>
    <s v="psmodsquad"/>
    <s v="palmspringsca"/>
    <m/>
    <m/>
    <m/>
    <m/>
    <m/>
    <m/>
    <m/>
    <m/>
    <s v="No"/>
    <n v="15"/>
    <m/>
    <m/>
    <x v="0"/>
    <d v="2019-06-08T14:54:28.000"/>
    <s v="A #Modernista from #hobart #tasmania now living in #london enjoyed the #interior tour #palmspringsmodsquad #psmodsquad #architecture and #design #tours #palmsprings @PalmSpringsCA @thegpsoasis visitcalifornia… https://t.co/wwxB1ozC60"/>
    <s v="https://www.instagram.com/p/Byc-6G8nHsR/?igshid=bmn3r5yvs99t"/>
    <s v="instagram.com"/>
    <x v="9"/>
    <m/>
    <s v="http://pbs.twimg.com/profile_images/619293774192074752/yBUiyWE-_normal.jpg"/>
    <x v="10"/>
    <s v="https://twitter.com/#!/psmodsquad/status/1137372326738055168"/>
    <m/>
    <m/>
    <s v="1137372326738055168"/>
    <m/>
    <b v="0"/>
    <n v="0"/>
    <s v=""/>
    <b v="0"/>
    <s v="en"/>
    <m/>
    <s v=""/>
    <b v="0"/>
    <n v="0"/>
    <s v=""/>
    <s v="Instagram"/>
    <b v="0"/>
    <s v="1137372326738055168"/>
    <s v="Tweet"/>
    <n v="0"/>
    <n v="0"/>
    <m/>
    <m/>
    <m/>
    <m/>
    <m/>
    <m/>
    <m/>
    <m/>
    <n v="10"/>
    <s v="2"/>
    <s v="2"/>
    <n v="1"/>
    <n v="4.3478260869565215"/>
    <n v="0"/>
    <n v="0"/>
    <n v="0"/>
    <n v="0"/>
    <n v="22"/>
    <n v="95.65217391304348"/>
    <n v="23"/>
  </r>
  <r>
    <s v="psmodsquad"/>
    <s v="palmspringsca"/>
    <m/>
    <m/>
    <m/>
    <m/>
    <m/>
    <m/>
    <m/>
    <m/>
    <s v="No"/>
    <n v="16"/>
    <m/>
    <m/>
    <x v="0"/>
    <d v="2019-06-08T14:56:04.000"/>
    <s v="An #architect from #Cambridge #massachusetts joined me for two tours #palmspringsmodsquad #psmodsquad #architecture and #design #tours #palmsprings @PalmSpringsCA @thegpsoasis visitcalifornia #visitpalmsprings… https://t.co/aMfprOiila"/>
    <s v="https://www.instagram.com/p/Byc_Faonngo/?igshid=1p9eyiy3f1mt5"/>
    <s v="instagram.com"/>
    <x v="10"/>
    <m/>
    <s v="http://pbs.twimg.com/profile_images/619293774192074752/yBUiyWE-_normal.jpg"/>
    <x v="11"/>
    <s v="https://twitter.com/#!/psmodsquad/status/1137372729252990977"/>
    <m/>
    <m/>
    <s v="1137372729252990977"/>
    <m/>
    <b v="0"/>
    <n v="0"/>
    <s v=""/>
    <b v="0"/>
    <s v="en"/>
    <m/>
    <s v=""/>
    <b v="0"/>
    <n v="0"/>
    <s v=""/>
    <s v="Instagram"/>
    <b v="0"/>
    <s v="1137372729252990977"/>
    <s v="Tweet"/>
    <n v="0"/>
    <n v="0"/>
    <m/>
    <m/>
    <m/>
    <m/>
    <m/>
    <m/>
    <m/>
    <m/>
    <n v="10"/>
    <s v="2"/>
    <s v="2"/>
    <n v="0"/>
    <n v="0"/>
    <n v="0"/>
    <n v="0"/>
    <n v="0"/>
    <n v="0"/>
    <n v="21"/>
    <n v="100"/>
    <n v="21"/>
  </r>
  <r>
    <s v="psmodsquad"/>
    <s v="palmspringsca"/>
    <m/>
    <m/>
    <m/>
    <m/>
    <m/>
    <m/>
    <m/>
    <m/>
    <s v="No"/>
    <n v="17"/>
    <m/>
    <m/>
    <x v="0"/>
    <d v="2019-06-09T04:23:04.000"/>
    <s v="#Modernistas visiting from #munich #germany saw the #midcenturymodern sites of the city #palmspringsmodsquad #psmodsquad #architecture and #design #tours #palmsprings @PalmSpringsCA @thegpsoasis visitcalifornia… https://t.co/6SU6BAk80u"/>
    <s v="https://www.instagram.com/p/ByebcGGnRGE/?igshid=ke9uuhjidwcx"/>
    <s v="instagram.com"/>
    <x v="11"/>
    <m/>
    <s v="http://pbs.twimg.com/profile_images/619293774192074752/yBUiyWE-_normal.jpg"/>
    <x v="12"/>
    <s v="https://twitter.com/#!/psmodsquad/status/1137575817779847170"/>
    <m/>
    <m/>
    <s v="1137575817779847170"/>
    <m/>
    <b v="0"/>
    <n v="0"/>
    <s v=""/>
    <b v="0"/>
    <s v="en"/>
    <m/>
    <s v=""/>
    <b v="0"/>
    <n v="0"/>
    <s v=""/>
    <s v="Instagram"/>
    <b v="0"/>
    <s v="1137575817779847170"/>
    <s v="Tweet"/>
    <n v="0"/>
    <n v="0"/>
    <m/>
    <m/>
    <m/>
    <m/>
    <m/>
    <m/>
    <m/>
    <m/>
    <n v="10"/>
    <s v="2"/>
    <s v="2"/>
    <n v="0"/>
    <n v="0"/>
    <n v="0"/>
    <n v="0"/>
    <n v="0"/>
    <n v="0"/>
    <n v="22"/>
    <n v="100"/>
    <n v="22"/>
  </r>
  <r>
    <s v="psmodsquad"/>
    <s v="palmspringsca"/>
    <m/>
    <m/>
    <m/>
    <m/>
    <m/>
    <m/>
    <m/>
    <m/>
    <s v="No"/>
    <n v="18"/>
    <m/>
    <m/>
    <x v="0"/>
    <d v="2019-06-10T03:09:29.000"/>
    <s v="#French #Modernistas living in #London visiting #palmsprings wearing a pair of shorts with a #slimaarons #photograph  #palmspringsmodsquad #psmodsquad #architecture and #design #tours @PalmSpringsCA @thegpsoasis… https://t.co/MRBOJtu4B8"/>
    <s v="https://www.instagram.com/p/Byg30fPnvS3/?igshid=1u9tidk2jfkjr"/>
    <s v="instagram.com"/>
    <x v="12"/>
    <m/>
    <s v="http://pbs.twimg.com/profile_images/619293774192074752/yBUiyWE-_normal.jpg"/>
    <x v="13"/>
    <s v="https://twitter.com/#!/psmodsquad/status/1137919686790848512"/>
    <m/>
    <m/>
    <s v="1137919686790848512"/>
    <m/>
    <b v="0"/>
    <n v="0"/>
    <s v=""/>
    <b v="0"/>
    <s v="en"/>
    <m/>
    <s v=""/>
    <b v="0"/>
    <n v="0"/>
    <s v=""/>
    <s v="Instagram"/>
    <b v="0"/>
    <s v="1137919686790848512"/>
    <s v="Tweet"/>
    <n v="0"/>
    <n v="0"/>
    <m/>
    <m/>
    <m/>
    <m/>
    <m/>
    <m/>
    <m/>
    <m/>
    <n v="10"/>
    <s v="2"/>
    <s v="2"/>
    <n v="0"/>
    <n v="0"/>
    <n v="0"/>
    <n v="0"/>
    <n v="0"/>
    <n v="0"/>
    <n v="24"/>
    <n v="100"/>
    <n v="24"/>
  </r>
  <r>
    <s v="rebeccasrizzo"/>
    <s v="thegpsoasis"/>
    <m/>
    <m/>
    <m/>
    <m/>
    <m/>
    <m/>
    <m/>
    <m/>
    <s v="No"/>
    <n v="28"/>
    <m/>
    <m/>
    <x v="1"/>
    <d v="2019-06-11T22:07:24.000"/>
    <s v="@thegpsoasis GREAT celebration of our hospitality force we have in the Valley. Thank you for a great experience. If you look hard enough you may be able to make out: Heather, Roshan, Anne, Frank, Eric Nicoll,… https://t.co/mpoao8AdTb"/>
    <s v="https://www.instagram.com/p/Byle1pcHnEd/?igshid=1919rnzm1917b"/>
    <s v="instagram.com"/>
    <x v="1"/>
    <m/>
    <s v="http://pbs.twimg.com/profile_images/1069088654801305600/0VevEEvF_normal.jpg"/>
    <x v="14"/>
    <s v="https://twitter.com/#!/rebeccasrizzo/status/1138568440736878592"/>
    <m/>
    <m/>
    <s v="1138568440736878592"/>
    <m/>
    <b v="0"/>
    <n v="0"/>
    <s v="988820357372039168"/>
    <b v="0"/>
    <s v="en"/>
    <m/>
    <s v=""/>
    <b v="0"/>
    <n v="0"/>
    <s v=""/>
    <s v="Instagram"/>
    <b v="0"/>
    <s v="1138568440736878592"/>
    <s v="Tweet"/>
    <n v="0"/>
    <n v="0"/>
    <m/>
    <m/>
    <m/>
    <m/>
    <m/>
    <m/>
    <m/>
    <m/>
    <n v="1"/>
    <s v="1"/>
    <s v="1"/>
    <n v="5"/>
    <n v="13.88888888888889"/>
    <n v="1"/>
    <n v="2.7777777777777777"/>
    <n v="0"/>
    <n v="0"/>
    <n v="30"/>
    <n v="83.33333333333333"/>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4"/>
        <item x="5"/>
        <item x="6"/>
        <item x="7"/>
        <item x="8"/>
        <item x="9"/>
        <item x="1"/>
        <item x="0"/>
        <item x="2"/>
        <item x="3"/>
        <item x="10"/>
        <item x="11"/>
        <item x="12"/>
        <item x="13"/>
        <item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3">
        <i x="10" s="1"/>
        <i x="3" s="1"/>
        <i x="12" s="1"/>
        <i x="2" s="1"/>
        <i x="4" s="1"/>
        <i x="9" s="1"/>
        <i x="6" s="1"/>
        <i x="11" s="1"/>
        <i x="7" s="1"/>
        <i x="5" s="1"/>
        <i x="0"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8" totalsRowShown="0" headerRowDxfId="412" dataDxfId="411">
  <autoFilter ref="A2:BL28"/>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282" dataDxfId="281">
  <autoFilter ref="A2:C9"/>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275" dataDxfId="274">
  <autoFilter ref="A1:L11"/>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16" totalsRowShown="0" headerRowDxfId="261" dataDxfId="260">
  <autoFilter ref="A14:L16"/>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L29" totalsRowShown="0" headerRowDxfId="247" dataDxfId="246">
  <autoFilter ref="A19:L29"/>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L42" totalsRowShown="0" headerRowDxfId="232" dataDxfId="231">
  <autoFilter ref="A32:L42"/>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L55" totalsRowShown="0" headerRowDxfId="217" dataDxfId="216">
  <autoFilter ref="A45:L55"/>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L59" totalsRowShown="0" headerRowDxfId="202" dataDxfId="201">
  <autoFilter ref="A58:L59"/>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2:L71" totalsRowShown="0" headerRowDxfId="199" dataDxfId="198">
  <autoFilter ref="A62:L71"/>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4:L84" totalsRowShown="0" headerRowDxfId="172" dataDxfId="171">
  <autoFilter ref="A74:L84"/>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59" dataDxfId="358">
  <autoFilter ref="A2:BS12"/>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8" totalsRowShown="0" headerRowDxfId="147" dataDxfId="146">
  <autoFilter ref="A1:G6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1" totalsRowShown="0" headerRowDxfId="138" dataDxfId="137">
  <autoFilter ref="A1:L4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7" totalsRowShown="0" headerRowDxfId="64" dataDxfId="63">
  <autoFilter ref="A2:BL1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313" dataDxfId="312">
  <autoFilter ref="A1:C11"/>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destinationpsp/p/ByVL0KoHjbY/?igshid=11kw806wcvg73" TargetMode="External" /><Relationship Id="rId2" Type="http://schemas.openxmlformats.org/officeDocument/2006/relationships/hyperlink" Target="https://www.instagram.com/destinationpsp/p/ByVL0KoHjbY/?igshid=11kw806wcvg73" TargetMode="External" /><Relationship Id="rId3" Type="http://schemas.openxmlformats.org/officeDocument/2006/relationships/hyperlink" Target="https://www.instagram.com/p/ByZNzXMnuYq/?igshid=1hvzej0cpax9s" TargetMode="External" /><Relationship Id="rId4" Type="http://schemas.openxmlformats.org/officeDocument/2006/relationships/hyperlink" Target="https://www.instagram.com/p/ByZNzXMnuYq/?igshid=1hvzej0cpax9s" TargetMode="External" /><Relationship Id="rId5" Type="http://schemas.openxmlformats.org/officeDocument/2006/relationships/hyperlink" Target="https://www.instagram.com/p/ByLwbvtnF3r/?igshid=1adtk5jlo1ckl" TargetMode="External" /><Relationship Id="rId6" Type="http://schemas.openxmlformats.org/officeDocument/2006/relationships/hyperlink" Target="https://www.instagram.com/p/ByLwmh4H3kH/?igshid=w8e29yrn1vhw" TargetMode="External" /><Relationship Id="rId7" Type="http://schemas.openxmlformats.org/officeDocument/2006/relationships/hyperlink" Target="https://www.instagram.com/p/ByLwzv8HnTH/?igshid=r4g1xptgo3lz" TargetMode="External" /><Relationship Id="rId8" Type="http://schemas.openxmlformats.org/officeDocument/2006/relationships/hyperlink" Target="https://www.instagram.com/p/ByLw8ZgHm4Q/?igshid=15o5r3f0i9ege" TargetMode="External" /><Relationship Id="rId9" Type="http://schemas.openxmlformats.org/officeDocument/2006/relationships/hyperlink" Target="https://www.instagram.com/p/ByO1e73H28T/?igshid=ha2kvwu6cux9" TargetMode="External" /><Relationship Id="rId10" Type="http://schemas.openxmlformats.org/officeDocument/2006/relationships/hyperlink" Target="https://www.instagram.com/p/ByUIhozjdLA/?igshid=1cfrat1xaju53" TargetMode="External" /><Relationship Id="rId11" Type="http://schemas.openxmlformats.org/officeDocument/2006/relationships/hyperlink" Target="https://www.instagram.com/p/Byc-6G8nHsR/?igshid=bmn3r5yvs99t" TargetMode="External" /><Relationship Id="rId12" Type="http://schemas.openxmlformats.org/officeDocument/2006/relationships/hyperlink" Target="https://www.instagram.com/p/Byc_Faonngo/?igshid=1p9eyiy3f1mt5" TargetMode="External" /><Relationship Id="rId13" Type="http://schemas.openxmlformats.org/officeDocument/2006/relationships/hyperlink" Target="https://www.instagram.com/p/ByebcGGnRGE/?igshid=ke9uuhjidwcx" TargetMode="External" /><Relationship Id="rId14" Type="http://schemas.openxmlformats.org/officeDocument/2006/relationships/hyperlink" Target="https://www.instagram.com/p/Byg30fPnvS3/?igshid=1u9tidk2jfkjr" TargetMode="External" /><Relationship Id="rId15" Type="http://schemas.openxmlformats.org/officeDocument/2006/relationships/hyperlink" Target="https://www.instagram.com/p/ByLwbvtnF3r/?igshid=1adtk5jlo1ckl" TargetMode="External" /><Relationship Id="rId16" Type="http://schemas.openxmlformats.org/officeDocument/2006/relationships/hyperlink" Target="https://www.instagram.com/p/ByLwmh4H3kH/?igshid=w8e29yrn1vhw" TargetMode="External" /><Relationship Id="rId17" Type="http://schemas.openxmlformats.org/officeDocument/2006/relationships/hyperlink" Target="https://www.instagram.com/p/ByLwzv8HnTH/?igshid=r4g1xptgo3lz" TargetMode="External" /><Relationship Id="rId18" Type="http://schemas.openxmlformats.org/officeDocument/2006/relationships/hyperlink" Target="https://www.instagram.com/p/ByLw8ZgHm4Q/?igshid=15o5r3f0i9ege" TargetMode="External" /><Relationship Id="rId19" Type="http://schemas.openxmlformats.org/officeDocument/2006/relationships/hyperlink" Target="https://www.instagram.com/p/ByO1e73H28T/?igshid=ha2kvwu6cux9" TargetMode="External" /><Relationship Id="rId20" Type="http://schemas.openxmlformats.org/officeDocument/2006/relationships/hyperlink" Target="https://www.instagram.com/p/Byc-6G8nHsR/?igshid=bmn3r5yvs99t" TargetMode="External" /><Relationship Id="rId21" Type="http://schemas.openxmlformats.org/officeDocument/2006/relationships/hyperlink" Target="https://www.instagram.com/p/Byc_Faonngo/?igshid=1p9eyiy3f1mt5" TargetMode="External" /><Relationship Id="rId22" Type="http://schemas.openxmlformats.org/officeDocument/2006/relationships/hyperlink" Target="https://www.instagram.com/p/ByebcGGnRGE/?igshid=ke9uuhjidwcx" TargetMode="External" /><Relationship Id="rId23" Type="http://schemas.openxmlformats.org/officeDocument/2006/relationships/hyperlink" Target="https://www.instagram.com/p/Byg30fPnvS3/?igshid=1u9tidk2jfkjr" TargetMode="External" /><Relationship Id="rId24" Type="http://schemas.openxmlformats.org/officeDocument/2006/relationships/hyperlink" Target="https://www.instagram.com/p/Byle1pcHnEd/?igshid=1919rnzm1917b" TargetMode="External" /><Relationship Id="rId25" Type="http://schemas.openxmlformats.org/officeDocument/2006/relationships/hyperlink" Target="http://pbs.twimg.com/profile_images/1113883079922278400/VbElYTit_normal.png" TargetMode="External" /><Relationship Id="rId26" Type="http://schemas.openxmlformats.org/officeDocument/2006/relationships/hyperlink" Target="http://pbs.twimg.com/profile_images/987540395142725632/xt34UigV_normal.jpg" TargetMode="External" /><Relationship Id="rId27" Type="http://schemas.openxmlformats.org/officeDocument/2006/relationships/hyperlink" Target="http://pbs.twimg.com/profile_images/987540395142725632/xt34UigV_normal.jpg" TargetMode="External" /><Relationship Id="rId28" Type="http://schemas.openxmlformats.org/officeDocument/2006/relationships/hyperlink" Target="http://pbs.twimg.com/profile_images/907725473542635521/kmJZ5jtH_normal.jpg" TargetMode="External" /><Relationship Id="rId29" Type="http://schemas.openxmlformats.org/officeDocument/2006/relationships/hyperlink" Target="http://pbs.twimg.com/profile_images/570057321259077632/cmT-XJj-_normal.jpeg" TargetMode="External" /><Relationship Id="rId30" Type="http://schemas.openxmlformats.org/officeDocument/2006/relationships/hyperlink" Target="http://pbs.twimg.com/profile_images/570057321259077632/cmT-XJj-_normal.jpeg" TargetMode="External" /><Relationship Id="rId31" Type="http://schemas.openxmlformats.org/officeDocument/2006/relationships/hyperlink" Target="http://pbs.twimg.com/profile_images/619293774192074752/yBUiyWE-_normal.jpg" TargetMode="External" /><Relationship Id="rId32" Type="http://schemas.openxmlformats.org/officeDocument/2006/relationships/hyperlink" Target="http://pbs.twimg.com/profile_images/619293774192074752/yBUiyWE-_normal.jpg" TargetMode="External" /><Relationship Id="rId33" Type="http://schemas.openxmlformats.org/officeDocument/2006/relationships/hyperlink" Target="http://pbs.twimg.com/profile_images/619293774192074752/yBUiyWE-_normal.jpg" TargetMode="External" /><Relationship Id="rId34" Type="http://schemas.openxmlformats.org/officeDocument/2006/relationships/hyperlink" Target="http://pbs.twimg.com/profile_images/619293774192074752/yBUiyWE-_normal.jpg" TargetMode="External" /><Relationship Id="rId35" Type="http://schemas.openxmlformats.org/officeDocument/2006/relationships/hyperlink" Target="http://pbs.twimg.com/profile_images/619293774192074752/yBUiyWE-_normal.jpg" TargetMode="External" /><Relationship Id="rId36" Type="http://schemas.openxmlformats.org/officeDocument/2006/relationships/hyperlink" Target="http://pbs.twimg.com/profile_images/619293774192074752/yBUiyWE-_normal.jpg" TargetMode="External" /><Relationship Id="rId37" Type="http://schemas.openxmlformats.org/officeDocument/2006/relationships/hyperlink" Target="http://pbs.twimg.com/profile_images/619293774192074752/yBUiyWE-_normal.jpg" TargetMode="External" /><Relationship Id="rId38" Type="http://schemas.openxmlformats.org/officeDocument/2006/relationships/hyperlink" Target="http://pbs.twimg.com/profile_images/619293774192074752/yBUiyWE-_normal.jpg" TargetMode="External" /><Relationship Id="rId39" Type="http://schemas.openxmlformats.org/officeDocument/2006/relationships/hyperlink" Target="http://pbs.twimg.com/profile_images/619293774192074752/yBUiyWE-_normal.jpg" TargetMode="External" /><Relationship Id="rId40" Type="http://schemas.openxmlformats.org/officeDocument/2006/relationships/hyperlink" Target="http://pbs.twimg.com/profile_images/619293774192074752/yBUiyWE-_normal.jpg" TargetMode="External" /><Relationship Id="rId41" Type="http://schemas.openxmlformats.org/officeDocument/2006/relationships/hyperlink" Target="http://pbs.twimg.com/profile_images/619293774192074752/yBUiyWE-_normal.jpg" TargetMode="External" /><Relationship Id="rId42" Type="http://schemas.openxmlformats.org/officeDocument/2006/relationships/hyperlink" Target="http://pbs.twimg.com/profile_images/619293774192074752/yBUiyWE-_normal.jpg" TargetMode="External" /><Relationship Id="rId43" Type="http://schemas.openxmlformats.org/officeDocument/2006/relationships/hyperlink" Target="http://pbs.twimg.com/profile_images/619293774192074752/yBUiyWE-_normal.jpg" TargetMode="External" /><Relationship Id="rId44" Type="http://schemas.openxmlformats.org/officeDocument/2006/relationships/hyperlink" Target="http://pbs.twimg.com/profile_images/619293774192074752/yBUiyWE-_normal.jpg" TargetMode="External" /><Relationship Id="rId45" Type="http://schemas.openxmlformats.org/officeDocument/2006/relationships/hyperlink" Target="http://pbs.twimg.com/profile_images/619293774192074752/yBUiyWE-_normal.jpg" TargetMode="External" /><Relationship Id="rId46" Type="http://schemas.openxmlformats.org/officeDocument/2006/relationships/hyperlink" Target="http://pbs.twimg.com/profile_images/619293774192074752/yBUiyWE-_normal.jpg" TargetMode="External" /><Relationship Id="rId47" Type="http://schemas.openxmlformats.org/officeDocument/2006/relationships/hyperlink" Target="http://pbs.twimg.com/profile_images/619293774192074752/yBUiyWE-_normal.jpg" TargetMode="External" /><Relationship Id="rId48" Type="http://schemas.openxmlformats.org/officeDocument/2006/relationships/hyperlink" Target="http://pbs.twimg.com/profile_images/619293774192074752/yBUiyWE-_normal.jpg" TargetMode="External" /><Relationship Id="rId49" Type="http://schemas.openxmlformats.org/officeDocument/2006/relationships/hyperlink" Target="http://pbs.twimg.com/profile_images/619293774192074752/yBUiyWE-_normal.jpg" TargetMode="External" /><Relationship Id="rId50" Type="http://schemas.openxmlformats.org/officeDocument/2006/relationships/hyperlink" Target="http://pbs.twimg.com/profile_images/1069088654801305600/0VevEEvF_normal.jpg" TargetMode="External" /><Relationship Id="rId51" Type="http://schemas.openxmlformats.org/officeDocument/2006/relationships/hyperlink" Target="https://twitter.com/#!/findfoodbank/status/1136295188546981888" TargetMode="External" /><Relationship Id="rId52" Type="http://schemas.openxmlformats.org/officeDocument/2006/relationships/hyperlink" Target="https://twitter.com/#!/destination_psp/status/1136274810714185728" TargetMode="External" /><Relationship Id="rId53" Type="http://schemas.openxmlformats.org/officeDocument/2006/relationships/hyperlink" Target="https://twitter.com/#!/destination_psp/status/1136274810714185728" TargetMode="External" /><Relationship Id="rId54" Type="http://schemas.openxmlformats.org/officeDocument/2006/relationships/hyperlink" Target="https://twitter.com/#!/psfilmfest/status/1136403059909677056" TargetMode="External" /><Relationship Id="rId55" Type="http://schemas.openxmlformats.org/officeDocument/2006/relationships/hyperlink" Target="https://twitter.com/#!/lascasuelasnuev/status/1136842582389010433" TargetMode="External" /><Relationship Id="rId56" Type="http://schemas.openxmlformats.org/officeDocument/2006/relationships/hyperlink" Target="https://twitter.com/#!/lascasuelasnuev/status/1136842582389010433" TargetMode="External" /><Relationship Id="rId57" Type="http://schemas.openxmlformats.org/officeDocument/2006/relationships/hyperlink" Target="https://twitter.com/#!/psmodsquad/status/1134947954803052544" TargetMode="External" /><Relationship Id="rId58" Type="http://schemas.openxmlformats.org/officeDocument/2006/relationships/hyperlink" Target="https://twitter.com/#!/psmodsquad/status/1134948338120437764" TargetMode="External" /><Relationship Id="rId59" Type="http://schemas.openxmlformats.org/officeDocument/2006/relationships/hyperlink" Target="https://twitter.com/#!/psmodsquad/status/1134948784226689025" TargetMode="External" /><Relationship Id="rId60" Type="http://schemas.openxmlformats.org/officeDocument/2006/relationships/hyperlink" Target="https://twitter.com/#!/psmodsquad/status/1134949090595352577" TargetMode="External" /><Relationship Id="rId61" Type="http://schemas.openxmlformats.org/officeDocument/2006/relationships/hyperlink" Target="https://twitter.com/#!/psmodsquad/status/1135381274674180096" TargetMode="External" /><Relationship Id="rId62" Type="http://schemas.openxmlformats.org/officeDocument/2006/relationships/hyperlink" Target="https://twitter.com/#!/psmodsquad/status/1136126836189126656" TargetMode="External" /><Relationship Id="rId63" Type="http://schemas.openxmlformats.org/officeDocument/2006/relationships/hyperlink" Target="https://twitter.com/#!/psmodsquad/status/1137372326738055168" TargetMode="External" /><Relationship Id="rId64" Type="http://schemas.openxmlformats.org/officeDocument/2006/relationships/hyperlink" Target="https://twitter.com/#!/psmodsquad/status/1137372729252990977" TargetMode="External" /><Relationship Id="rId65" Type="http://schemas.openxmlformats.org/officeDocument/2006/relationships/hyperlink" Target="https://twitter.com/#!/psmodsquad/status/1137575817779847170" TargetMode="External" /><Relationship Id="rId66" Type="http://schemas.openxmlformats.org/officeDocument/2006/relationships/hyperlink" Target="https://twitter.com/#!/psmodsquad/status/1137919686790848512" TargetMode="External" /><Relationship Id="rId67" Type="http://schemas.openxmlformats.org/officeDocument/2006/relationships/hyperlink" Target="https://twitter.com/#!/psmodsquad/status/1134947954803052544" TargetMode="External" /><Relationship Id="rId68" Type="http://schemas.openxmlformats.org/officeDocument/2006/relationships/hyperlink" Target="https://twitter.com/#!/psmodsquad/status/1134948338120437764" TargetMode="External" /><Relationship Id="rId69" Type="http://schemas.openxmlformats.org/officeDocument/2006/relationships/hyperlink" Target="https://twitter.com/#!/psmodsquad/status/1134948784226689025" TargetMode="External" /><Relationship Id="rId70" Type="http://schemas.openxmlformats.org/officeDocument/2006/relationships/hyperlink" Target="https://twitter.com/#!/psmodsquad/status/1134949090595352577" TargetMode="External" /><Relationship Id="rId71" Type="http://schemas.openxmlformats.org/officeDocument/2006/relationships/hyperlink" Target="https://twitter.com/#!/psmodsquad/status/1135381274674180096" TargetMode="External" /><Relationship Id="rId72" Type="http://schemas.openxmlformats.org/officeDocument/2006/relationships/hyperlink" Target="https://twitter.com/#!/psmodsquad/status/1137372326738055168" TargetMode="External" /><Relationship Id="rId73" Type="http://schemas.openxmlformats.org/officeDocument/2006/relationships/hyperlink" Target="https://twitter.com/#!/psmodsquad/status/1137372729252990977" TargetMode="External" /><Relationship Id="rId74" Type="http://schemas.openxmlformats.org/officeDocument/2006/relationships/hyperlink" Target="https://twitter.com/#!/psmodsquad/status/1137575817779847170" TargetMode="External" /><Relationship Id="rId75" Type="http://schemas.openxmlformats.org/officeDocument/2006/relationships/hyperlink" Target="https://twitter.com/#!/psmodsquad/status/1137919686790848512" TargetMode="External" /><Relationship Id="rId76" Type="http://schemas.openxmlformats.org/officeDocument/2006/relationships/hyperlink" Target="https://twitter.com/#!/rebeccasrizzo/status/1138568440736878592" TargetMode="External" /><Relationship Id="rId77" Type="http://schemas.openxmlformats.org/officeDocument/2006/relationships/hyperlink" Target="https://api.twitter.com/1.1/geo/id/2a7b8eaff804d8ec.json" TargetMode="External" /><Relationship Id="rId78" Type="http://schemas.openxmlformats.org/officeDocument/2006/relationships/hyperlink" Target="https://api.twitter.com/1.1/geo/id/4265ece9285a2872.json" TargetMode="External" /><Relationship Id="rId79" Type="http://schemas.openxmlformats.org/officeDocument/2006/relationships/hyperlink" Target="https://api.twitter.com/1.1/geo/id/4265ece9285a2872.json" TargetMode="External" /><Relationship Id="rId80" Type="http://schemas.openxmlformats.org/officeDocument/2006/relationships/hyperlink" Target="https://api.twitter.com/1.1/geo/id/01282a8563b05f28.json" TargetMode="External" /><Relationship Id="rId81" Type="http://schemas.openxmlformats.org/officeDocument/2006/relationships/hyperlink" Target="https://api.twitter.com/1.1/geo/id/01282a8563b05f28.json" TargetMode="External" /><Relationship Id="rId82" Type="http://schemas.openxmlformats.org/officeDocument/2006/relationships/comments" Target="../comments1.xml" /><Relationship Id="rId83" Type="http://schemas.openxmlformats.org/officeDocument/2006/relationships/vmlDrawing" Target="../drawings/vmlDrawing1.vml" /><Relationship Id="rId84" Type="http://schemas.openxmlformats.org/officeDocument/2006/relationships/table" Target="../tables/table1.xml" /><Relationship Id="rId8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destinationpsp/p/ByVL0KoHjbY/?igshid=11kw806wcvg73" TargetMode="External" /><Relationship Id="rId2" Type="http://schemas.openxmlformats.org/officeDocument/2006/relationships/hyperlink" Target="https://www.instagram.com/p/ByZNzXMnuYq/?igshid=1hvzej0cpax9s" TargetMode="External" /><Relationship Id="rId3" Type="http://schemas.openxmlformats.org/officeDocument/2006/relationships/hyperlink" Target="https://www.instagram.com/p/ByLwbvtnF3r/?igshid=1adtk5jlo1ckl" TargetMode="External" /><Relationship Id="rId4" Type="http://schemas.openxmlformats.org/officeDocument/2006/relationships/hyperlink" Target="https://www.instagram.com/p/ByLwmh4H3kH/?igshid=w8e29yrn1vhw" TargetMode="External" /><Relationship Id="rId5" Type="http://schemas.openxmlformats.org/officeDocument/2006/relationships/hyperlink" Target="https://www.instagram.com/p/ByLwzv8HnTH/?igshid=r4g1xptgo3lz" TargetMode="External" /><Relationship Id="rId6" Type="http://schemas.openxmlformats.org/officeDocument/2006/relationships/hyperlink" Target="https://www.instagram.com/p/ByLw8ZgHm4Q/?igshid=15o5r3f0i9ege" TargetMode="External" /><Relationship Id="rId7" Type="http://schemas.openxmlformats.org/officeDocument/2006/relationships/hyperlink" Target="https://www.instagram.com/p/ByO1e73H28T/?igshid=ha2kvwu6cux9" TargetMode="External" /><Relationship Id="rId8" Type="http://schemas.openxmlformats.org/officeDocument/2006/relationships/hyperlink" Target="https://www.instagram.com/p/ByUIhozjdLA/?igshid=1cfrat1xaju53" TargetMode="External" /><Relationship Id="rId9" Type="http://schemas.openxmlformats.org/officeDocument/2006/relationships/hyperlink" Target="https://www.instagram.com/p/Byc-6G8nHsR/?igshid=bmn3r5yvs99t" TargetMode="External" /><Relationship Id="rId10" Type="http://schemas.openxmlformats.org/officeDocument/2006/relationships/hyperlink" Target="https://www.instagram.com/p/Byc_Faonngo/?igshid=1p9eyiy3f1mt5" TargetMode="External" /><Relationship Id="rId11" Type="http://schemas.openxmlformats.org/officeDocument/2006/relationships/hyperlink" Target="https://www.instagram.com/p/ByebcGGnRGE/?igshid=ke9uuhjidwcx" TargetMode="External" /><Relationship Id="rId12" Type="http://schemas.openxmlformats.org/officeDocument/2006/relationships/hyperlink" Target="https://www.instagram.com/p/Byg30fPnvS3/?igshid=1u9tidk2jfkjr" TargetMode="External" /><Relationship Id="rId13" Type="http://schemas.openxmlformats.org/officeDocument/2006/relationships/hyperlink" Target="https://www.instagram.com/p/Byle1pcHnEd/?igshid=1919rnzm1917b" TargetMode="External" /><Relationship Id="rId14" Type="http://schemas.openxmlformats.org/officeDocument/2006/relationships/hyperlink" Target="http://pbs.twimg.com/profile_images/1113883079922278400/VbElYTit_normal.png" TargetMode="External" /><Relationship Id="rId15" Type="http://schemas.openxmlformats.org/officeDocument/2006/relationships/hyperlink" Target="http://pbs.twimg.com/profile_images/987540395142725632/xt34UigV_normal.jpg" TargetMode="External" /><Relationship Id="rId16" Type="http://schemas.openxmlformats.org/officeDocument/2006/relationships/hyperlink" Target="http://pbs.twimg.com/profile_images/907725473542635521/kmJZ5jtH_normal.jpg" TargetMode="External" /><Relationship Id="rId17" Type="http://schemas.openxmlformats.org/officeDocument/2006/relationships/hyperlink" Target="http://pbs.twimg.com/profile_images/570057321259077632/cmT-XJj-_normal.jpeg" TargetMode="External" /><Relationship Id="rId18" Type="http://schemas.openxmlformats.org/officeDocument/2006/relationships/hyperlink" Target="http://pbs.twimg.com/profile_images/619293774192074752/yBUiyWE-_normal.jpg" TargetMode="External" /><Relationship Id="rId19" Type="http://schemas.openxmlformats.org/officeDocument/2006/relationships/hyperlink" Target="http://pbs.twimg.com/profile_images/619293774192074752/yBUiyWE-_normal.jpg" TargetMode="External" /><Relationship Id="rId20" Type="http://schemas.openxmlformats.org/officeDocument/2006/relationships/hyperlink" Target="http://pbs.twimg.com/profile_images/619293774192074752/yBUiyWE-_normal.jpg" TargetMode="External" /><Relationship Id="rId21" Type="http://schemas.openxmlformats.org/officeDocument/2006/relationships/hyperlink" Target="http://pbs.twimg.com/profile_images/619293774192074752/yBUiyWE-_normal.jpg" TargetMode="External" /><Relationship Id="rId22" Type="http://schemas.openxmlformats.org/officeDocument/2006/relationships/hyperlink" Target="http://pbs.twimg.com/profile_images/619293774192074752/yBUiyWE-_normal.jpg" TargetMode="External" /><Relationship Id="rId23" Type="http://schemas.openxmlformats.org/officeDocument/2006/relationships/hyperlink" Target="http://pbs.twimg.com/profile_images/619293774192074752/yBUiyWE-_normal.jpg" TargetMode="External" /><Relationship Id="rId24" Type="http://schemas.openxmlformats.org/officeDocument/2006/relationships/hyperlink" Target="http://pbs.twimg.com/profile_images/619293774192074752/yBUiyWE-_normal.jpg" TargetMode="External" /><Relationship Id="rId25" Type="http://schemas.openxmlformats.org/officeDocument/2006/relationships/hyperlink" Target="http://pbs.twimg.com/profile_images/619293774192074752/yBUiyWE-_normal.jpg" TargetMode="External" /><Relationship Id="rId26" Type="http://schemas.openxmlformats.org/officeDocument/2006/relationships/hyperlink" Target="http://pbs.twimg.com/profile_images/619293774192074752/yBUiyWE-_normal.jpg" TargetMode="External" /><Relationship Id="rId27" Type="http://schemas.openxmlformats.org/officeDocument/2006/relationships/hyperlink" Target="http://pbs.twimg.com/profile_images/619293774192074752/yBUiyWE-_normal.jpg" TargetMode="External" /><Relationship Id="rId28" Type="http://schemas.openxmlformats.org/officeDocument/2006/relationships/hyperlink" Target="http://pbs.twimg.com/profile_images/1069088654801305600/0VevEEvF_normal.jpg" TargetMode="External" /><Relationship Id="rId29" Type="http://schemas.openxmlformats.org/officeDocument/2006/relationships/hyperlink" Target="https://twitter.com/#!/findfoodbank/status/1136295188546981888" TargetMode="External" /><Relationship Id="rId30" Type="http://schemas.openxmlformats.org/officeDocument/2006/relationships/hyperlink" Target="https://twitter.com/#!/destination_psp/status/1136274810714185728" TargetMode="External" /><Relationship Id="rId31" Type="http://schemas.openxmlformats.org/officeDocument/2006/relationships/hyperlink" Target="https://twitter.com/#!/psfilmfest/status/1136403059909677056" TargetMode="External" /><Relationship Id="rId32" Type="http://schemas.openxmlformats.org/officeDocument/2006/relationships/hyperlink" Target="https://twitter.com/#!/lascasuelasnuev/status/1136842582389010433" TargetMode="External" /><Relationship Id="rId33" Type="http://schemas.openxmlformats.org/officeDocument/2006/relationships/hyperlink" Target="https://twitter.com/#!/psmodsquad/status/1134947954803052544" TargetMode="External" /><Relationship Id="rId34" Type="http://schemas.openxmlformats.org/officeDocument/2006/relationships/hyperlink" Target="https://twitter.com/#!/psmodsquad/status/1134948338120437764" TargetMode="External" /><Relationship Id="rId35" Type="http://schemas.openxmlformats.org/officeDocument/2006/relationships/hyperlink" Target="https://twitter.com/#!/psmodsquad/status/1134948784226689025" TargetMode="External" /><Relationship Id="rId36" Type="http://schemas.openxmlformats.org/officeDocument/2006/relationships/hyperlink" Target="https://twitter.com/#!/psmodsquad/status/1134949090595352577" TargetMode="External" /><Relationship Id="rId37" Type="http://schemas.openxmlformats.org/officeDocument/2006/relationships/hyperlink" Target="https://twitter.com/#!/psmodsquad/status/1135381274674180096" TargetMode="External" /><Relationship Id="rId38" Type="http://schemas.openxmlformats.org/officeDocument/2006/relationships/hyperlink" Target="https://twitter.com/#!/psmodsquad/status/1136126836189126656" TargetMode="External" /><Relationship Id="rId39" Type="http://schemas.openxmlformats.org/officeDocument/2006/relationships/hyperlink" Target="https://twitter.com/#!/psmodsquad/status/1137372326738055168" TargetMode="External" /><Relationship Id="rId40" Type="http://schemas.openxmlformats.org/officeDocument/2006/relationships/hyperlink" Target="https://twitter.com/#!/psmodsquad/status/1137372729252990977" TargetMode="External" /><Relationship Id="rId41" Type="http://schemas.openxmlformats.org/officeDocument/2006/relationships/hyperlink" Target="https://twitter.com/#!/psmodsquad/status/1137575817779847170" TargetMode="External" /><Relationship Id="rId42" Type="http://schemas.openxmlformats.org/officeDocument/2006/relationships/hyperlink" Target="https://twitter.com/#!/psmodsquad/status/1137919686790848512" TargetMode="External" /><Relationship Id="rId43" Type="http://schemas.openxmlformats.org/officeDocument/2006/relationships/hyperlink" Target="https://twitter.com/#!/rebeccasrizzo/status/1138568440736878592" TargetMode="External" /><Relationship Id="rId44" Type="http://schemas.openxmlformats.org/officeDocument/2006/relationships/hyperlink" Target="https://api.twitter.com/1.1/geo/id/2a7b8eaff804d8ec.json" TargetMode="External" /><Relationship Id="rId45" Type="http://schemas.openxmlformats.org/officeDocument/2006/relationships/hyperlink" Target="https://api.twitter.com/1.1/geo/id/4265ece9285a2872.json" TargetMode="External" /><Relationship Id="rId46" Type="http://schemas.openxmlformats.org/officeDocument/2006/relationships/hyperlink" Target="https://api.twitter.com/1.1/geo/id/01282a8563b05f28.json" TargetMode="External" /><Relationship Id="rId47" Type="http://schemas.openxmlformats.org/officeDocument/2006/relationships/comments" Target="../comments12.xml" /><Relationship Id="rId48" Type="http://schemas.openxmlformats.org/officeDocument/2006/relationships/vmlDrawing" Target="../drawings/vmlDrawing6.vml" /><Relationship Id="rId49" Type="http://schemas.openxmlformats.org/officeDocument/2006/relationships/table" Target="../tables/table22.xml" /><Relationship Id="rId5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J94xHLm50s" TargetMode="External" /><Relationship Id="rId2" Type="http://schemas.openxmlformats.org/officeDocument/2006/relationships/hyperlink" Target="https://t.co/PS2Gr8IxsA" TargetMode="External" /><Relationship Id="rId3" Type="http://schemas.openxmlformats.org/officeDocument/2006/relationships/hyperlink" Target="https://t.co/wPgfvyDR6k" TargetMode="External" /><Relationship Id="rId4" Type="http://schemas.openxmlformats.org/officeDocument/2006/relationships/hyperlink" Target="https://t.co/yrlDiyR3d5" TargetMode="External" /><Relationship Id="rId5" Type="http://schemas.openxmlformats.org/officeDocument/2006/relationships/hyperlink" Target="http://t.co/dNq1dbmBzT" TargetMode="External" /><Relationship Id="rId6" Type="http://schemas.openxmlformats.org/officeDocument/2006/relationships/hyperlink" Target="https://t.co/oyleTyOis6" TargetMode="External" /><Relationship Id="rId7" Type="http://schemas.openxmlformats.org/officeDocument/2006/relationships/hyperlink" Target="http://t.co/RDFQ3PZci8" TargetMode="External" /><Relationship Id="rId8" Type="http://schemas.openxmlformats.org/officeDocument/2006/relationships/hyperlink" Target="http://www.visitpalmsprings.com/" TargetMode="External" /><Relationship Id="rId9" Type="http://schemas.openxmlformats.org/officeDocument/2006/relationships/hyperlink" Target="https://t.co/2YoGrrLitc" TargetMode="External" /><Relationship Id="rId10" Type="http://schemas.openxmlformats.org/officeDocument/2006/relationships/hyperlink" Target="https://t.co/GwZtWimRHf" TargetMode="External" /><Relationship Id="rId11" Type="http://schemas.openxmlformats.org/officeDocument/2006/relationships/hyperlink" Target="https://pbs.twimg.com/profile_banners/183806355/1532383134" TargetMode="External" /><Relationship Id="rId12" Type="http://schemas.openxmlformats.org/officeDocument/2006/relationships/hyperlink" Target="https://pbs.twimg.com/profile_banners/2598505699/1546847472" TargetMode="External" /><Relationship Id="rId13" Type="http://schemas.openxmlformats.org/officeDocument/2006/relationships/hyperlink" Target="https://pbs.twimg.com/profile_banners/48463490/1554163507" TargetMode="External" /><Relationship Id="rId14" Type="http://schemas.openxmlformats.org/officeDocument/2006/relationships/hyperlink" Target="https://pbs.twimg.com/profile_banners/262510831/1424747252" TargetMode="External" /><Relationship Id="rId15" Type="http://schemas.openxmlformats.org/officeDocument/2006/relationships/hyperlink" Target="https://pbs.twimg.com/profile_banners/20999305/1497333896" TargetMode="External" /><Relationship Id="rId16" Type="http://schemas.openxmlformats.org/officeDocument/2006/relationships/hyperlink" Target="https://pbs.twimg.com/profile_banners/3273518276/1436543921" TargetMode="External" /><Relationship Id="rId17" Type="http://schemas.openxmlformats.org/officeDocument/2006/relationships/hyperlink" Target="https://pbs.twimg.com/profile_banners/19666000/1518049009" TargetMode="External" /><Relationship Id="rId18" Type="http://schemas.openxmlformats.org/officeDocument/2006/relationships/hyperlink" Target="https://pbs.twimg.com/profile_banners/47655631/1543725575" TargetMode="External" /><Relationship Id="rId19" Type="http://schemas.openxmlformats.org/officeDocument/2006/relationships/hyperlink" Target="http://abs.twimg.com/images/themes/theme19/bg.gif"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4/bg.gif"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5/bg.gif"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5/bg.gif"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pbs.twimg.com/profile_images/1113883079922278400/VbElYTit_normal.png" TargetMode="External" /><Relationship Id="rId29" Type="http://schemas.openxmlformats.org/officeDocument/2006/relationships/hyperlink" Target="http://pbs.twimg.com/profile_images/988822827829612545/O4PdqvX__normal.jpg" TargetMode="External" /><Relationship Id="rId30" Type="http://schemas.openxmlformats.org/officeDocument/2006/relationships/hyperlink" Target="http://pbs.twimg.com/profile_images/987540395142725632/xt34UigV_normal.jpg" TargetMode="External" /><Relationship Id="rId31" Type="http://schemas.openxmlformats.org/officeDocument/2006/relationships/hyperlink" Target="http://pbs.twimg.com/profile_images/907725473542635521/kmJZ5jtH_normal.jpg" TargetMode="External" /><Relationship Id="rId32" Type="http://schemas.openxmlformats.org/officeDocument/2006/relationships/hyperlink" Target="http://pbs.twimg.com/profile_images/570057321259077632/cmT-XJj-_normal.jpeg" TargetMode="External" /><Relationship Id="rId33" Type="http://schemas.openxmlformats.org/officeDocument/2006/relationships/hyperlink" Target="http://pbs.twimg.com/profile_images/874614699110924289/zDM3IsHV_normal.jpg" TargetMode="External" /><Relationship Id="rId34" Type="http://schemas.openxmlformats.org/officeDocument/2006/relationships/hyperlink" Target="http://pbs.twimg.com/profile_images/619293774192074752/yBUiyWE-_normal.jpg" TargetMode="External" /><Relationship Id="rId35" Type="http://schemas.openxmlformats.org/officeDocument/2006/relationships/hyperlink" Target="http://pbs.twimg.com/profile_images/988845766830510080/qUCxqEQI_normal.jpg" TargetMode="External" /><Relationship Id="rId36" Type="http://schemas.openxmlformats.org/officeDocument/2006/relationships/hyperlink" Target="http://pbs.twimg.com/profile_images/1069088654801305600/0VevEEvF_normal.jpg" TargetMode="External" /><Relationship Id="rId37" Type="http://schemas.openxmlformats.org/officeDocument/2006/relationships/hyperlink" Target="http://pbs.twimg.com/profile_images/448301181324894208/vqY_gIaL_normal.jpeg" TargetMode="External" /><Relationship Id="rId38" Type="http://schemas.openxmlformats.org/officeDocument/2006/relationships/hyperlink" Target="https://twitter.com/findfoodbank" TargetMode="External" /><Relationship Id="rId39" Type="http://schemas.openxmlformats.org/officeDocument/2006/relationships/hyperlink" Target="https://twitter.com/thegpsoasis" TargetMode="External" /><Relationship Id="rId40" Type="http://schemas.openxmlformats.org/officeDocument/2006/relationships/hyperlink" Target="https://twitter.com/destination_psp" TargetMode="External" /><Relationship Id="rId41" Type="http://schemas.openxmlformats.org/officeDocument/2006/relationships/hyperlink" Target="https://twitter.com/psfilmfest" TargetMode="External" /><Relationship Id="rId42" Type="http://schemas.openxmlformats.org/officeDocument/2006/relationships/hyperlink" Target="https://twitter.com/lascasuelasnuev" TargetMode="External" /><Relationship Id="rId43" Type="http://schemas.openxmlformats.org/officeDocument/2006/relationships/hyperlink" Target="https://twitter.com/joycekiehl" TargetMode="External" /><Relationship Id="rId44" Type="http://schemas.openxmlformats.org/officeDocument/2006/relationships/hyperlink" Target="https://twitter.com/psmodsquad" TargetMode="External" /><Relationship Id="rId45" Type="http://schemas.openxmlformats.org/officeDocument/2006/relationships/hyperlink" Target="https://twitter.com/palmspringsca" TargetMode="External" /><Relationship Id="rId46" Type="http://schemas.openxmlformats.org/officeDocument/2006/relationships/hyperlink" Target="https://twitter.com/rebeccasrizzo" TargetMode="External" /><Relationship Id="rId47" Type="http://schemas.openxmlformats.org/officeDocument/2006/relationships/hyperlink" Target="https://twitter.com/a" TargetMode="External" /><Relationship Id="rId48" Type="http://schemas.openxmlformats.org/officeDocument/2006/relationships/comments" Target="../comments2.xml" /><Relationship Id="rId49" Type="http://schemas.openxmlformats.org/officeDocument/2006/relationships/vmlDrawing" Target="../drawings/vmlDrawing2.vml" /><Relationship Id="rId50" Type="http://schemas.openxmlformats.org/officeDocument/2006/relationships/table" Target="../tables/table2.xml" /><Relationship Id="rId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stagram.com/p/Byle1pcHnEd/?igshid=1919rnzm1917b" TargetMode="External" /><Relationship Id="rId2" Type="http://schemas.openxmlformats.org/officeDocument/2006/relationships/hyperlink" Target="https://www.instagram.com/p/Byg30fPnvS3/?igshid=1u9tidk2jfkjr" TargetMode="External" /><Relationship Id="rId3" Type="http://schemas.openxmlformats.org/officeDocument/2006/relationships/hyperlink" Target="https://www.instagram.com/p/ByebcGGnRGE/?igshid=ke9uuhjidwcx" TargetMode="External" /><Relationship Id="rId4" Type="http://schemas.openxmlformats.org/officeDocument/2006/relationships/hyperlink" Target="https://www.instagram.com/p/Byc_Faonngo/?igshid=1p9eyiy3f1mt5" TargetMode="External" /><Relationship Id="rId5" Type="http://schemas.openxmlformats.org/officeDocument/2006/relationships/hyperlink" Target="https://www.instagram.com/p/Byc-6G8nHsR/?igshid=bmn3r5yvs99t" TargetMode="External" /><Relationship Id="rId6" Type="http://schemas.openxmlformats.org/officeDocument/2006/relationships/hyperlink" Target="https://www.instagram.com/p/ByUIhozjdLA/?igshid=1cfrat1xaju53" TargetMode="External" /><Relationship Id="rId7" Type="http://schemas.openxmlformats.org/officeDocument/2006/relationships/hyperlink" Target="https://www.instagram.com/p/ByO1e73H28T/?igshid=ha2kvwu6cux9" TargetMode="External" /><Relationship Id="rId8" Type="http://schemas.openxmlformats.org/officeDocument/2006/relationships/hyperlink" Target="https://www.instagram.com/p/ByLw8ZgHm4Q/?igshid=15o5r3f0i9ege" TargetMode="External" /><Relationship Id="rId9" Type="http://schemas.openxmlformats.org/officeDocument/2006/relationships/hyperlink" Target="https://www.instagram.com/p/ByLwzv8HnTH/?igshid=r4g1xptgo3lz" TargetMode="External" /><Relationship Id="rId10" Type="http://schemas.openxmlformats.org/officeDocument/2006/relationships/hyperlink" Target="https://www.instagram.com/p/ByLwmh4H3kH/?igshid=w8e29yrn1vhw" TargetMode="External" /><Relationship Id="rId11" Type="http://schemas.openxmlformats.org/officeDocument/2006/relationships/hyperlink" Target="https://www.instagram.com/p/Byle1pcHnEd/?igshid=1919rnzm1917b" TargetMode="External" /><Relationship Id="rId12" Type="http://schemas.openxmlformats.org/officeDocument/2006/relationships/hyperlink" Target="https://www.visitgreaterpalmsprings.com/dinegps_com/" TargetMode="External" /><Relationship Id="rId13" Type="http://schemas.openxmlformats.org/officeDocument/2006/relationships/hyperlink" Target="https://www.instagram.com/p/ByVVFY0nYn4/?igshid=xrcqekgxyava" TargetMode="External" /><Relationship Id="rId14" Type="http://schemas.openxmlformats.org/officeDocument/2006/relationships/hyperlink" Target="https://www.instagram.com/p/Byg30fPnvS3/?igshid=1u9tidk2jfkjr" TargetMode="External" /><Relationship Id="rId15" Type="http://schemas.openxmlformats.org/officeDocument/2006/relationships/hyperlink" Target="https://www.instagram.com/p/ByLwbvtnF3r/?igshid=1adtk5jlo1ckl" TargetMode="External" /><Relationship Id="rId16" Type="http://schemas.openxmlformats.org/officeDocument/2006/relationships/hyperlink" Target="https://www.instagram.com/p/ByLwmh4H3kH/?igshid=w8e29yrn1vhw" TargetMode="External" /><Relationship Id="rId17" Type="http://schemas.openxmlformats.org/officeDocument/2006/relationships/hyperlink" Target="https://www.instagram.com/p/ByLwzv8HnTH/?igshid=r4g1xptgo3lz" TargetMode="External" /><Relationship Id="rId18" Type="http://schemas.openxmlformats.org/officeDocument/2006/relationships/hyperlink" Target="https://www.instagram.com/p/ByLw8ZgHm4Q/?igshid=15o5r3f0i9ege" TargetMode="External" /><Relationship Id="rId19" Type="http://schemas.openxmlformats.org/officeDocument/2006/relationships/hyperlink" Target="https://www.instagram.com/p/ByO1e73H28T/?igshid=ha2kvwu6cux9" TargetMode="External" /><Relationship Id="rId20" Type="http://schemas.openxmlformats.org/officeDocument/2006/relationships/hyperlink" Target="https://www.instagram.com/p/ByUIhozjdLA/?igshid=1cfrat1xaju53" TargetMode="External" /><Relationship Id="rId21" Type="http://schemas.openxmlformats.org/officeDocument/2006/relationships/hyperlink" Target="https://www.instagram.com/p/Byc-6G8nHsR/?igshid=bmn3r5yvs99t" TargetMode="External" /><Relationship Id="rId22" Type="http://schemas.openxmlformats.org/officeDocument/2006/relationships/hyperlink" Target="https://www.instagram.com/p/Byc_Faonngo/?igshid=1p9eyiy3f1mt5" TargetMode="External" /><Relationship Id="rId23" Type="http://schemas.openxmlformats.org/officeDocument/2006/relationships/hyperlink" Target="https://www.instagram.com/p/ByebcGGnRGE/?igshid=ke9uuhjidwcx" TargetMode="External" /><Relationship Id="rId24" Type="http://schemas.openxmlformats.org/officeDocument/2006/relationships/hyperlink" Target="https://www.instagram.com/p/ByZNzXMnuYq/?igshid=1hvzej0cpax9s" TargetMode="External" /><Relationship Id="rId25" Type="http://schemas.openxmlformats.org/officeDocument/2006/relationships/hyperlink" Target="https://www.instagram.com/destinationpsp/p/ByVL0KoHjbY/?igshid=11kw806wcvg73" TargetMode="Externa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 Id="rId3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455</v>
      </c>
      <c r="BB2" s="13" t="s">
        <v>467</v>
      </c>
      <c r="BC2" s="13" t="s">
        <v>468</v>
      </c>
      <c r="BD2" s="67" t="s">
        <v>664</v>
      </c>
      <c r="BE2" s="67" t="s">
        <v>665</v>
      </c>
      <c r="BF2" s="67" t="s">
        <v>666</v>
      </c>
      <c r="BG2" s="67" t="s">
        <v>667</v>
      </c>
      <c r="BH2" s="67" t="s">
        <v>668</v>
      </c>
      <c r="BI2" s="67" t="s">
        <v>669</v>
      </c>
      <c r="BJ2" s="67" t="s">
        <v>670</v>
      </c>
      <c r="BK2" s="67" t="s">
        <v>671</v>
      </c>
      <c r="BL2" s="67" t="s">
        <v>672</v>
      </c>
    </row>
    <row r="3" spans="1:64" ht="15" customHeight="1">
      <c r="A3" s="84" t="s">
        <v>212</v>
      </c>
      <c r="B3" s="84" t="s">
        <v>218</v>
      </c>
      <c r="C3" s="53" t="s">
        <v>680</v>
      </c>
      <c r="D3" s="54">
        <v>3</v>
      </c>
      <c r="E3" s="65" t="s">
        <v>132</v>
      </c>
      <c r="F3" s="55">
        <v>35</v>
      </c>
      <c r="G3" s="53"/>
      <c r="H3" s="57"/>
      <c r="I3" s="56"/>
      <c r="J3" s="56"/>
      <c r="K3" s="36" t="s">
        <v>65</v>
      </c>
      <c r="L3" s="62">
        <v>3</v>
      </c>
      <c r="M3" s="62"/>
      <c r="N3" s="63"/>
      <c r="O3" s="85" t="s">
        <v>221</v>
      </c>
      <c r="P3" s="87">
        <v>43621.64881944445</v>
      </c>
      <c r="Q3" s="85" t="s">
        <v>223</v>
      </c>
      <c r="R3" s="85" t="s">
        <v>238</v>
      </c>
      <c r="S3" s="85" t="s">
        <v>252</v>
      </c>
      <c r="T3" s="85" t="s">
        <v>254</v>
      </c>
      <c r="U3" s="85"/>
      <c r="V3" s="90" t="s">
        <v>266</v>
      </c>
      <c r="W3" s="87">
        <v>43621.64881944445</v>
      </c>
      <c r="X3" s="90" t="s">
        <v>272</v>
      </c>
      <c r="Y3" s="85">
        <v>33.6854</v>
      </c>
      <c r="Z3" s="85">
        <v>-116.1815</v>
      </c>
      <c r="AA3" s="91" t="s">
        <v>287</v>
      </c>
      <c r="AB3" s="85"/>
      <c r="AC3" s="85" t="b">
        <v>0</v>
      </c>
      <c r="AD3" s="85">
        <v>0</v>
      </c>
      <c r="AE3" s="91" t="s">
        <v>302</v>
      </c>
      <c r="AF3" s="85" t="b">
        <v>0</v>
      </c>
      <c r="AG3" s="85" t="s">
        <v>304</v>
      </c>
      <c r="AH3" s="85"/>
      <c r="AI3" s="91" t="s">
        <v>302</v>
      </c>
      <c r="AJ3" s="85" t="b">
        <v>0</v>
      </c>
      <c r="AK3" s="85">
        <v>0</v>
      </c>
      <c r="AL3" s="91" t="s">
        <v>302</v>
      </c>
      <c r="AM3" s="85" t="s">
        <v>305</v>
      </c>
      <c r="AN3" s="85" t="b">
        <v>0</v>
      </c>
      <c r="AO3" s="91" t="s">
        <v>287</v>
      </c>
      <c r="AP3" s="85" t="s">
        <v>176</v>
      </c>
      <c r="AQ3" s="85">
        <v>0</v>
      </c>
      <c r="AR3" s="85">
        <v>0</v>
      </c>
      <c r="AS3" s="85" t="s">
        <v>307</v>
      </c>
      <c r="AT3" s="85" t="s">
        <v>310</v>
      </c>
      <c r="AU3" s="85" t="s">
        <v>311</v>
      </c>
      <c r="AV3" s="85" t="s">
        <v>312</v>
      </c>
      <c r="AW3" s="85" t="s">
        <v>315</v>
      </c>
      <c r="AX3" s="85" t="s">
        <v>318</v>
      </c>
      <c r="AY3" s="85" t="s">
        <v>321</v>
      </c>
      <c r="AZ3" s="90" t="s">
        <v>322</v>
      </c>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31</v>
      </c>
      <c r="BK3" s="52">
        <v>100</v>
      </c>
      <c r="BL3" s="51">
        <v>31</v>
      </c>
    </row>
    <row r="4" spans="1:64" ht="15" customHeight="1">
      <c r="A4" s="84" t="s">
        <v>213</v>
      </c>
      <c r="B4" s="84" t="s">
        <v>218</v>
      </c>
      <c r="C4" s="53" t="s">
        <v>680</v>
      </c>
      <c r="D4" s="54">
        <v>3</v>
      </c>
      <c r="E4" s="65" t="s">
        <v>132</v>
      </c>
      <c r="F4" s="55">
        <v>35</v>
      </c>
      <c r="G4" s="53"/>
      <c r="H4" s="57"/>
      <c r="I4" s="56"/>
      <c r="J4" s="56"/>
      <c r="K4" s="36" t="s">
        <v>65</v>
      </c>
      <c r="L4" s="83">
        <v>4</v>
      </c>
      <c r="M4" s="83"/>
      <c r="N4" s="63"/>
      <c r="O4" s="86" t="s">
        <v>221</v>
      </c>
      <c r="P4" s="88">
        <v>43621.59259259259</v>
      </c>
      <c r="Q4" s="86" t="s">
        <v>224</v>
      </c>
      <c r="R4" s="89" t="s">
        <v>239</v>
      </c>
      <c r="S4" s="86" t="s">
        <v>253</v>
      </c>
      <c r="T4" s="86"/>
      <c r="U4" s="86"/>
      <c r="V4" s="89" t="s">
        <v>267</v>
      </c>
      <c r="W4" s="88">
        <v>43621.59259259259</v>
      </c>
      <c r="X4" s="89" t="s">
        <v>273</v>
      </c>
      <c r="Y4" s="86">
        <v>33.824273</v>
      </c>
      <c r="Z4" s="86">
        <v>-116.546645</v>
      </c>
      <c r="AA4" s="92" t="s">
        <v>288</v>
      </c>
      <c r="AB4" s="86"/>
      <c r="AC4" s="86" t="b">
        <v>0</v>
      </c>
      <c r="AD4" s="86">
        <v>1</v>
      </c>
      <c r="AE4" s="92" t="s">
        <v>302</v>
      </c>
      <c r="AF4" s="86" t="b">
        <v>0</v>
      </c>
      <c r="AG4" s="86" t="s">
        <v>304</v>
      </c>
      <c r="AH4" s="86"/>
      <c r="AI4" s="92" t="s">
        <v>302</v>
      </c>
      <c r="AJ4" s="86" t="b">
        <v>0</v>
      </c>
      <c r="AK4" s="86">
        <v>1</v>
      </c>
      <c r="AL4" s="92" t="s">
        <v>302</v>
      </c>
      <c r="AM4" s="86" t="s">
        <v>305</v>
      </c>
      <c r="AN4" s="86" t="b">
        <v>0</v>
      </c>
      <c r="AO4" s="92" t="s">
        <v>288</v>
      </c>
      <c r="AP4" s="86" t="s">
        <v>176</v>
      </c>
      <c r="AQ4" s="86">
        <v>0</v>
      </c>
      <c r="AR4" s="86">
        <v>0</v>
      </c>
      <c r="AS4" s="86" t="s">
        <v>308</v>
      </c>
      <c r="AT4" s="86" t="s">
        <v>310</v>
      </c>
      <c r="AU4" s="86" t="s">
        <v>311</v>
      </c>
      <c r="AV4" s="86" t="s">
        <v>313</v>
      </c>
      <c r="AW4" s="86" t="s">
        <v>316</v>
      </c>
      <c r="AX4" s="86" t="s">
        <v>319</v>
      </c>
      <c r="AY4" s="86" t="s">
        <v>321</v>
      </c>
      <c r="AZ4" s="89" t="s">
        <v>323</v>
      </c>
      <c r="BA4">
        <v>1</v>
      </c>
      <c r="BB4" s="85" t="str">
        <f>REPLACE(INDEX(GroupVertices[Group],MATCH(Edges[[#This Row],[Vertex 1]],GroupVertices[Vertex],0)),1,1,"")</f>
        <v>4</v>
      </c>
      <c r="BC4" s="85" t="str">
        <f>REPLACE(INDEX(GroupVertices[Group],MATCH(Edges[[#This Row],[Vertex 2]],GroupVertices[Vertex],0)),1,1,"")</f>
        <v>1</v>
      </c>
      <c r="BD4" s="51"/>
      <c r="BE4" s="52"/>
      <c r="BF4" s="51"/>
      <c r="BG4" s="52"/>
      <c r="BH4" s="51"/>
      <c r="BI4" s="52"/>
      <c r="BJ4" s="51"/>
      <c r="BK4" s="52"/>
      <c r="BL4" s="51"/>
    </row>
    <row r="5" spans="1:64" ht="45">
      <c r="A5" s="84" t="s">
        <v>213</v>
      </c>
      <c r="B5" s="84" t="s">
        <v>214</v>
      </c>
      <c r="C5" s="53" t="s">
        <v>680</v>
      </c>
      <c r="D5" s="54">
        <v>3</v>
      </c>
      <c r="E5" s="65" t="s">
        <v>132</v>
      </c>
      <c r="F5" s="55">
        <v>35</v>
      </c>
      <c r="G5" s="53"/>
      <c r="H5" s="57"/>
      <c r="I5" s="56"/>
      <c r="J5" s="56"/>
      <c r="K5" s="36" t="s">
        <v>66</v>
      </c>
      <c r="L5" s="83">
        <v>5</v>
      </c>
      <c r="M5" s="83"/>
      <c r="N5" s="63"/>
      <c r="O5" s="86" t="s">
        <v>221</v>
      </c>
      <c r="P5" s="88">
        <v>43621.59259259259</v>
      </c>
      <c r="Q5" s="86" t="s">
        <v>224</v>
      </c>
      <c r="R5" s="89" t="s">
        <v>239</v>
      </c>
      <c r="S5" s="86" t="s">
        <v>253</v>
      </c>
      <c r="T5" s="86"/>
      <c r="U5" s="86"/>
      <c r="V5" s="89" t="s">
        <v>267</v>
      </c>
      <c r="W5" s="88">
        <v>43621.59259259259</v>
      </c>
      <c r="X5" s="89" t="s">
        <v>273</v>
      </c>
      <c r="Y5" s="86">
        <v>33.824273</v>
      </c>
      <c r="Z5" s="86">
        <v>-116.546645</v>
      </c>
      <c r="AA5" s="92" t="s">
        <v>288</v>
      </c>
      <c r="AB5" s="86"/>
      <c r="AC5" s="86" t="b">
        <v>0</v>
      </c>
      <c r="AD5" s="86">
        <v>1</v>
      </c>
      <c r="AE5" s="92" t="s">
        <v>302</v>
      </c>
      <c r="AF5" s="86" t="b">
        <v>0</v>
      </c>
      <c r="AG5" s="86" t="s">
        <v>304</v>
      </c>
      <c r="AH5" s="86"/>
      <c r="AI5" s="92" t="s">
        <v>302</v>
      </c>
      <c r="AJ5" s="86" t="b">
        <v>0</v>
      </c>
      <c r="AK5" s="86">
        <v>1</v>
      </c>
      <c r="AL5" s="92" t="s">
        <v>302</v>
      </c>
      <c r="AM5" s="86" t="s">
        <v>305</v>
      </c>
      <c r="AN5" s="86" t="b">
        <v>0</v>
      </c>
      <c r="AO5" s="92" t="s">
        <v>288</v>
      </c>
      <c r="AP5" s="86" t="s">
        <v>176</v>
      </c>
      <c r="AQ5" s="86">
        <v>0</v>
      </c>
      <c r="AR5" s="86">
        <v>0</v>
      </c>
      <c r="AS5" s="86" t="s">
        <v>308</v>
      </c>
      <c r="AT5" s="86" t="s">
        <v>310</v>
      </c>
      <c r="AU5" s="86" t="s">
        <v>311</v>
      </c>
      <c r="AV5" s="86" t="s">
        <v>313</v>
      </c>
      <c r="AW5" s="86" t="s">
        <v>316</v>
      </c>
      <c r="AX5" s="86" t="s">
        <v>319</v>
      </c>
      <c r="AY5" s="86" t="s">
        <v>321</v>
      </c>
      <c r="AZ5" s="89" t="s">
        <v>323</v>
      </c>
      <c r="BA5">
        <v>1</v>
      </c>
      <c r="BB5" s="85" t="str">
        <f>REPLACE(INDEX(GroupVertices[Group],MATCH(Edges[[#This Row],[Vertex 1]],GroupVertices[Vertex],0)),1,1,"")</f>
        <v>4</v>
      </c>
      <c r="BC5" s="85" t="str">
        <f>REPLACE(INDEX(GroupVertices[Group],MATCH(Edges[[#This Row],[Vertex 2]],GroupVertices[Vertex],0)),1,1,"")</f>
        <v>4</v>
      </c>
      <c r="BD5" s="51">
        <v>2</v>
      </c>
      <c r="BE5" s="52">
        <v>10.526315789473685</v>
      </c>
      <c r="BF5" s="51">
        <v>0</v>
      </c>
      <c r="BG5" s="52">
        <v>0</v>
      </c>
      <c r="BH5" s="51">
        <v>0</v>
      </c>
      <c r="BI5" s="52">
        <v>0</v>
      </c>
      <c r="BJ5" s="51">
        <v>17</v>
      </c>
      <c r="BK5" s="52">
        <v>89.47368421052632</v>
      </c>
      <c r="BL5" s="51">
        <v>19</v>
      </c>
    </row>
    <row r="6" spans="1:64" ht="45">
      <c r="A6" s="84" t="s">
        <v>214</v>
      </c>
      <c r="B6" s="84" t="s">
        <v>213</v>
      </c>
      <c r="C6" s="53" t="s">
        <v>680</v>
      </c>
      <c r="D6" s="54">
        <v>3</v>
      </c>
      <c r="E6" s="65" t="s">
        <v>132</v>
      </c>
      <c r="F6" s="55">
        <v>35</v>
      </c>
      <c r="G6" s="53"/>
      <c r="H6" s="57"/>
      <c r="I6" s="56"/>
      <c r="J6" s="56"/>
      <c r="K6" s="36" t="s">
        <v>66</v>
      </c>
      <c r="L6" s="83">
        <v>6</v>
      </c>
      <c r="M6" s="83"/>
      <c r="N6" s="63"/>
      <c r="O6" s="86" t="s">
        <v>221</v>
      </c>
      <c r="P6" s="88">
        <v>43621.946493055555</v>
      </c>
      <c r="Q6" s="86" t="s">
        <v>225</v>
      </c>
      <c r="R6" s="86"/>
      <c r="S6" s="86"/>
      <c r="T6" s="86"/>
      <c r="U6" s="86"/>
      <c r="V6" s="89" t="s">
        <v>268</v>
      </c>
      <c r="W6" s="88">
        <v>43621.946493055555</v>
      </c>
      <c r="X6" s="89" t="s">
        <v>274</v>
      </c>
      <c r="Y6" s="86"/>
      <c r="Z6" s="86"/>
      <c r="AA6" s="92" t="s">
        <v>289</v>
      </c>
      <c r="AB6" s="86"/>
      <c r="AC6" s="86" t="b">
        <v>0</v>
      </c>
      <c r="AD6" s="86">
        <v>0</v>
      </c>
      <c r="AE6" s="92" t="s">
        <v>302</v>
      </c>
      <c r="AF6" s="86" t="b">
        <v>0</v>
      </c>
      <c r="AG6" s="86" t="s">
        <v>304</v>
      </c>
      <c r="AH6" s="86"/>
      <c r="AI6" s="92" t="s">
        <v>302</v>
      </c>
      <c r="AJ6" s="86" t="b">
        <v>0</v>
      </c>
      <c r="AK6" s="86">
        <v>1</v>
      </c>
      <c r="AL6" s="92" t="s">
        <v>288</v>
      </c>
      <c r="AM6" s="86" t="s">
        <v>306</v>
      </c>
      <c r="AN6" s="86" t="b">
        <v>0</v>
      </c>
      <c r="AO6" s="92" t="s">
        <v>288</v>
      </c>
      <c r="AP6" s="86" t="s">
        <v>176</v>
      </c>
      <c r="AQ6" s="86">
        <v>0</v>
      </c>
      <c r="AR6" s="86">
        <v>0</v>
      </c>
      <c r="AS6" s="86"/>
      <c r="AT6" s="86"/>
      <c r="AU6" s="86"/>
      <c r="AV6" s="86"/>
      <c r="AW6" s="86"/>
      <c r="AX6" s="86"/>
      <c r="AY6" s="86"/>
      <c r="AZ6" s="86"/>
      <c r="BA6">
        <v>1</v>
      </c>
      <c r="BB6" s="85" t="str">
        <f>REPLACE(INDEX(GroupVertices[Group],MATCH(Edges[[#This Row],[Vertex 1]],GroupVertices[Vertex],0)),1,1,"")</f>
        <v>4</v>
      </c>
      <c r="BC6" s="85" t="str">
        <f>REPLACE(INDEX(GroupVertices[Group],MATCH(Edges[[#This Row],[Vertex 2]],GroupVertices[Vertex],0)),1,1,"")</f>
        <v>4</v>
      </c>
      <c r="BD6" s="51">
        <v>2</v>
      </c>
      <c r="BE6" s="52">
        <v>12.5</v>
      </c>
      <c r="BF6" s="51">
        <v>0</v>
      </c>
      <c r="BG6" s="52">
        <v>0</v>
      </c>
      <c r="BH6" s="51">
        <v>0</v>
      </c>
      <c r="BI6" s="52">
        <v>0</v>
      </c>
      <c r="BJ6" s="51">
        <v>14</v>
      </c>
      <c r="BK6" s="52">
        <v>87.5</v>
      </c>
      <c r="BL6" s="51">
        <v>16</v>
      </c>
    </row>
    <row r="7" spans="1:64" ht="45">
      <c r="A7" s="84" t="s">
        <v>215</v>
      </c>
      <c r="B7" s="84" t="s">
        <v>219</v>
      </c>
      <c r="C7" s="53" t="s">
        <v>680</v>
      </c>
      <c r="D7" s="54">
        <v>3</v>
      </c>
      <c r="E7" s="65" t="s">
        <v>132</v>
      </c>
      <c r="F7" s="55">
        <v>35</v>
      </c>
      <c r="G7" s="53"/>
      <c r="H7" s="57"/>
      <c r="I7" s="56"/>
      <c r="J7" s="56"/>
      <c r="K7" s="36" t="s">
        <v>65</v>
      </c>
      <c r="L7" s="83">
        <v>7</v>
      </c>
      <c r="M7" s="83"/>
      <c r="N7" s="63"/>
      <c r="O7" s="86" t="s">
        <v>221</v>
      </c>
      <c r="P7" s="88">
        <v>43623.15934027778</v>
      </c>
      <c r="Q7" s="86" t="s">
        <v>226</v>
      </c>
      <c r="R7" s="89" t="s">
        <v>240</v>
      </c>
      <c r="S7" s="86" t="s">
        <v>253</v>
      </c>
      <c r="T7" s="86" t="s">
        <v>255</v>
      </c>
      <c r="U7" s="86"/>
      <c r="V7" s="89" t="s">
        <v>269</v>
      </c>
      <c r="W7" s="88">
        <v>43623.15934027778</v>
      </c>
      <c r="X7" s="89" t="s">
        <v>275</v>
      </c>
      <c r="Y7" s="86">
        <v>33.76258835</v>
      </c>
      <c r="Z7" s="86">
        <v>-116.44153082</v>
      </c>
      <c r="AA7" s="92" t="s">
        <v>290</v>
      </c>
      <c r="AB7" s="86"/>
      <c r="AC7" s="86" t="b">
        <v>0</v>
      </c>
      <c r="AD7" s="86">
        <v>0</v>
      </c>
      <c r="AE7" s="92" t="s">
        <v>302</v>
      </c>
      <c r="AF7" s="86" t="b">
        <v>0</v>
      </c>
      <c r="AG7" s="86" t="s">
        <v>304</v>
      </c>
      <c r="AH7" s="86"/>
      <c r="AI7" s="92" t="s">
        <v>302</v>
      </c>
      <c r="AJ7" s="86" t="b">
        <v>0</v>
      </c>
      <c r="AK7" s="86">
        <v>0</v>
      </c>
      <c r="AL7" s="92" t="s">
        <v>302</v>
      </c>
      <c r="AM7" s="86" t="s">
        <v>305</v>
      </c>
      <c r="AN7" s="86" t="b">
        <v>0</v>
      </c>
      <c r="AO7" s="92" t="s">
        <v>290</v>
      </c>
      <c r="AP7" s="86" t="s">
        <v>176</v>
      </c>
      <c r="AQ7" s="86">
        <v>0</v>
      </c>
      <c r="AR7" s="86">
        <v>0</v>
      </c>
      <c r="AS7" s="86" t="s">
        <v>309</v>
      </c>
      <c r="AT7" s="86" t="s">
        <v>310</v>
      </c>
      <c r="AU7" s="86" t="s">
        <v>311</v>
      </c>
      <c r="AV7" s="86" t="s">
        <v>314</v>
      </c>
      <c r="AW7" s="86" t="s">
        <v>317</v>
      </c>
      <c r="AX7" s="86" t="s">
        <v>320</v>
      </c>
      <c r="AY7" s="86" t="s">
        <v>321</v>
      </c>
      <c r="AZ7" s="89" t="s">
        <v>324</v>
      </c>
      <c r="BA7">
        <v>1</v>
      </c>
      <c r="BB7" s="85" t="str">
        <f>REPLACE(INDEX(GroupVertices[Group],MATCH(Edges[[#This Row],[Vertex 1]],GroupVertices[Vertex],0)),1,1,"")</f>
        <v>3</v>
      </c>
      <c r="BC7" s="85" t="str">
        <f>REPLACE(INDEX(GroupVertices[Group],MATCH(Edges[[#This Row],[Vertex 2]],GroupVertices[Vertex],0)),1,1,"")</f>
        <v>3</v>
      </c>
      <c r="BD7" s="51">
        <v>0</v>
      </c>
      <c r="BE7" s="52">
        <v>0</v>
      </c>
      <c r="BF7" s="51">
        <v>0</v>
      </c>
      <c r="BG7" s="52">
        <v>0</v>
      </c>
      <c r="BH7" s="51">
        <v>0</v>
      </c>
      <c r="BI7" s="52">
        <v>0</v>
      </c>
      <c r="BJ7" s="51">
        <v>13</v>
      </c>
      <c r="BK7" s="52">
        <v>100</v>
      </c>
      <c r="BL7" s="51">
        <v>13</v>
      </c>
    </row>
    <row r="8" spans="1:64" ht="45">
      <c r="A8" s="84" t="s">
        <v>215</v>
      </c>
      <c r="B8" s="84" t="s">
        <v>218</v>
      </c>
      <c r="C8" s="53" t="s">
        <v>680</v>
      </c>
      <c r="D8" s="54">
        <v>3</v>
      </c>
      <c r="E8" s="65" t="s">
        <v>132</v>
      </c>
      <c r="F8" s="55">
        <v>35</v>
      </c>
      <c r="G8" s="53"/>
      <c r="H8" s="57"/>
      <c r="I8" s="56"/>
      <c r="J8" s="56"/>
      <c r="K8" s="36" t="s">
        <v>65</v>
      </c>
      <c r="L8" s="83">
        <v>8</v>
      </c>
      <c r="M8" s="83"/>
      <c r="N8" s="63"/>
      <c r="O8" s="86" t="s">
        <v>221</v>
      </c>
      <c r="P8" s="88">
        <v>43623.15934027778</v>
      </c>
      <c r="Q8" s="86" t="s">
        <v>226</v>
      </c>
      <c r="R8" s="89" t="s">
        <v>240</v>
      </c>
      <c r="S8" s="86" t="s">
        <v>253</v>
      </c>
      <c r="T8" s="86" t="s">
        <v>255</v>
      </c>
      <c r="U8" s="86"/>
      <c r="V8" s="89" t="s">
        <v>269</v>
      </c>
      <c r="W8" s="88">
        <v>43623.15934027778</v>
      </c>
      <c r="X8" s="89" t="s">
        <v>275</v>
      </c>
      <c r="Y8" s="86">
        <v>33.76258835</v>
      </c>
      <c r="Z8" s="86">
        <v>-116.44153082</v>
      </c>
      <c r="AA8" s="92" t="s">
        <v>290</v>
      </c>
      <c r="AB8" s="86"/>
      <c r="AC8" s="86" t="b">
        <v>0</v>
      </c>
      <c r="AD8" s="86">
        <v>0</v>
      </c>
      <c r="AE8" s="92" t="s">
        <v>302</v>
      </c>
      <c r="AF8" s="86" t="b">
        <v>0</v>
      </c>
      <c r="AG8" s="86" t="s">
        <v>304</v>
      </c>
      <c r="AH8" s="86"/>
      <c r="AI8" s="92" t="s">
        <v>302</v>
      </c>
      <c r="AJ8" s="86" t="b">
        <v>0</v>
      </c>
      <c r="AK8" s="86">
        <v>0</v>
      </c>
      <c r="AL8" s="92" t="s">
        <v>302</v>
      </c>
      <c r="AM8" s="86" t="s">
        <v>305</v>
      </c>
      <c r="AN8" s="86" t="b">
        <v>0</v>
      </c>
      <c r="AO8" s="92" t="s">
        <v>290</v>
      </c>
      <c r="AP8" s="86" t="s">
        <v>176</v>
      </c>
      <c r="AQ8" s="86">
        <v>0</v>
      </c>
      <c r="AR8" s="86">
        <v>0</v>
      </c>
      <c r="AS8" s="86" t="s">
        <v>309</v>
      </c>
      <c r="AT8" s="86" t="s">
        <v>310</v>
      </c>
      <c r="AU8" s="86" t="s">
        <v>311</v>
      </c>
      <c r="AV8" s="86" t="s">
        <v>314</v>
      </c>
      <c r="AW8" s="86" t="s">
        <v>317</v>
      </c>
      <c r="AX8" s="86" t="s">
        <v>320</v>
      </c>
      <c r="AY8" s="86" t="s">
        <v>321</v>
      </c>
      <c r="AZ8" s="89" t="s">
        <v>324</v>
      </c>
      <c r="BA8">
        <v>1</v>
      </c>
      <c r="BB8" s="85" t="str">
        <f>REPLACE(INDEX(GroupVertices[Group],MATCH(Edges[[#This Row],[Vertex 1]],GroupVertices[Vertex],0)),1,1,"")</f>
        <v>3</v>
      </c>
      <c r="BC8" s="85" t="str">
        <f>REPLACE(INDEX(GroupVertices[Group],MATCH(Edges[[#This Row],[Vertex 2]],GroupVertices[Vertex],0)),1,1,"")</f>
        <v>1</v>
      </c>
      <c r="BD8" s="51"/>
      <c r="BE8" s="52"/>
      <c r="BF8" s="51"/>
      <c r="BG8" s="52"/>
      <c r="BH8" s="51"/>
      <c r="BI8" s="52"/>
      <c r="BJ8" s="51"/>
      <c r="BK8" s="52"/>
      <c r="BL8" s="51"/>
    </row>
    <row r="9" spans="1:64" ht="30">
      <c r="A9" s="84" t="s">
        <v>216</v>
      </c>
      <c r="B9" s="84" t="s">
        <v>220</v>
      </c>
      <c r="C9" s="53" t="s">
        <v>681</v>
      </c>
      <c r="D9" s="54">
        <v>10</v>
      </c>
      <c r="E9" s="65" t="s">
        <v>136</v>
      </c>
      <c r="F9" s="55">
        <v>12</v>
      </c>
      <c r="G9" s="53"/>
      <c r="H9" s="57"/>
      <c r="I9" s="56"/>
      <c r="J9" s="56"/>
      <c r="K9" s="36" t="s">
        <v>65</v>
      </c>
      <c r="L9" s="83">
        <v>9</v>
      </c>
      <c r="M9" s="83"/>
      <c r="N9" s="63"/>
      <c r="O9" s="86" t="s">
        <v>221</v>
      </c>
      <c r="P9" s="88">
        <v>43617.93116898148</v>
      </c>
      <c r="Q9" s="86" t="s">
        <v>227</v>
      </c>
      <c r="R9" s="89" t="s">
        <v>241</v>
      </c>
      <c r="S9" s="86" t="s">
        <v>253</v>
      </c>
      <c r="T9" s="86" t="s">
        <v>256</v>
      </c>
      <c r="U9" s="86"/>
      <c r="V9" s="89" t="s">
        <v>270</v>
      </c>
      <c r="W9" s="88">
        <v>43617.93116898148</v>
      </c>
      <c r="X9" s="89" t="s">
        <v>276</v>
      </c>
      <c r="Y9" s="86"/>
      <c r="Z9" s="86"/>
      <c r="AA9" s="92" t="s">
        <v>291</v>
      </c>
      <c r="AB9" s="86"/>
      <c r="AC9" s="86" t="b">
        <v>0</v>
      </c>
      <c r="AD9" s="86">
        <v>0</v>
      </c>
      <c r="AE9" s="92" t="s">
        <v>302</v>
      </c>
      <c r="AF9" s="86" t="b">
        <v>0</v>
      </c>
      <c r="AG9" s="86" t="s">
        <v>304</v>
      </c>
      <c r="AH9" s="86"/>
      <c r="AI9" s="92" t="s">
        <v>302</v>
      </c>
      <c r="AJ9" s="86" t="b">
        <v>0</v>
      </c>
      <c r="AK9" s="86">
        <v>0</v>
      </c>
      <c r="AL9" s="92" t="s">
        <v>302</v>
      </c>
      <c r="AM9" s="86" t="s">
        <v>305</v>
      </c>
      <c r="AN9" s="86" t="b">
        <v>0</v>
      </c>
      <c r="AO9" s="92" t="s">
        <v>291</v>
      </c>
      <c r="AP9" s="86" t="s">
        <v>176</v>
      </c>
      <c r="AQ9" s="86">
        <v>0</v>
      </c>
      <c r="AR9" s="86">
        <v>0</v>
      </c>
      <c r="AS9" s="86"/>
      <c r="AT9" s="86"/>
      <c r="AU9" s="86"/>
      <c r="AV9" s="86"/>
      <c r="AW9" s="86"/>
      <c r="AX9" s="86"/>
      <c r="AY9" s="86"/>
      <c r="AZ9" s="86"/>
      <c r="BA9">
        <v>10</v>
      </c>
      <c r="BB9" s="85" t="str">
        <f>REPLACE(INDEX(GroupVertices[Group],MATCH(Edges[[#This Row],[Vertex 1]],GroupVertices[Vertex],0)),1,1,"")</f>
        <v>2</v>
      </c>
      <c r="BC9" s="85" t="str">
        <f>REPLACE(INDEX(GroupVertices[Group],MATCH(Edges[[#This Row],[Vertex 2]],GroupVertices[Vertex],0)),1,1,"")</f>
        <v>2</v>
      </c>
      <c r="BD9" s="51">
        <v>1</v>
      </c>
      <c r="BE9" s="52">
        <v>4.545454545454546</v>
      </c>
      <c r="BF9" s="51">
        <v>0</v>
      </c>
      <c r="BG9" s="52">
        <v>0</v>
      </c>
      <c r="BH9" s="51">
        <v>0</v>
      </c>
      <c r="BI9" s="52">
        <v>0</v>
      </c>
      <c r="BJ9" s="51">
        <v>21</v>
      </c>
      <c r="BK9" s="52">
        <v>95.45454545454545</v>
      </c>
      <c r="BL9" s="51">
        <v>22</v>
      </c>
    </row>
    <row r="10" spans="1:64" ht="30">
      <c r="A10" s="84" t="s">
        <v>216</v>
      </c>
      <c r="B10" s="84" t="s">
        <v>220</v>
      </c>
      <c r="C10" s="53" t="s">
        <v>681</v>
      </c>
      <c r="D10" s="54">
        <v>10</v>
      </c>
      <c r="E10" s="65" t="s">
        <v>136</v>
      </c>
      <c r="F10" s="55">
        <v>12</v>
      </c>
      <c r="G10" s="53"/>
      <c r="H10" s="57"/>
      <c r="I10" s="56"/>
      <c r="J10" s="56"/>
      <c r="K10" s="36" t="s">
        <v>65</v>
      </c>
      <c r="L10" s="83">
        <v>10</v>
      </c>
      <c r="M10" s="83"/>
      <c r="N10" s="63"/>
      <c r="O10" s="86" t="s">
        <v>221</v>
      </c>
      <c r="P10" s="88">
        <v>43617.932222222225</v>
      </c>
      <c r="Q10" s="86" t="s">
        <v>228</v>
      </c>
      <c r="R10" s="89" t="s">
        <v>242</v>
      </c>
      <c r="S10" s="86" t="s">
        <v>253</v>
      </c>
      <c r="T10" s="86" t="s">
        <v>257</v>
      </c>
      <c r="U10" s="86"/>
      <c r="V10" s="89" t="s">
        <v>270</v>
      </c>
      <c r="W10" s="88">
        <v>43617.932222222225</v>
      </c>
      <c r="X10" s="89" t="s">
        <v>277</v>
      </c>
      <c r="Y10" s="86"/>
      <c r="Z10" s="86"/>
      <c r="AA10" s="92" t="s">
        <v>292</v>
      </c>
      <c r="AB10" s="86"/>
      <c r="AC10" s="86" t="b">
        <v>0</v>
      </c>
      <c r="AD10" s="86">
        <v>0</v>
      </c>
      <c r="AE10" s="92" t="s">
        <v>302</v>
      </c>
      <c r="AF10" s="86" t="b">
        <v>0</v>
      </c>
      <c r="AG10" s="86" t="s">
        <v>304</v>
      </c>
      <c r="AH10" s="86"/>
      <c r="AI10" s="92" t="s">
        <v>302</v>
      </c>
      <c r="AJ10" s="86" t="b">
        <v>0</v>
      </c>
      <c r="AK10" s="86">
        <v>0</v>
      </c>
      <c r="AL10" s="92" t="s">
        <v>302</v>
      </c>
      <c r="AM10" s="86" t="s">
        <v>305</v>
      </c>
      <c r="AN10" s="86" t="b">
        <v>0</v>
      </c>
      <c r="AO10" s="92" t="s">
        <v>292</v>
      </c>
      <c r="AP10" s="86" t="s">
        <v>176</v>
      </c>
      <c r="AQ10" s="86">
        <v>0</v>
      </c>
      <c r="AR10" s="86">
        <v>0</v>
      </c>
      <c r="AS10" s="86"/>
      <c r="AT10" s="86"/>
      <c r="AU10" s="86"/>
      <c r="AV10" s="86"/>
      <c r="AW10" s="86"/>
      <c r="AX10" s="86"/>
      <c r="AY10" s="86"/>
      <c r="AZ10" s="86"/>
      <c r="BA10">
        <v>10</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19</v>
      </c>
      <c r="BK10" s="52">
        <v>100</v>
      </c>
      <c r="BL10" s="51">
        <v>19</v>
      </c>
    </row>
    <row r="11" spans="1:64" ht="30">
      <c r="A11" s="84" t="s">
        <v>216</v>
      </c>
      <c r="B11" s="84" t="s">
        <v>220</v>
      </c>
      <c r="C11" s="53" t="s">
        <v>681</v>
      </c>
      <c r="D11" s="54">
        <v>10</v>
      </c>
      <c r="E11" s="65" t="s">
        <v>136</v>
      </c>
      <c r="F11" s="55">
        <v>12</v>
      </c>
      <c r="G11" s="53"/>
      <c r="H11" s="57"/>
      <c r="I11" s="56"/>
      <c r="J11" s="56"/>
      <c r="K11" s="36" t="s">
        <v>65</v>
      </c>
      <c r="L11" s="83">
        <v>11</v>
      </c>
      <c r="M11" s="83"/>
      <c r="N11" s="63"/>
      <c r="O11" s="86" t="s">
        <v>221</v>
      </c>
      <c r="P11" s="88">
        <v>43617.93346064815</v>
      </c>
      <c r="Q11" s="86" t="s">
        <v>229</v>
      </c>
      <c r="R11" s="89" t="s">
        <v>243</v>
      </c>
      <c r="S11" s="86" t="s">
        <v>253</v>
      </c>
      <c r="T11" s="86" t="s">
        <v>258</v>
      </c>
      <c r="U11" s="86"/>
      <c r="V11" s="89" t="s">
        <v>270</v>
      </c>
      <c r="W11" s="88">
        <v>43617.93346064815</v>
      </c>
      <c r="X11" s="89" t="s">
        <v>278</v>
      </c>
      <c r="Y11" s="86"/>
      <c r="Z11" s="86"/>
      <c r="AA11" s="92" t="s">
        <v>293</v>
      </c>
      <c r="AB11" s="86"/>
      <c r="AC11" s="86" t="b">
        <v>0</v>
      </c>
      <c r="AD11" s="86">
        <v>0</v>
      </c>
      <c r="AE11" s="92" t="s">
        <v>302</v>
      </c>
      <c r="AF11" s="86" t="b">
        <v>0</v>
      </c>
      <c r="AG11" s="86" t="s">
        <v>304</v>
      </c>
      <c r="AH11" s="86"/>
      <c r="AI11" s="92" t="s">
        <v>302</v>
      </c>
      <c r="AJ11" s="86" t="b">
        <v>0</v>
      </c>
      <c r="AK11" s="86">
        <v>0</v>
      </c>
      <c r="AL11" s="92" t="s">
        <v>302</v>
      </c>
      <c r="AM11" s="86" t="s">
        <v>305</v>
      </c>
      <c r="AN11" s="86" t="b">
        <v>0</v>
      </c>
      <c r="AO11" s="92" t="s">
        <v>293</v>
      </c>
      <c r="AP11" s="86" t="s">
        <v>176</v>
      </c>
      <c r="AQ11" s="86">
        <v>0</v>
      </c>
      <c r="AR11" s="86">
        <v>0</v>
      </c>
      <c r="AS11" s="86"/>
      <c r="AT11" s="86"/>
      <c r="AU11" s="86"/>
      <c r="AV11" s="86"/>
      <c r="AW11" s="86"/>
      <c r="AX11" s="86"/>
      <c r="AY11" s="86"/>
      <c r="AZ11" s="86"/>
      <c r="BA11">
        <v>10</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20</v>
      </c>
      <c r="BK11" s="52">
        <v>100</v>
      </c>
      <c r="BL11" s="51">
        <v>20</v>
      </c>
    </row>
    <row r="12" spans="1:64" ht="30">
      <c r="A12" s="84" t="s">
        <v>216</v>
      </c>
      <c r="B12" s="84" t="s">
        <v>220</v>
      </c>
      <c r="C12" s="53" t="s">
        <v>681</v>
      </c>
      <c r="D12" s="54">
        <v>10</v>
      </c>
      <c r="E12" s="65" t="s">
        <v>136</v>
      </c>
      <c r="F12" s="55">
        <v>12</v>
      </c>
      <c r="G12" s="53"/>
      <c r="H12" s="57"/>
      <c r="I12" s="56"/>
      <c r="J12" s="56"/>
      <c r="K12" s="36" t="s">
        <v>65</v>
      </c>
      <c r="L12" s="83">
        <v>12</v>
      </c>
      <c r="M12" s="83"/>
      <c r="N12" s="63"/>
      <c r="O12" s="86" t="s">
        <v>221</v>
      </c>
      <c r="P12" s="88">
        <v>43617.93430555556</v>
      </c>
      <c r="Q12" s="86" t="s">
        <v>230</v>
      </c>
      <c r="R12" s="89" t="s">
        <v>244</v>
      </c>
      <c r="S12" s="86" t="s">
        <v>253</v>
      </c>
      <c r="T12" s="86" t="s">
        <v>259</v>
      </c>
      <c r="U12" s="86"/>
      <c r="V12" s="89" t="s">
        <v>270</v>
      </c>
      <c r="W12" s="88">
        <v>43617.93430555556</v>
      </c>
      <c r="X12" s="89" t="s">
        <v>279</v>
      </c>
      <c r="Y12" s="86"/>
      <c r="Z12" s="86"/>
      <c r="AA12" s="92" t="s">
        <v>294</v>
      </c>
      <c r="AB12" s="86"/>
      <c r="AC12" s="86" t="b">
        <v>0</v>
      </c>
      <c r="AD12" s="86">
        <v>0</v>
      </c>
      <c r="AE12" s="92" t="s">
        <v>302</v>
      </c>
      <c r="AF12" s="86" t="b">
        <v>0</v>
      </c>
      <c r="AG12" s="86" t="s">
        <v>304</v>
      </c>
      <c r="AH12" s="86"/>
      <c r="AI12" s="92" t="s">
        <v>302</v>
      </c>
      <c r="AJ12" s="86" t="b">
        <v>0</v>
      </c>
      <c r="AK12" s="86">
        <v>0</v>
      </c>
      <c r="AL12" s="92" t="s">
        <v>302</v>
      </c>
      <c r="AM12" s="86" t="s">
        <v>305</v>
      </c>
      <c r="AN12" s="86" t="b">
        <v>0</v>
      </c>
      <c r="AO12" s="92" t="s">
        <v>294</v>
      </c>
      <c r="AP12" s="86" t="s">
        <v>176</v>
      </c>
      <c r="AQ12" s="86">
        <v>0</v>
      </c>
      <c r="AR12" s="86">
        <v>0</v>
      </c>
      <c r="AS12" s="86"/>
      <c r="AT12" s="86"/>
      <c r="AU12" s="86"/>
      <c r="AV12" s="86"/>
      <c r="AW12" s="86"/>
      <c r="AX12" s="86"/>
      <c r="AY12" s="86"/>
      <c r="AZ12" s="86"/>
      <c r="BA12">
        <v>10</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19</v>
      </c>
      <c r="BK12" s="52">
        <v>100</v>
      </c>
      <c r="BL12" s="51">
        <v>19</v>
      </c>
    </row>
    <row r="13" spans="1:64" ht="30">
      <c r="A13" s="84" t="s">
        <v>216</v>
      </c>
      <c r="B13" s="84" t="s">
        <v>220</v>
      </c>
      <c r="C13" s="53" t="s">
        <v>681</v>
      </c>
      <c r="D13" s="54">
        <v>10</v>
      </c>
      <c r="E13" s="65" t="s">
        <v>136</v>
      </c>
      <c r="F13" s="55">
        <v>12</v>
      </c>
      <c r="G13" s="53"/>
      <c r="H13" s="57"/>
      <c r="I13" s="56"/>
      <c r="J13" s="56"/>
      <c r="K13" s="36" t="s">
        <v>65</v>
      </c>
      <c r="L13" s="83">
        <v>13</v>
      </c>
      <c r="M13" s="83"/>
      <c r="N13" s="63"/>
      <c r="O13" s="86" t="s">
        <v>221</v>
      </c>
      <c r="P13" s="88">
        <v>43619.12689814815</v>
      </c>
      <c r="Q13" s="86" t="s">
        <v>231</v>
      </c>
      <c r="R13" s="89" t="s">
        <v>245</v>
      </c>
      <c r="S13" s="86" t="s">
        <v>253</v>
      </c>
      <c r="T13" s="86" t="s">
        <v>260</v>
      </c>
      <c r="U13" s="86"/>
      <c r="V13" s="89" t="s">
        <v>270</v>
      </c>
      <c r="W13" s="88">
        <v>43619.12689814815</v>
      </c>
      <c r="X13" s="89" t="s">
        <v>280</v>
      </c>
      <c r="Y13" s="86"/>
      <c r="Z13" s="86"/>
      <c r="AA13" s="92" t="s">
        <v>295</v>
      </c>
      <c r="AB13" s="86"/>
      <c r="AC13" s="86" t="b">
        <v>0</v>
      </c>
      <c r="AD13" s="86">
        <v>0</v>
      </c>
      <c r="AE13" s="92" t="s">
        <v>302</v>
      </c>
      <c r="AF13" s="86" t="b">
        <v>0</v>
      </c>
      <c r="AG13" s="86" t="s">
        <v>304</v>
      </c>
      <c r="AH13" s="86"/>
      <c r="AI13" s="92" t="s">
        <v>302</v>
      </c>
      <c r="AJ13" s="86" t="b">
        <v>0</v>
      </c>
      <c r="AK13" s="86">
        <v>0</v>
      </c>
      <c r="AL13" s="92" t="s">
        <v>302</v>
      </c>
      <c r="AM13" s="86" t="s">
        <v>305</v>
      </c>
      <c r="AN13" s="86" t="b">
        <v>0</v>
      </c>
      <c r="AO13" s="92" t="s">
        <v>295</v>
      </c>
      <c r="AP13" s="86" t="s">
        <v>176</v>
      </c>
      <c r="AQ13" s="86">
        <v>0</v>
      </c>
      <c r="AR13" s="86">
        <v>0</v>
      </c>
      <c r="AS13" s="86"/>
      <c r="AT13" s="86"/>
      <c r="AU13" s="86"/>
      <c r="AV13" s="86"/>
      <c r="AW13" s="86"/>
      <c r="AX13" s="86"/>
      <c r="AY13" s="86"/>
      <c r="AZ13" s="86"/>
      <c r="BA13">
        <v>10</v>
      </c>
      <c r="BB13" s="85" t="str">
        <f>REPLACE(INDEX(GroupVertices[Group],MATCH(Edges[[#This Row],[Vertex 1]],GroupVertices[Vertex],0)),1,1,"")</f>
        <v>2</v>
      </c>
      <c r="BC13" s="85" t="str">
        <f>REPLACE(INDEX(GroupVertices[Group],MATCH(Edges[[#This Row],[Vertex 2]],GroupVertices[Vertex],0)),1,1,"")</f>
        <v>2</v>
      </c>
      <c r="BD13" s="51">
        <v>1</v>
      </c>
      <c r="BE13" s="52">
        <v>5.555555555555555</v>
      </c>
      <c r="BF13" s="51">
        <v>0</v>
      </c>
      <c r="BG13" s="52">
        <v>0</v>
      </c>
      <c r="BH13" s="51">
        <v>0</v>
      </c>
      <c r="BI13" s="52">
        <v>0</v>
      </c>
      <c r="BJ13" s="51">
        <v>17</v>
      </c>
      <c r="BK13" s="52">
        <v>94.44444444444444</v>
      </c>
      <c r="BL13" s="51">
        <v>18</v>
      </c>
    </row>
    <row r="14" spans="1:64" ht="30">
      <c r="A14" s="84" t="s">
        <v>216</v>
      </c>
      <c r="B14" s="84" t="s">
        <v>220</v>
      </c>
      <c r="C14" s="53" t="s">
        <v>681</v>
      </c>
      <c r="D14" s="54">
        <v>10</v>
      </c>
      <c r="E14" s="65" t="s">
        <v>136</v>
      </c>
      <c r="F14" s="55">
        <v>12</v>
      </c>
      <c r="G14" s="53"/>
      <c r="H14" s="57"/>
      <c r="I14" s="56"/>
      <c r="J14" s="56"/>
      <c r="K14" s="36" t="s">
        <v>65</v>
      </c>
      <c r="L14" s="83">
        <v>14</v>
      </c>
      <c r="M14" s="83"/>
      <c r="N14" s="63"/>
      <c r="O14" s="86" t="s">
        <v>221</v>
      </c>
      <c r="P14" s="88">
        <v>43621.18425925926</v>
      </c>
      <c r="Q14" s="86" t="s">
        <v>232</v>
      </c>
      <c r="R14" s="89" t="s">
        <v>246</v>
      </c>
      <c r="S14" s="86" t="s">
        <v>253</v>
      </c>
      <c r="T14" s="86" t="s">
        <v>261</v>
      </c>
      <c r="U14" s="86"/>
      <c r="V14" s="89" t="s">
        <v>270</v>
      </c>
      <c r="W14" s="88">
        <v>43621.18425925926</v>
      </c>
      <c r="X14" s="89" t="s">
        <v>281</v>
      </c>
      <c r="Y14" s="86"/>
      <c r="Z14" s="86"/>
      <c r="AA14" s="92" t="s">
        <v>296</v>
      </c>
      <c r="AB14" s="86"/>
      <c r="AC14" s="86" t="b">
        <v>0</v>
      </c>
      <c r="AD14" s="86">
        <v>0</v>
      </c>
      <c r="AE14" s="92" t="s">
        <v>302</v>
      </c>
      <c r="AF14" s="86" t="b">
        <v>0</v>
      </c>
      <c r="AG14" s="86" t="s">
        <v>304</v>
      </c>
      <c r="AH14" s="86"/>
      <c r="AI14" s="92" t="s">
        <v>302</v>
      </c>
      <c r="AJ14" s="86" t="b">
        <v>0</v>
      </c>
      <c r="AK14" s="86">
        <v>0</v>
      </c>
      <c r="AL14" s="92" t="s">
        <v>302</v>
      </c>
      <c r="AM14" s="86" t="s">
        <v>305</v>
      </c>
      <c r="AN14" s="86" t="b">
        <v>0</v>
      </c>
      <c r="AO14" s="92" t="s">
        <v>296</v>
      </c>
      <c r="AP14" s="86" t="s">
        <v>176</v>
      </c>
      <c r="AQ14" s="86">
        <v>0</v>
      </c>
      <c r="AR14" s="86">
        <v>0</v>
      </c>
      <c r="AS14" s="86"/>
      <c r="AT14" s="86"/>
      <c r="AU14" s="86"/>
      <c r="AV14" s="86"/>
      <c r="AW14" s="86"/>
      <c r="AX14" s="86"/>
      <c r="AY14" s="86"/>
      <c r="AZ14" s="86"/>
      <c r="BA14">
        <v>10</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23</v>
      </c>
      <c r="BK14" s="52">
        <v>100</v>
      </c>
      <c r="BL14" s="51">
        <v>23</v>
      </c>
    </row>
    <row r="15" spans="1:64" ht="30">
      <c r="A15" s="84" t="s">
        <v>216</v>
      </c>
      <c r="B15" s="84" t="s">
        <v>220</v>
      </c>
      <c r="C15" s="53" t="s">
        <v>681</v>
      </c>
      <c r="D15" s="54">
        <v>10</v>
      </c>
      <c r="E15" s="65" t="s">
        <v>136</v>
      </c>
      <c r="F15" s="55">
        <v>12</v>
      </c>
      <c r="G15" s="53"/>
      <c r="H15" s="57"/>
      <c r="I15" s="56"/>
      <c r="J15" s="56"/>
      <c r="K15" s="36" t="s">
        <v>65</v>
      </c>
      <c r="L15" s="83">
        <v>15</v>
      </c>
      <c r="M15" s="83"/>
      <c r="N15" s="63"/>
      <c r="O15" s="86" t="s">
        <v>221</v>
      </c>
      <c r="P15" s="88">
        <v>43624.621157407404</v>
      </c>
      <c r="Q15" s="86" t="s">
        <v>233</v>
      </c>
      <c r="R15" s="89" t="s">
        <v>247</v>
      </c>
      <c r="S15" s="86" t="s">
        <v>253</v>
      </c>
      <c r="T15" s="86" t="s">
        <v>262</v>
      </c>
      <c r="U15" s="86"/>
      <c r="V15" s="89" t="s">
        <v>270</v>
      </c>
      <c r="W15" s="88">
        <v>43624.621157407404</v>
      </c>
      <c r="X15" s="89" t="s">
        <v>282</v>
      </c>
      <c r="Y15" s="86"/>
      <c r="Z15" s="86"/>
      <c r="AA15" s="92" t="s">
        <v>297</v>
      </c>
      <c r="AB15" s="86"/>
      <c r="AC15" s="86" t="b">
        <v>0</v>
      </c>
      <c r="AD15" s="86">
        <v>0</v>
      </c>
      <c r="AE15" s="92" t="s">
        <v>302</v>
      </c>
      <c r="AF15" s="86" t="b">
        <v>0</v>
      </c>
      <c r="AG15" s="86" t="s">
        <v>304</v>
      </c>
      <c r="AH15" s="86"/>
      <c r="AI15" s="92" t="s">
        <v>302</v>
      </c>
      <c r="AJ15" s="86" t="b">
        <v>0</v>
      </c>
      <c r="AK15" s="86">
        <v>0</v>
      </c>
      <c r="AL15" s="92" t="s">
        <v>302</v>
      </c>
      <c r="AM15" s="86" t="s">
        <v>305</v>
      </c>
      <c r="AN15" s="86" t="b">
        <v>0</v>
      </c>
      <c r="AO15" s="92" t="s">
        <v>297</v>
      </c>
      <c r="AP15" s="86" t="s">
        <v>176</v>
      </c>
      <c r="AQ15" s="86">
        <v>0</v>
      </c>
      <c r="AR15" s="86">
        <v>0</v>
      </c>
      <c r="AS15" s="86"/>
      <c r="AT15" s="86"/>
      <c r="AU15" s="86"/>
      <c r="AV15" s="86"/>
      <c r="AW15" s="86"/>
      <c r="AX15" s="86"/>
      <c r="AY15" s="86"/>
      <c r="AZ15" s="86"/>
      <c r="BA15">
        <v>10</v>
      </c>
      <c r="BB15" s="85" t="str">
        <f>REPLACE(INDEX(GroupVertices[Group],MATCH(Edges[[#This Row],[Vertex 1]],GroupVertices[Vertex],0)),1,1,"")</f>
        <v>2</v>
      </c>
      <c r="BC15" s="85" t="str">
        <f>REPLACE(INDEX(GroupVertices[Group],MATCH(Edges[[#This Row],[Vertex 2]],GroupVertices[Vertex],0)),1,1,"")</f>
        <v>2</v>
      </c>
      <c r="BD15" s="51">
        <v>1</v>
      </c>
      <c r="BE15" s="52">
        <v>4.3478260869565215</v>
      </c>
      <c r="BF15" s="51">
        <v>0</v>
      </c>
      <c r="BG15" s="52">
        <v>0</v>
      </c>
      <c r="BH15" s="51">
        <v>0</v>
      </c>
      <c r="BI15" s="52">
        <v>0</v>
      </c>
      <c r="BJ15" s="51">
        <v>22</v>
      </c>
      <c r="BK15" s="52">
        <v>95.65217391304348</v>
      </c>
      <c r="BL15" s="51">
        <v>23</v>
      </c>
    </row>
    <row r="16" spans="1:64" ht="30">
      <c r="A16" s="84" t="s">
        <v>216</v>
      </c>
      <c r="B16" s="84" t="s">
        <v>220</v>
      </c>
      <c r="C16" s="53" t="s">
        <v>681</v>
      </c>
      <c r="D16" s="54">
        <v>10</v>
      </c>
      <c r="E16" s="65" t="s">
        <v>136</v>
      </c>
      <c r="F16" s="55">
        <v>12</v>
      </c>
      <c r="G16" s="53"/>
      <c r="H16" s="57"/>
      <c r="I16" s="56"/>
      <c r="J16" s="56"/>
      <c r="K16" s="36" t="s">
        <v>65</v>
      </c>
      <c r="L16" s="83">
        <v>16</v>
      </c>
      <c r="M16" s="83"/>
      <c r="N16" s="63"/>
      <c r="O16" s="86" t="s">
        <v>221</v>
      </c>
      <c r="P16" s="88">
        <v>43624.62226851852</v>
      </c>
      <c r="Q16" s="86" t="s">
        <v>234</v>
      </c>
      <c r="R16" s="89" t="s">
        <v>248</v>
      </c>
      <c r="S16" s="86" t="s">
        <v>253</v>
      </c>
      <c r="T16" s="86" t="s">
        <v>263</v>
      </c>
      <c r="U16" s="86"/>
      <c r="V16" s="89" t="s">
        <v>270</v>
      </c>
      <c r="W16" s="88">
        <v>43624.62226851852</v>
      </c>
      <c r="X16" s="89" t="s">
        <v>283</v>
      </c>
      <c r="Y16" s="86"/>
      <c r="Z16" s="86"/>
      <c r="AA16" s="92" t="s">
        <v>298</v>
      </c>
      <c r="AB16" s="86"/>
      <c r="AC16" s="86" t="b">
        <v>0</v>
      </c>
      <c r="AD16" s="86">
        <v>0</v>
      </c>
      <c r="AE16" s="92" t="s">
        <v>302</v>
      </c>
      <c r="AF16" s="86" t="b">
        <v>0</v>
      </c>
      <c r="AG16" s="86" t="s">
        <v>304</v>
      </c>
      <c r="AH16" s="86"/>
      <c r="AI16" s="92" t="s">
        <v>302</v>
      </c>
      <c r="AJ16" s="86" t="b">
        <v>0</v>
      </c>
      <c r="AK16" s="86">
        <v>0</v>
      </c>
      <c r="AL16" s="92" t="s">
        <v>302</v>
      </c>
      <c r="AM16" s="86" t="s">
        <v>305</v>
      </c>
      <c r="AN16" s="86" t="b">
        <v>0</v>
      </c>
      <c r="AO16" s="92" t="s">
        <v>298</v>
      </c>
      <c r="AP16" s="86" t="s">
        <v>176</v>
      </c>
      <c r="AQ16" s="86">
        <v>0</v>
      </c>
      <c r="AR16" s="86">
        <v>0</v>
      </c>
      <c r="AS16" s="86"/>
      <c r="AT16" s="86"/>
      <c r="AU16" s="86"/>
      <c r="AV16" s="86"/>
      <c r="AW16" s="86"/>
      <c r="AX16" s="86"/>
      <c r="AY16" s="86"/>
      <c r="AZ16" s="86"/>
      <c r="BA16">
        <v>10</v>
      </c>
      <c r="BB16" s="85" t="str">
        <f>REPLACE(INDEX(GroupVertices[Group],MATCH(Edges[[#This Row],[Vertex 1]],GroupVertices[Vertex],0)),1,1,"")</f>
        <v>2</v>
      </c>
      <c r="BC16" s="85" t="str">
        <f>REPLACE(INDEX(GroupVertices[Group],MATCH(Edges[[#This Row],[Vertex 2]],GroupVertices[Vertex],0)),1,1,"")</f>
        <v>2</v>
      </c>
      <c r="BD16" s="51">
        <v>0</v>
      </c>
      <c r="BE16" s="52">
        <v>0</v>
      </c>
      <c r="BF16" s="51">
        <v>0</v>
      </c>
      <c r="BG16" s="52">
        <v>0</v>
      </c>
      <c r="BH16" s="51">
        <v>0</v>
      </c>
      <c r="BI16" s="52">
        <v>0</v>
      </c>
      <c r="BJ16" s="51">
        <v>21</v>
      </c>
      <c r="BK16" s="52">
        <v>100</v>
      </c>
      <c r="BL16" s="51">
        <v>21</v>
      </c>
    </row>
    <row r="17" spans="1:64" ht="30">
      <c r="A17" s="84" t="s">
        <v>216</v>
      </c>
      <c r="B17" s="84" t="s">
        <v>220</v>
      </c>
      <c r="C17" s="53" t="s">
        <v>681</v>
      </c>
      <c r="D17" s="54">
        <v>10</v>
      </c>
      <c r="E17" s="65" t="s">
        <v>136</v>
      </c>
      <c r="F17" s="55">
        <v>12</v>
      </c>
      <c r="G17" s="53"/>
      <c r="H17" s="57"/>
      <c r="I17" s="56"/>
      <c r="J17" s="56"/>
      <c r="K17" s="36" t="s">
        <v>65</v>
      </c>
      <c r="L17" s="83">
        <v>17</v>
      </c>
      <c r="M17" s="83"/>
      <c r="N17" s="63"/>
      <c r="O17" s="86" t="s">
        <v>221</v>
      </c>
      <c r="P17" s="88">
        <v>43625.18268518519</v>
      </c>
      <c r="Q17" s="86" t="s">
        <v>235</v>
      </c>
      <c r="R17" s="89" t="s">
        <v>249</v>
      </c>
      <c r="S17" s="86" t="s">
        <v>253</v>
      </c>
      <c r="T17" s="86" t="s">
        <v>264</v>
      </c>
      <c r="U17" s="86"/>
      <c r="V17" s="89" t="s">
        <v>270</v>
      </c>
      <c r="W17" s="88">
        <v>43625.18268518519</v>
      </c>
      <c r="X17" s="89" t="s">
        <v>284</v>
      </c>
      <c r="Y17" s="86"/>
      <c r="Z17" s="86"/>
      <c r="AA17" s="92" t="s">
        <v>299</v>
      </c>
      <c r="AB17" s="86"/>
      <c r="AC17" s="86" t="b">
        <v>0</v>
      </c>
      <c r="AD17" s="86">
        <v>0</v>
      </c>
      <c r="AE17" s="92" t="s">
        <v>302</v>
      </c>
      <c r="AF17" s="86" t="b">
        <v>0</v>
      </c>
      <c r="AG17" s="86" t="s">
        <v>304</v>
      </c>
      <c r="AH17" s="86"/>
      <c r="AI17" s="92" t="s">
        <v>302</v>
      </c>
      <c r="AJ17" s="86" t="b">
        <v>0</v>
      </c>
      <c r="AK17" s="86">
        <v>0</v>
      </c>
      <c r="AL17" s="92" t="s">
        <v>302</v>
      </c>
      <c r="AM17" s="86" t="s">
        <v>305</v>
      </c>
      <c r="AN17" s="86" t="b">
        <v>0</v>
      </c>
      <c r="AO17" s="92" t="s">
        <v>299</v>
      </c>
      <c r="AP17" s="86" t="s">
        <v>176</v>
      </c>
      <c r="AQ17" s="86">
        <v>0</v>
      </c>
      <c r="AR17" s="86">
        <v>0</v>
      </c>
      <c r="AS17" s="86"/>
      <c r="AT17" s="86"/>
      <c r="AU17" s="86"/>
      <c r="AV17" s="86"/>
      <c r="AW17" s="86"/>
      <c r="AX17" s="86"/>
      <c r="AY17" s="86"/>
      <c r="AZ17" s="86"/>
      <c r="BA17">
        <v>10</v>
      </c>
      <c r="BB17" s="85" t="str">
        <f>REPLACE(INDEX(GroupVertices[Group],MATCH(Edges[[#This Row],[Vertex 1]],GroupVertices[Vertex],0)),1,1,"")</f>
        <v>2</v>
      </c>
      <c r="BC17" s="85" t="str">
        <f>REPLACE(INDEX(GroupVertices[Group],MATCH(Edges[[#This Row],[Vertex 2]],GroupVertices[Vertex],0)),1,1,"")</f>
        <v>2</v>
      </c>
      <c r="BD17" s="51">
        <v>0</v>
      </c>
      <c r="BE17" s="52">
        <v>0</v>
      </c>
      <c r="BF17" s="51">
        <v>0</v>
      </c>
      <c r="BG17" s="52">
        <v>0</v>
      </c>
      <c r="BH17" s="51">
        <v>0</v>
      </c>
      <c r="BI17" s="52">
        <v>0</v>
      </c>
      <c r="BJ17" s="51">
        <v>22</v>
      </c>
      <c r="BK17" s="52">
        <v>100</v>
      </c>
      <c r="BL17" s="51">
        <v>22</v>
      </c>
    </row>
    <row r="18" spans="1:64" ht="30">
      <c r="A18" s="84" t="s">
        <v>216</v>
      </c>
      <c r="B18" s="84" t="s">
        <v>220</v>
      </c>
      <c r="C18" s="53" t="s">
        <v>681</v>
      </c>
      <c r="D18" s="54">
        <v>10</v>
      </c>
      <c r="E18" s="65" t="s">
        <v>136</v>
      </c>
      <c r="F18" s="55">
        <v>12</v>
      </c>
      <c r="G18" s="53"/>
      <c r="H18" s="57"/>
      <c r="I18" s="56"/>
      <c r="J18" s="56"/>
      <c r="K18" s="36" t="s">
        <v>65</v>
      </c>
      <c r="L18" s="83">
        <v>18</v>
      </c>
      <c r="M18" s="83"/>
      <c r="N18" s="63"/>
      <c r="O18" s="86" t="s">
        <v>221</v>
      </c>
      <c r="P18" s="88">
        <v>43626.131585648145</v>
      </c>
      <c r="Q18" s="86" t="s">
        <v>236</v>
      </c>
      <c r="R18" s="89" t="s">
        <v>250</v>
      </c>
      <c r="S18" s="86" t="s">
        <v>253</v>
      </c>
      <c r="T18" s="86" t="s">
        <v>265</v>
      </c>
      <c r="U18" s="86"/>
      <c r="V18" s="89" t="s">
        <v>270</v>
      </c>
      <c r="W18" s="88">
        <v>43626.131585648145</v>
      </c>
      <c r="X18" s="89" t="s">
        <v>285</v>
      </c>
      <c r="Y18" s="86"/>
      <c r="Z18" s="86"/>
      <c r="AA18" s="92" t="s">
        <v>300</v>
      </c>
      <c r="AB18" s="86"/>
      <c r="AC18" s="86" t="b">
        <v>0</v>
      </c>
      <c r="AD18" s="86">
        <v>0</v>
      </c>
      <c r="AE18" s="92" t="s">
        <v>302</v>
      </c>
      <c r="AF18" s="86" t="b">
        <v>0</v>
      </c>
      <c r="AG18" s="86" t="s">
        <v>304</v>
      </c>
      <c r="AH18" s="86"/>
      <c r="AI18" s="92" t="s">
        <v>302</v>
      </c>
      <c r="AJ18" s="86" t="b">
        <v>0</v>
      </c>
      <c r="AK18" s="86">
        <v>0</v>
      </c>
      <c r="AL18" s="92" t="s">
        <v>302</v>
      </c>
      <c r="AM18" s="86" t="s">
        <v>305</v>
      </c>
      <c r="AN18" s="86" t="b">
        <v>0</v>
      </c>
      <c r="AO18" s="92" t="s">
        <v>300</v>
      </c>
      <c r="AP18" s="86" t="s">
        <v>176</v>
      </c>
      <c r="AQ18" s="86">
        <v>0</v>
      </c>
      <c r="AR18" s="86">
        <v>0</v>
      </c>
      <c r="AS18" s="86"/>
      <c r="AT18" s="86"/>
      <c r="AU18" s="86"/>
      <c r="AV18" s="86"/>
      <c r="AW18" s="86"/>
      <c r="AX18" s="86"/>
      <c r="AY18" s="86"/>
      <c r="AZ18" s="86"/>
      <c r="BA18">
        <v>10</v>
      </c>
      <c r="BB18" s="85" t="str">
        <f>REPLACE(INDEX(GroupVertices[Group],MATCH(Edges[[#This Row],[Vertex 1]],GroupVertices[Vertex],0)),1,1,"")</f>
        <v>2</v>
      </c>
      <c r="BC18" s="85" t="str">
        <f>REPLACE(INDEX(GroupVertices[Group],MATCH(Edges[[#This Row],[Vertex 2]],GroupVertices[Vertex],0)),1,1,"")</f>
        <v>2</v>
      </c>
      <c r="BD18" s="51">
        <v>0</v>
      </c>
      <c r="BE18" s="52">
        <v>0</v>
      </c>
      <c r="BF18" s="51">
        <v>0</v>
      </c>
      <c r="BG18" s="52">
        <v>0</v>
      </c>
      <c r="BH18" s="51">
        <v>0</v>
      </c>
      <c r="BI18" s="52">
        <v>0</v>
      </c>
      <c r="BJ18" s="51">
        <v>24</v>
      </c>
      <c r="BK18" s="52">
        <v>100</v>
      </c>
      <c r="BL18" s="51">
        <v>24</v>
      </c>
    </row>
    <row r="19" spans="1:64" ht="45">
      <c r="A19" s="84" t="s">
        <v>216</v>
      </c>
      <c r="B19" s="84" t="s">
        <v>218</v>
      </c>
      <c r="C19" s="53" t="s">
        <v>680</v>
      </c>
      <c r="D19" s="54">
        <v>3</v>
      </c>
      <c r="E19" s="65" t="s">
        <v>136</v>
      </c>
      <c r="F19" s="55">
        <v>35</v>
      </c>
      <c r="G19" s="53"/>
      <c r="H19" s="57"/>
      <c r="I19" s="56"/>
      <c r="J19" s="56"/>
      <c r="K19" s="36" t="s">
        <v>65</v>
      </c>
      <c r="L19" s="83">
        <v>19</v>
      </c>
      <c r="M19" s="83"/>
      <c r="N19" s="63"/>
      <c r="O19" s="86" t="s">
        <v>221</v>
      </c>
      <c r="P19" s="88">
        <v>43617.93116898148</v>
      </c>
      <c r="Q19" s="86" t="s">
        <v>227</v>
      </c>
      <c r="R19" s="89" t="s">
        <v>241</v>
      </c>
      <c r="S19" s="86" t="s">
        <v>253</v>
      </c>
      <c r="T19" s="86" t="s">
        <v>256</v>
      </c>
      <c r="U19" s="86"/>
      <c r="V19" s="89" t="s">
        <v>270</v>
      </c>
      <c r="W19" s="88">
        <v>43617.93116898148</v>
      </c>
      <c r="X19" s="89" t="s">
        <v>276</v>
      </c>
      <c r="Y19" s="86"/>
      <c r="Z19" s="86"/>
      <c r="AA19" s="92" t="s">
        <v>291</v>
      </c>
      <c r="AB19" s="86"/>
      <c r="AC19" s="86" t="b">
        <v>0</v>
      </c>
      <c r="AD19" s="86">
        <v>0</v>
      </c>
      <c r="AE19" s="92" t="s">
        <v>302</v>
      </c>
      <c r="AF19" s="86" t="b">
        <v>0</v>
      </c>
      <c r="AG19" s="86" t="s">
        <v>304</v>
      </c>
      <c r="AH19" s="86"/>
      <c r="AI19" s="92" t="s">
        <v>302</v>
      </c>
      <c r="AJ19" s="86" t="b">
        <v>0</v>
      </c>
      <c r="AK19" s="86">
        <v>0</v>
      </c>
      <c r="AL19" s="92" t="s">
        <v>302</v>
      </c>
      <c r="AM19" s="86" t="s">
        <v>305</v>
      </c>
      <c r="AN19" s="86" t="b">
        <v>0</v>
      </c>
      <c r="AO19" s="92" t="s">
        <v>291</v>
      </c>
      <c r="AP19" s="86" t="s">
        <v>176</v>
      </c>
      <c r="AQ19" s="86">
        <v>0</v>
      </c>
      <c r="AR19" s="86">
        <v>0</v>
      </c>
      <c r="AS19" s="86"/>
      <c r="AT19" s="86"/>
      <c r="AU19" s="86"/>
      <c r="AV19" s="86"/>
      <c r="AW19" s="86"/>
      <c r="AX19" s="86"/>
      <c r="AY19" s="86"/>
      <c r="AZ19" s="86"/>
      <c r="BA19">
        <v>9</v>
      </c>
      <c r="BB19" s="85" t="str">
        <f>REPLACE(INDEX(GroupVertices[Group],MATCH(Edges[[#This Row],[Vertex 1]],GroupVertices[Vertex],0)),1,1,"")</f>
        <v>2</v>
      </c>
      <c r="BC19" s="85" t="str">
        <f>REPLACE(INDEX(GroupVertices[Group],MATCH(Edges[[#This Row],[Vertex 2]],GroupVertices[Vertex],0)),1,1,"")</f>
        <v>1</v>
      </c>
      <c r="BD19" s="51"/>
      <c r="BE19" s="52"/>
      <c r="BF19" s="51"/>
      <c r="BG19" s="52"/>
      <c r="BH19" s="51"/>
      <c r="BI19" s="52"/>
      <c r="BJ19" s="51"/>
      <c r="BK19" s="52"/>
      <c r="BL19" s="51"/>
    </row>
    <row r="20" spans="1:64" ht="45">
      <c r="A20" s="84" t="s">
        <v>216</v>
      </c>
      <c r="B20" s="84" t="s">
        <v>218</v>
      </c>
      <c r="C20" s="53" t="s">
        <v>680</v>
      </c>
      <c r="D20" s="54">
        <v>3</v>
      </c>
      <c r="E20" s="65" t="s">
        <v>136</v>
      </c>
      <c r="F20" s="55">
        <v>35</v>
      </c>
      <c r="G20" s="53"/>
      <c r="H20" s="57"/>
      <c r="I20" s="56"/>
      <c r="J20" s="56"/>
      <c r="K20" s="36" t="s">
        <v>65</v>
      </c>
      <c r="L20" s="83">
        <v>20</v>
      </c>
      <c r="M20" s="83"/>
      <c r="N20" s="63"/>
      <c r="O20" s="86" t="s">
        <v>221</v>
      </c>
      <c r="P20" s="88">
        <v>43617.932222222225</v>
      </c>
      <c r="Q20" s="86" t="s">
        <v>228</v>
      </c>
      <c r="R20" s="89" t="s">
        <v>242</v>
      </c>
      <c r="S20" s="86" t="s">
        <v>253</v>
      </c>
      <c r="T20" s="86" t="s">
        <v>257</v>
      </c>
      <c r="U20" s="86"/>
      <c r="V20" s="89" t="s">
        <v>270</v>
      </c>
      <c r="W20" s="88">
        <v>43617.932222222225</v>
      </c>
      <c r="X20" s="89" t="s">
        <v>277</v>
      </c>
      <c r="Y20" s="86"/>
      <c r="Z20" s="86"/>
      <c r="AA20" s="92" t="s">
        <v>292</v>
      </c>
      <c r="AB20" s="86"/>
      <c r="AC20" s="86" t="b">
        <v>0</v>
      </c>
      <c r="AD20" s="86">
        <v>0</v>
      </c>
      <c r="AE20" s="92" t="s">
        <v>302</v>
      </c>
      <c r="AF20" s="86" t="b">
        <v>0</v>
      </c>
      <c r="AG20" s="86" t="s">
        <v>304</v>
      </c>
      <c r="AH20" s="86"/>
      <c r="AI20" s="92" t="s">
        <v>302</v>
      </c>
      <c r="AJ20" s="86" t="b">
        <v>0</v>
      </c>
      <c r="AK20" s="86">
        <v>0</v>
      </c>
      <c r="AL20" s="92" t="s">
        <v>302</v>
      </c>
      <c r="AM20" s="86" t="s">
        <v>305</v>
      </c>
      <c r="AN20" s="86" t="b">
        <v>0</v>
      </c>
      <c r="AO20" s="92" t="s">
        <v>292</v>
      </c>
      <c r="AP20" s="86" t="s">
        <v>176</v>
      </c>
      <c r="AQ20" s="86">
        <v>0</v>
      </c>
      <c r="AR20" s="86">
        <v>0</v>
      </c>
      <c r="AS20" s="86"/>
      <c r="AT20" s="86"/>
      <c r="AU20" s="86"/>
      <c r="AV20" s="86"/>
      <c r="AW20" s="86"/>
      <c r="AX20" s="86"/>
      <c r="AY20" s="86"/>
      <c r="AZ20" s="86"/>
      <c r="BA20">
        <v>9</v>
      </c>
      <c r="BB20" s="85" t="str">
        <f>REPLACE(INDEX(GroupVertices[Group],MATCH(Edges[[#This Row],[Vertex 1]],GroupVertices[Vertex],0)),1,1,"")</f>
        <v>2</v>
      </c>
      <c r="BC20" s="85" t="str">
        <f>REPLACE(INDEX(GroupVertices[Group],MATCH(Edges[[#This Row],[Vertex 2]],GroupVertices[Vertex],0)),1,1,"")</f>
        <v>1</v>
      </c>
      <c r="BD20" s="51"/>
      <c r="BE20" s="52"/>
      <c r="BF20" s="51"/>
      <c r="BG20" s="52"/>
      <c r="BH20" s="51"/>
      <c r="BI20" s="52"/>
      <c r="BJ20" s="51"/>
      <c r="BK20" s="52"/>
      <c r="BL20" s="51"/>
    </row>
    <row r="21" spans="1:64" ht="45">
      <c r="A21" s="84" t="s">
        <v>216</v>
      </c>
      <c r="B21" s="84" t="s">
        <v>218</v>
      </c>
      <c r="C21" s="53" t="s">
        <v>680</v>
      </c>
      <c r="D21" s="54">
        <v>3</v>
      </c>
      <c r="E21" s="65" t="s">
        <v>136</v>
      </c>
      <c r="F21" s="55">
        <v>35</v>
      </c>
      <c r="G21" s="53"/>
      <c r="H21" s="57"/>
      <c r="I21" s="56"/>
      <c r="J21" s="56"/>
      <c r="K21" s="36" t="s">
        <v>65</v>
      </c>
      <c r="L21" s="83">
        <v>21</v>
      </c>
      <c r="M21" s="83"/>
      <c r="N21" s="63"/>
      <c r="O21" s="86" t="s">
        <v>221</v>
      </c>
      <c r="P21" s="88">
        <v>43617.93346064815</v>
      </c>
      <c r="Q21" s="86" t="s">
        <v>229</v>
      </c>
      <c r="R21" s="89" t="s">
        <v>243</v>
      </c>
      <c r="S21" s="86" t="s">
        <v>253</v>
      </c>
      <c r="T21" s="86" t="s">
        <v>258</v>
      </c>
      <c r="U21" s="86"/>
      <c r="V21" s="89" t="s">
        <v>270</v>
      </c>
      <c r="W21" s="88">
        <v>43617.93346064815</v>
      </c>
      <c r="X21" s="89" t="s">
        <v>278</v>
      </c>
      <c r="Y21" s="86"/>
      <c r="Z21" s="86"/>
      <c r="AA21" s="92" t="s">
        <v>293</v>
      </c>
      <c r="AB21" s="86"/>
      <c r="AC21" s="86" t="b">
        <v>0</v>
      </c>
      <c r="AD21" s="86">
        <v>0</v>
      </c>
      <c r="AE21" s="92" t="s">
        <v>302</v>
      </c>
      <c r="AF21" s="86" t="b">
        <v>0</v>
      </c>
      <c r="AG21" s="86" t="s">
        <v>304</v>
      </c>
      <c r="AH21" s="86"/>
      <c r="AI21" s="92" t="s">
        <v>302</v>
      </c>
      <c r="AJ21" s="86" t="b">
        <v>0</v>
      </c>
      <c r="AK21" s="86">
        <v>0</v>
      </c>
      <c r="AL21" s="92" t="s">
        <v>302</v>
      </c>
      <c r="AM21" s="86" t="s">
        <v>305</v>
      </c>
      <c r="AN21" s="86" t="b">
        <v>0</v>
      </c>
      <c r="AO21" s="92" t="s">
        <v>293</v>
      </c>
      <c r="AP21" s="86" t="s">
        <v>176</v>
      </c>
      <c r="AQ21" s="86">
        <v>0</v>
      </c>
      <c r="AR21" s="86">
        <v>0</v>
      </c>
      <c r="AS21" s="86"/>
      <c r="AT21" s="86"/>
      <c r="AU21" s="86"/>
      <c r="AV21" s="86"/>
      <c r="AW21" s="86"/>
      <c r="AX21" s="86"/>
      <c r="AY21" s="86"/>
      <c r="AZ21" s="86"/>
      <c r="BA21">
        <v>9</v>
      </c>
      <c r="BB21" s="85" t="str">
        <f>REPLACE(INDEX(GroupVertices[Group],MATCH(Edges[[#This Row],[Vertex 1]],GroupVertices[Vertex],0)),1,1,"")</f>
        <v>2</v>
      </c>
      <c r="BC21" s="85" t="str">
        <f>REPLACE(INDEX(GroupVertices[Group],MATCH(Edges[[#This Row],[Vertex 2]],GroupVertices[Vertex],0)),1,1,"")</f>
        <v>1</v>
      </c>
      <c r="BD21" s="51"/>
      <c r="BE21" s="52"/>
      <c r="BF21" s="51"/>
      <c r="BG21" s="52"/>
      <c r="BH21" s="51"/>
      <c r="BI21" s="52"/>
      <c r="BJ21" s="51"/>
      <c r="BK21" s="52"/>
      <c r="BL21" s="51"/>
    </row>
    <row r="22" spans="1:64" ht="45">
      <c r="A22" s="84" t="s">
        <v>216</v>
      </c>
      <c r="B22" s="84" t="s">
        <v>218</v>
      </c>
      <c r="C22" s="53" t="s">
        <v>680</v>
      </c>
      <c r="D22" s="54">
        <v>3</v>
      </c>
      <c r="E22" s="65" t="s">
        <v>136</v>
      </c>
      <c r="F22" s="55">
        <v>35</v>
      </c>
      <c r="G22" s="53"/>
      <c r="H22" s="57"/>
      <c r="I22" s="56"/>
      <c r="J22" s="56"/>
      <c r="K22" s="36" t="s">
        <v>65</v>
      </c>
      <c r="L22" s="83">
        <v>22</v>
      </c>
      <c r="M22" s="83"/>
      <c r="N22" s="63"/>
      <c r="O22" s="86" t="s">
        <v>221</v>
      </c>
      <c r="P22" s="88">
        <v>43617.93430555556</v>
      </c>
      <c r="Q22" s="86" t="s">
        <v>230</v>
      </c>
      <c r="R22" s="89" t="s">
        <v>244</v>
      </c>
      <c r="S22" s="86" t="s">
        <v>253</v>
      </c>
      <c r="T22" s="86" t="s">
        <v>259</v>
      </c>
      <c r="U22" s="86"/>
      <c r="V22" s="89" t="s">
        <v>270</v>
      </c>
      <c r="W22" s="88">
        <v>43617.93430555556</v>
      </c>
      <c r="X22" s="89" t="s">
        <v>279</v>
      </c>
      <c r="Y22" s="86"/>
      <c r="Z22" s="86"/>
      <c r="AA22" s="92" t="s">
        <v>294</v>
      </c>
      <c r="AB22" s="86"/>
      <c r="AC22" s="86" t="b">
        <v>0</v>
      </c>
      <c r="AD22" s="86">
        <v>0</v>
      </c>
      <c r="AE22" s="92" t="s">
        <v>302</v>
      </c>
      <c r="AF22" s="86" t="b">
        <v>0</v>
      </c>
      <c r="AG22" s="86" t="s">
        <v>304</v>
      </c>
      <c r="AH22" s="86"/>
      <c r="AI22" s="92" t="s">
        <v>302</v>
      </c>
      <c r="AJ22" s="86" t="b">
        <v>0</v>
      </c>
      <c r="AK22" s="86">
        <v>0</v>
      </c>
      <c r="AL22" s="92" t="s">
        <v>302</v>
      </c>
      <c r="AM22" s="86" t="s">
        <v>305</v>
      </c>
      <c r="AN22" s="86" t="b">
        <v>0</v>
      </c>
      <c r="AO22" s="92" t="s">
        <v>294</v>
      </c>
      <c r="AP22" s="86" t="s">
        <v>176</v>
      </c>
      <c r="AQ22" s="86">
        <v>0</v>
      </c>
      <c r="AR22" s="86">
        <v>0</v>
      </c>
      <c r="AS22" s="86"/>
      <c r="AT22" s="86"/>
      <c r="AU22" s="86"/>
      <c r="AV22" s="86"/>
      <c r="AW22" s="86"/>
      <c r="AX22" s="86"/>
      <c r="AY22" s="86"/>
      <c r="AZ22" s="86"/>
      <c r="BA22">
        <v>9</v>
      </c>
      <c r="BB22" s="85" t="str">
        <f>REPLACE(INDEX(GroupVertices[Group],MATCH(Edges[[#This Row],[Vertex 1]],GroupVertices[Vertex],0)),1,1,"")</f>
        <v>2</v>
      </c>
      <c r="BC22" s="85" t="str">
        <f>REPLACE(INDEX(GroupVertices[Group],MATCH(Edges[[#This Row],[Vertex 2]],GroupVertices[Vertex],0)),1,1,"")</f>
        <v>1</v>
      </c>
      <c r="BD22" s="51"/>
      <c r="BE22" s="52"/>
      <c r="BF22" s="51"/>
      <c r="BG22" s="52"/>
      <c r="BH22" s="51"/>
      <c r="BI22" s="52"/>
      <c r="BJ22" s="51"/>
      <c r="BK22" s="52"/>
      <c r="BL22" s="51"/>
    </row>
    <row r="23" spans="1:64" ht="45">
      <c r="A23" s="84" t="s">
        <v>216</v>
      </c>
      <c r="B23" s="84" t="s">
        <v>218</v>
      </c>
      <c r="C23" s="53" t="s">
        <v>680</v>
      </c>
      <c r="D23" s="54">
        <v>3</v>
      </c>
      <c r="E23" s="65" t="s">
        <v>136</v>
      </c>
      <c r="F23" s="55">
        <v>35</v>
      </c>
      <c r="G23" s="53"/>
      <c r="H23" s="57"/>
      <c r="I23" s="56"/>
      <c r="J23" s="56"/>
      <c r="K23" s="36" t="s">
        <v>65</v>
      </c>
      <c r="L23" s="83">
        <v>23</v>
      </c>
      <c r="M23" s="83"/>
      <c r="N23" s="63"/>
      <c r="O23" s="86" t="s">
        <v>221</v>
      </c>
      <c r="P23" s="88">
        <v>43619.12689814815</v>
      </c>
      <c r="Q23" s="86" t="s">
        <v>231</v>
      </c>
      <c r="R23" s="89" t="s">
        <v>245</v>
      </c>
      <c r="S23" s="86" t="s">
        <v>253</v>
      </c>
      <c r="T23" s="86" t="s">
        <v>260</v>
      </c>
      <c r="U23" s="86"/>
      <c r="V23" s="89" t="s">
        <v>270</v>
      </c>
      <c r="W23" s="88">
        <v>43619.12689814815</v>
      </c>
      <c r="X23" s="89" t="s">
        <v>280</v>
      </c>
      <c r="Y23" s="86"/>
      <c r="Z23" s="86"/>
      <c r="AA23" s="92" t="s">
        <v>295</v>
      </c>
      <c r="AB23" s="86"/>
      <c r="AC23" s="86" t="b">
        <v>0</v>
      </c>
      <c r="AD23" s="86">
        <v>0</v>
      </c>
      <c r="AE23" s="92" t="s">
        <v>302</v>
      </c>
      <c r="AF23" s="86" t="b">
        <v>0</v>
      </c>
      <c r="AG23" s="86" t="s">
        <v>304</v>
      </c>
      <c r="AH23" s="86"/>
      <c r="AI23" s="92" t="s">
        <v>302</v>
      </c>
      <c r="AJ23" s="86" t="b">
        <v>0</v>
      </c>
      <c r="AK23" s="86">
        <v>0</v>
      </c>
      <c r="AL23" s="92" t="s">
        <v>302</v>
      </c>
      <c r="AM23" s="86" t="s">
        <v>305</v>
      </c>
      <c r="AN23" s="86" t="b">
        <v>0</v>
      </c>
      <c r="AO23" s="92" t="s">
        <v>295</v>
      </c>
      <c r="AP23" s="86" t="s">
        <v>176</v>
      </c>
      <c r="AQ23" s="86">
        <v>0</v>
      </c>
      <c r="AR23" s="86">
        <v>0</v>
      </c>
      <c r="AS23" s="86"/>
      <c r="AT23" s="86"/>
      <c r="AU23" s="86"/>
      <c r="AV23" s="86"/>
      <c r="AW23" s="86"/>
      <c r="AX23" s="86"/>
      <c r="AY23" s="86"/>
      <c r="AZ23" s="86"/>
      <c r="BA23">
        <v>9</v>
      </c>
      <c r="BB23" s="85" t="str">
        <f>REPLACE(INDEX(GroupVertices[Group],MATCH(Edges[[#This Row],[Vertex 1]],GroupVertices[Vertex],0)),1,1,"")</f>
        <v>2</v>
      </c>
      <c r="BC23" s="85" t="str">
        <f>REPLACE(INDEX(GroupVertices[Group],MATCH(Edges[[#This Row],[Vertex 2]],GroupVertices[Vertex],0)),1,1,"")</f>
        <v>1</v>
      </c>
      <c r="BD23" s="51"/>
      <c r="BE23" s="52"/>
      <c r="BF23" s="51"/>
      <c r="BG23" s="52"/>
      <c r="BH23" s="51"/>
      <c r="BI23" s="52"/>
      <c r="BJ23" s="51"/>
      <c r="BK23" s="52"/>
      <c r="BL23" s="51"/>
    </row>
    <row r="24" spans="1:64" ht="45">
      <c r="A24" s="84" t="s">
        <v>216</v>
      </c>
      <c r="B24" s="84" t="s">
        <v>218</v>
      </c>
      <c r="C24" s="53" t="s">
        <v>680</v>
      </c>
      <c r="D24" s="54">
        <v>3</v>
      </c>
      <c r="E24" s="65" t="s">
        <v>136</v>
      </c>
      <c r="F24" s="55">
        <v>35</v>
      </c>
      <c r="G24" s="53"/>
      <c r="H24" s="57"/>
      <c r="I24" s="56"/>
      <c r="J24" s="56"/>
      <c r="K24" s="36" t="s">
        <v>65</v>
      </c>
      <c r="L24" s="83">
        <v>24</v>
      </c>
      <c r="M24" s="83"/>
      <c r="N24" s="63"/>
      <c r="O24" s="86" t="s">
        <v>221</v>
      </c>
      <c r="P24" s="88">
        <v>43624.621157407404</v>
      </c>
      <c r="Q24" s="86" t="s">
        <v>233</v>
      </c>
      <c r="R24" s="89" t="s">
        <v>247</v>
      </c>
      <c r="S24" s="86" t="s">
        <v>253</v>
      </c>
      <c r="T24" s="86" t="s">
        <v>262</v>
      </c>
      <c r="U24" s="86"/>
      <c r="V24" s="89" t="s">
        <v>270</v>
      </c>
      <c r="W24" s="88">
        <v>43624.621157407404</v>
      </c>
      <c r="X24" s="89" t="s">
        <v>282</v>
      </c>
      <c r="Y24" s="86"/>
      <c r="Z24" s="86"/>
      <c r="AA24" s="92" t="s">
        <v>297</v>
      </c>
      <c r="AB24" s="86"/>
      <c r="AC24" s="86" t="b">
        <v>0</v>
      </c>
      <c r="AD24" s="86">
        <v>0</v>
      </c>
      <c r="AE24" s="92" t="s">
        <v>302</v>
      </c>
      <c r="AF24" s="86" t="b">
        <v>0</v>
      </c>
      <c r="AG24" s="86" t="s">
        <v>304</v>
      </c>
      <c r="AH24" s="86"/>
      <c r="AI24" s="92" t="s">
        <v>302</v>
      </c>
      <c r="AJ24" s="86" t="b">
        <v>0</v>
      </c>
      <c r="AK24" s="86">
        <v>0</v>
      </c>
      <c r="AL24" s="92" t="s">
        <v>302</v>
      </c>
      <c r="AM24" s="86" t="s">
        <v>305</v>
      </c>
      <c r="AN24" s="86" t="b">
        <v>0</v>
      </c>
      <c r="AO24" s="92" t="s">
        <v>297</v>
      </c>
      <c r="AP24" s="86" t="s">
        <v>176</v>
      </c>
      <c r="AQ24" s="86">
        <v>0</v>
      </c>
      <c r="AR24" s="86">
        <v>0</v>
      </c>
      <c r="AS24" s="86"/>
      <c r="AT24" s="86"/>
      <c r="AU24" s="86"/>
      <c r="AV24" s="86"/>
      <c r="AW24" s="86"/>
      <c r="AX24" s="86"/>
      <c r="AY24" s="86"/>
      <c r="AZ24" s="86"/>
      <c r="BA24">
        <v>9</v>
      </c>
      <c r="BB24" s="85" t="str">
        <f>REPLACE(INDEX(GroupVertices[Group],MATCH(Edges[[#This Row],[Vertex 1]],GroupVertices[Vertex],0)),1,1,"")</f>
        <v>2</v>
      </c>
      <c r="BC24" s="85" t="str">
        <f>REPLACE(INDEX(GroupVertices[Group],MATCH(Edges[[#This Row],[Vertex 2]],GroupVertices[Vertex],0)),1,1,"")</f>
        <v>1</v>
      </c>
      <c r="BD24" s="51"/>
      <c r="BE24" s="52"/>
      <c r="BF24" s="51"/>
      <c r="BG24" s="52"/>
      <c r="BH24" s="51"/>
      <c r="BI24" s="52"/>
      <c r="BJ24" s="51"/>
      <c r="BK24" s="52"/>
      <c r="BL24" s="51"/>
    </row>
    <row r="25" spans="1:64" ht="45">
      <c r="A25" s="84" t="s">
        <v>216</v>
      </c>
      <c r="B25" s="84" t="s">
        <v>218</v>
      </c>
      <c r="C25" s="53" t="s">
        <v>680</v>
      </c>
      <c r="D25" s="54">
        <v>3</v>
      </c>
      <c r="E25" s="65" t="s">
        <v>136</v>
      </c>
      <c r="F25" s="55">
        <v>35</v>
      </c>
      <c r="G25" s="53"/>
      <c r="H25" s="57"/>
      <c r="I25" s="56"/>
      <c r="J25" s="56"/>
      <c r="K25" s="36" t="s">
        <v>65</v>
      </c>
      <c r="L25" s="83">
        <v>25</v>
      </c>
      <c r="M25" s="83"/>
      <c r="N25" s="63"/>
      <c r="O25" s="86" t="s">
        <v>221</v>
      </c>
      <c r="P25" s="88">
        <v>43624.62226851852</v>
      </c>
      <c r="Q25" s="86" t="s">
        <v>234</v>
      </c>
      <c r="R25" s="89" t="s">
        <v>248</v>
      </c>
      <c r="S25" s="86" t="s">
        <v>253</v>
      </c>
      <c r="T25" s="86" t="s">
        <v>263</v>
      </c>
      <c r="U25" s="86"/>
      <c r="V25" s="89" t="s">
        <v>270</v>
      </c>
      <c r="W25" s="88">
        <v>43624.62226851852</v>
      </c>
      <c r="X25" s="89" t="s">
        <v>283</v>
      </c>
      <c r="Y25" s="86"/>
      <c r="Z25" s="86"/>
      <c r="AA25" s="92" t="s">
        <v>298</v>
      </c>
      <c r="AB25" s="86"/>
      <c r="AC25" s="86" t="b">
        <v>0</v>
      </c>
      <c r="AD25" s="86">
        <v>0</v>
      </c>
      <c r="AE25" s="92" t="s">
        <v>302</v>
      </c>
      <c r="AF25" s="86" t="b">
        <v>0</v>
      </c>
      <c r="AG25" s="86" t="s">
        <v>304</v>
      </c>
      <c r="AH25" s="86"/>
      <c r="AI25" s="92" t="s">
        <v>302</v>
      </c>
      <c r="AJ25" s="86" t="b">
        <v>0</v>
      </c>
      <c r="AK25" s="86">
        <v>0</v>
      </c>
      <c r="AL25" s="92" t="s">
        <v>302</v>
      </c>
      <c r="AM25" s="86" t="s">
        <v>305</v>
      </c>
      <c r="AN25" s="86" t="b">
        <v>0</v>
      </c>
      <c r="AO25" s="92" t="s">
        <v>298</v>
      </c>
      <c r="AP25" s="86" t="s">
        <v>176</v>
      </c>
      <c r="AQ25" s="86">
        <v>0</v>
      </c>
      <c r="AR25" s="86">
        <v>0</v>
      </c>
      <c r="AS25" s="86"/>
      <c r="AT25" s="86"/>
      <c r="AU25" s="86"/>
      <c r="AV25" s="86"/>
      <c r="AW25" s="86"/>
      <c r="AX25" s="86"/>
      <c r="AY25" s="86"/>
      <c r="AZ25" s="86"/>
      <c r="BA25">
        <v>9</v>
      </c>
      <c r="BB25" s="85" t="str">
        <f>REPLACE(INDEX(GroupVertices[Group],MATCH(Edges[[#This Row],[Vertex 1]],GroupVertices[Vertex],0)),1,1,"")</f>
        <v>2</v>
      </c>
      <c r="BC25" s="85" t="str">
        <f>REPLACE(INDEX(GroupVertices[Group],MATCH(Edges[[#This Row],[Vertex 2]],GroupVertices[Vertex],0)),1,1,"")</f>
        <v>1</v>
      </c>
      <c r="BD25" s="51"/>
      <c r="BE25" s="52"/>
      <c r="BF25" s="51"/>
      <c r="BG25" s="52"/>
      <c r="BH25" s="51"/>
      <c r="BI25" s="52"/>
      <c r="BJ25" s="51"/>
      <c r="BK25" s="52"/>
      <c r="BL25" s="51"/>
    </row>
    <row r="26" spans="1:64" ht="45">
      <c r="A26" s="84" t="s">
        <v>216</v>
      </c>
      <c r="B26" s="84" t="s">
        <v>218</v>
      </c>
      <c r="C26" s="53" t="s">
        <v>680</v>
      </c>
      <c r="D26" s="54">
        <v>3</v>
      </c>
      <c r="E26" s="65" t="s">
        <v>136</v>
      </c>
      <c r="F26" s="55">
        <v>35</v>
      </c>
      <c r="G26" s="53"/>
      <c r="H26" s="57"/>
      <c r="I26" s="56"/>
      <c r="J26" s="56"/>
      <c r="K26" s="36" t="s">
        <v>65</v>
      </c>
      <c r="L26" s="83">
        <v>26</v>
      </c>
      <c r="M26" s="83"/>
      <c r="N26" s="63"/>
      <c r="O26" s="86" t="s">
        <v>221</v>
      </c>
      <c r="P26" s="88">
        <v>43625.18268518519</v>
      </c>
      <c r="Q26" s="86" t="s">
        <v>235</v>
      </c>
      <c r="R26" s="89" t="s">
        <v>249</v>
      </c>
      <c r="S26" s="86" t="s">
        <v>253</v>
      </c>
      <c r="T26" s="86" t="s">
        <v>264</v>
      </c>
      <c r="U26" s="86"/>
      <c r="V26" s="89" t="s">
        <v>270</v>
      </c>
      <c r="W26" s="88">
        <v>43625.18268518519</v>
      </c>
      <c r="X26" s="89" t="s">
        <v>284</v>
      </c>
      <c r="Y26" s="86"/>
      <c r="Z26" s="86"/>
      <c r="AA26" s="92" t="s">
        <v>299</v>
      </c>
      <c r="AB26" s="86"/>
      <c r="AC26" s="86" t="b">
        <v>0</v>
      </c>
      <c r="AD26" s="86">
        <v>0</v>
      </c>
      <c r="AE26" s="92" t="s">
        <v>302</v>
      </c>
      <c r="AF26" s="86" t="b">
        <v>0</v>
      </c>
      <c r="AG26" s="86" t="s">
        <v>304</v>
      </c>
      <c r="AH26" s="86"/>
      <c r="AI26" s="92" t="s">
        <v>302</v>
      </c>
      <c r="AJ26" s="86" t="b">
        <v>0</v>
      </c>
      <c r="AK26" s="86">
        <v>0</v>
      </c>
      <c r="AL26" s="92" t="s">
        <v>302</v>
      </c>
      <c r="AM26" s="86" t="s">
        <v>305</v>
      </c>
      <c r="AN26" s="86" t="b">
        <v>0</v>
      </c>
      <c r="AO26" s="92" t="s">
        <v>299</v>
      </c>
      <c r="AP26" s="86" t="s">
        <v>176</v>
      </c>
      <c r="AQ26" s="86">
        <v>0</v>
      </c>
      <c r="AR26" s="86">
        <v>0</v>
      </c>
      <c r="AS26" s="86"/>
      <c r="AT26" s="86"/>
      <c r="AU26" s="86"/>
      <c r="AV26" s="86"/>
      <c r="AW26" s="86"/>
      <c r="AX26" s="86"/>
      <c r="AY26" s="86"/>
      <c r="AZ26" s="86"/>
      <c r="BA26">
        <v>9</v>
      </c>
      <c r="BB26" s="85" t="str">
        <f>REPLACE(INDEX(GroupVertices[Group],MATCH(Edges[[#This Row],[Vertex 1]],GroupVertices[Vertex],0)),1,1,"")</f>
        <v>2</v>
      </c>
      <c r="BC26" s="85" t="str">
        <f>REPLACE(INDEX(GroupVertices[Group],MATCH(Edges[[#This Row],[Vertex 2]],GroupVertices[Vertex],0)),1,1,"")</f>
        <v>1</v>
      </c>
      <c r="BD26" s="51"/>
      <c r="BE26" s="52"/>
      <c r="BF26" s="51"/>
      <c r="BG26" s="52"/>
      <c r="BH26" s="51"/>
      <c r="BI26" s="52"/>
      <c r="BJ26" s="51"/>
      <c r="BK26" s="52"/>
      <c r="BL26" s="51"/>
    </row>
    <row r="27" spans="1:64" ht="45">
      <c r="A27" s="84" t="s">
        <v>216</v>
      </c>
      <c r="B27" s="84" t="s">
        <v>218</v>
      </c>
      <c r="C27" s="53" t="s">
        <v>680</v>
      </c>
      <c r="D27" s="54">
        <v>3</v>
      </c>
      <c r="E27" s="65" t="s">
        <v>136</v>
      </c>
      <c r="F27" s="55">
        <v>35</v>
      </c>
      <c r="G27" s="53"/>
      <c r="H27" s="57"/>
      <c r="I27" s="56"/>
      <c r="J27" s="56"/>
      <c r="K27" s="36" t="s">
        <v>65</v>
      </c>
      <c r="L27" s="83">
        <v>27</v>
      </c>
      <c r="M27" s="83"/>
      <c r="N27" s="63"/>
      <c r="O27" s="86" t="s">
        <v>221</v>
      </c>
      <c r="P27" s="88">
        <v>43626.131585648145</v>
      </c>
      <c r="Q27" s="86" t="s">
        <v>236</v>
      </c>
      <c r="R27" s="89" t="s">
        <v>250</v>
      </c>
      <c r="S27" s="86" t="s">
        <v>253</v>
      </c>
      <c r="T27" s="86" t="s">
        <v>265</v>
      </c>
      <c r="U27" s="86"/>
      <c r="V27" s="89" t="s">
        <v>270</v>
      </c>
      <c r="W27" s="88">
        <v>43626.131585648145</v>
      </c>
      <c r="X27" s="89" t="s">
        <v>285</v>
      </c>
      <c r="Y27" s="86"/>
      <c r="Z27" s="86"/>
      <c r="AA27" s="92" t="s">
        <v>300</v>
      </c>
      <c r="AB27" s="86"/>
      <c r="AC27" s="86" t="b">
        <v>0</v>
      </c>
      <c r="AD27" s="86">
        <v>0</v>
      </c>
      <c r="AE27" s="92" t="s">
        <v>302</v>
      </c>
      <c r="AF27" s="86" t="b">
        <v>0</v>
      </c>
      <c r="AG27" s="86" t="s">
        <v>304</v>
      </c>
      <c r="AH27" s="86"/>
      <c r="AI27" s="92" t="s">
        <v>302</v>
      </c>
      <c r="AJ27" s="86" t="b">
        <v>0</v>
      </c>
      <c r="AK27" s="86">
        <v>0</v>
      </c>
      <c r="AL27" s="92" t="s">
        <v>302</v>
      </c>
      <c r="AM27" s="86" t="s">
        <v>305</v>
      </c>
      <c r="AN27" s="86" t="b">
        <v>0</v>
      </c>
      <c r="AO27" s="92" t="s">
        <v>300</v>
      </c>
      <c r="AP27" s="86" t="s">
        <v>176</v>
      </c>
      <c r="AQ27" s="86">
        <v>0</v>
      </c>
      <c r="AR27" s="86">
        <v>0</v>
      </c>
      <c r="AS27" s="86"/>
      <c r="AT27" s="86"/>
      <c r="AU27" s="86"/>
      <c r="AV27" s="86"/>
      <c r="AW27" s="86"/>
      <c r="AX27" s="86"/>
      <c r="AY27" s="86"/>
      <c r="AZ27" s="86"/>
      <c r="BA27">
        <v>9</v>
      </c>
      <c r="BB27" s="85" t="str">
        <f>REPLACE(INDEX(GroupVertices[Group],MATCH(Edges[[#This Row],[Vertex 1]],GroupVertices[Vertex],0)),1,1,"")</f>
        <v>2</v>
      </c>
      <c r="BC27" s="85" t="str">
        <f>REPLACE(INDEX(GroupVertices[Group],MATCH(Edges[[#This Row],[Vertex 2]],GroupVertices[Vertex],0)),1,1,"")</f>
        <v>1</v>
      </c>
      <c r="BD27" s="51"/>
      <c r="BE27" s="52"/>
      <c r="BF27" s="51"/>
      <c r="BG27" s="52"/>
      <c r="BH27" s="51"/>
      <c r="BI27" s="52"/>
      <c r="BJ27" s="51"/>
      <c r="BK27" s="52"/>
      <c r="BL27" s="51"/>
    </row>
    <row r="28" spans="1:64" ht="45">
      <c r="A28" s="84" t="s">
        <v>217</v>
      </c>
      <c r="B28" s="84" t="s">
        <v>218</v>
      </c>
      <c r="C28" s="53" t="s">
        <v>680</v>
      </c>
      <c r="D28" s="54">
        <v>3</v>
      </c>
      <c r="E28" s="65" t="s">
        <v>132</v>
      </c>
      <c r="F28" s="55">
        <v>35</v>
      </c>
      <c r="G28" s="53"/>
      <c r="H28" s="57"/>
      <c r="I28" s="56"/>
      <c r="J28" s="56"/>
      <c r="K28" s="36" t="s">
        <v>65</v>
      </c>
      <c r="L28" s="83">
        <v>28</v>
      </c>
      <c r="M28" s="83"/>
      <c r="N28" s="63"/>
      <c r="O28" s="86" t="s">
        <v>222</v>
      </c>
      <c r="P28" s="88">
        <v>43627.921805555554</v>
      </c>
      <c r="Q28" s="86" t="s">
        <v>237</v>
      </c>
      <c r="R28" s="89" t="s">
        <v>251</v>
      </c>
      <c r="S28" s="86" t="s">
        <v>253</v>
      </c>
      <c r="T28" s="86"/>
      <c r="U28" s="86"/>
      <c r="V28" s="89" t="s">
        <v>271</v>
      </c>
      <c r="W28" s="88">
        <v>43627.921805555554</v>
      </c>
      <c r="X28" s="89" t="s">
        <v>286</v>
      </c>
      <c r="Y28" s="86"/>
      <c r="Z28" s="86"/>
      <c r="AA28" s="92" t="s">
        <v>301</v>
      </c>
      <c r="AB28" s="86"/>
      <c r="AC28" s="86" t="b">
        <v>0</v>
      </c>
      <c r="AD28" s="86">
        <v>0</v>
      </c>
      <c r="AE28" s="92" t="s">
        <v>303</v>
      </c>
      <c r="AF28" s="86" t="b">
        <v>0</v>
      </c>
      <c r="AG28" s="86" t="s">
        <v>304</v>
      </c>
      <c r="AH28" s="86"/>
      <c r="AI28" s="92" t="s">
        <v>302</v>
      </c>
      <c r="AJ28" s="86" t="b">
        <v>0</v>
      </c>
      <c r="AK28" s="86">
        <v>0</v>
      </c>
      <c r="AL28" s="92" t="s">
        <v>302</v>
      </c>
      <c r="AM28" s="86" t="s">
        <v>305</v>
      </c>
      <c r="AN28" s="86" t="b">
        <v>0</v>
      </c>
      <c r="AO28" s="92" t="s">
        <v>301</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5</v>
      </c>
      <c r="BE28" s="52">
        <v>13.88888888888889</v>
      </c>
      <c r="BF28" s="51">
        <v>1</v>
      </c>
      <c r="BG28" s="52">
        <v>2.7777777777777777</v>
      </c>
      <c r="BH28" s="51">
        <v>0</v>
      </c>
      <c r="BI28" s="52">
        <v>0</v>
      </c>
      <c r="BJ28" s="51">
        <v>30</v>
      </c>
      <c r="BK28" s="52">
        <v>83.33333333333333</v>
      </c>
      <c r="BL28" s="51">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hyperlinks>
    <hyperlink ref="R4" r:id="rId1" display="https://www.instagram.com/destinationpsp/p/ByVL0KoHjbY/?igshid=11kw806wcvg73"/>
    <hyperlink ref="R5" r:id="rId2" display="https://www.instagram.com/destinationpsp/p/ByVL0KoHjbY/?igshid=11kw806wcvg73"/>
    <hyperlink ref="R7" r:id="rId3" display="https://www.instagram.com/p/ByZNzXMnuYq/?igshid=1hvzej0cpax9s"/>
    <hyperlink ref="R8" r:id="rId4" display="https://www.instagram.com/p/ByZNzXMnuYq/?igshid=1hvzej0cpax9s"/>
    <hyperlink ref="R9" r:id="rId5" display="https://www.instagram.com/p/ByLwbvtnF3r/?igshid=1adtk5jlo1ckl"/>
    <hyperlink ref="R10" r:id="rId6" display="https://www.instagram.com/p/ByLwmh4H3kH/?igshid=w8e29yrn1vhw"/>
    <hyperlink ref="R11" r:id="rId7" display="https://www.instagram.com/p/ByLwzv8HnTH/?igshid=r4g1xptgo3lz"/>
    <hyperlink ref="R12" r:id="rId8" display="https://www.instagram.com/p/ByLw8ZgHm4Q/?igshid=15o5r3f0i9ege"/>
    <hyperlink ref="R13" r:id="rId9" display="https://www.instagram.com/p/ByO1e73H28T/?igshid=ha2kvwu6cux9"/>
    <hyperlink ref="R14" r:id="rId10" display="https://www.instagram.com/p/ByUIhozjdLA/?igshid=1cfrat1xaju53"/>
    <hyperlink ref="R15" r:id="rId11" display="https://www.instagram.com/p/Byc-6G8nHsR/?igshid=bmn3r5yvs99t"/>
    <hyperlink ref="R16" r:id="rId12" display="https://www.instagram.com/p/Byc_Faonngo/?igshid=1p9eyiy3f1mt5"/>
    <hyperlink ref="R17" r:id="rId13" display="https://www.instagram.com/p/ByebcGGnRGE/?igshid=ke9uuhjidwcx"/>
    <hyperlink ref="R18" r:id="rId14" display="https://www.instagram.com/p/Byg30fPnvS3/?igshid=1u9tidk2jfkjr"/>
    <hyperlink ref="R19" r:id="rId15" display="https://www.instagram.com/p/ByLwbvtnF3r/?igshid=1adtk5jlo1ckl"/>
    <hyperlink ref="R20" r:id="rId16" display="https://www.instagram.com/p/ByLwmh4H3kH/?igshid=w8e29yrn1vhw"/>
    <hyperlink ref="R21" r:id="rId17" display="https://www.instagram.com/p/ByLwzv8HnTH/?igshid=r4g1xptgo3lz"/>
    <hyperlink ref="R22" r:id="rId18" display="https://www.instagram.com/p/ByLw8ZgHm4Q/?igshid=15o5r3f0i9ege"/>
    <hyperlink ref="R23" r:id="rId19" display="https://www.instagram.com/p/ByO1e73H28T/?igshid=ha2kvwu6cux9"/>
    <hyperlink ref="R24" r:id="rId20" display="https://www.instagram.com/p/Byc-6G8nHsR/?igshid=bmn3r5yvs99t"/>
    <hyperlink ref="R25" r:id="rId21" display="https://www.instagram.com/p/Byc_Faonngo/?igshid=1p9eyiy3f1mt5"/>
    <hyperlink ref="R26" r:id="rId22" display="https://www.instagram.com/p/ByebcGGnRGE/?igshid=ke9uuhjidwcx"/>
    <hyperlink ref="R27" r:id="rId23" display="https://www.instagram.com/p/Byg30fPnvS3/?igshid=1u9tidk2jfkjr"/>
    <hyperlink ref="R28" r:id="rId24" display="https://www.instagram.com/p/Byle1pcHnEd/?igshid=1919rnzm1917b"/>
    <hyperlink ref="V3" r:id="rId25" display="http://pbs.twimg.com/profile_images/1113883079922278400/VbElYTit_normal.png"/>
    <hyperlink ref="V4" r:id="rId26" display="http://pbs.twimg.com/profile_images/987540395142725632/xt34UigV_normal.jpg"/>
    <hyperlink ref="V5" r:id="rId27" display="http://pbs.twimg.com/profile_images/987540395142725632/xt34UigV_normal.jpg"/>
    <hyperlink ref="V6" r:id="rId28" display="http://pbs.twimg.com/profile_images/907725473542635521/kmJZ5jtH_normal.jpg"/>
    <hyperlink ref="V7" r:id="rId29" display="http://pbs.twimg.com/profile_images/570057321259077632/cmT-XJj-_normal.jpeg"/>
    <hyperlink ref="V8" r:id="rId30" display="http://pbs.twimg.com/profile_images/570057321259077632/cmT-XJj-_normal.jpeg"/>
    <hyperlink ref="V9" r:id="rId31" display="http://pbs.twimg.com/profile_images/619293774192074752/yBUiyWE-_normal.jpg"/>
    <hyperlink ref="V10" r:id="rId32" display="http://pbs.twimg.com/profile_images/619293774192074752/yBUiyWE-_normal.jpg"/>
    <hyperlink ref="V11" r:id="rId33" display="http://pbs.twimg.com/profile_images/619293774192074752/yBUiyWE-_normal.jpg"/>
    <hyperlink ref="V12" r:id="rId34" display="http://pbs.twimg.com/profile_images/619293774192074752/yBUiyWE-_normal.jpg"/>
    <hyperlink ref="V13" r:id="rId35" display="http://pbs.twimg.com/profile_images/619293774192074752/yBUiyWE-_normal.jpg"/>
    <hyperlink ref="V14" r:id="rId36" display="http://pbs.twimg.com/profile_images/619293774192074752/yBUiyWE-_normal.jpg"/>
    <hyperlink ref="V15" r:id="rId37" display="http://pbs.twimg.com/profile_images/619293774192074752/yBUiyWE-_normal.jpg"/>
    <hyperlink ref="V16" r:id="rId38" display="http://pbs.twimg.com/profile_images/619293774192074752/yBUiyWE-_normal.jpg"/>
    <hyperlink ref="V17" r:id="rId39" display="http://pbs.twimg.com/profile_images/619293774192074752/yBUiyWE-_normal.jpg"/>
    <hyperlink ref="V18" r:id="rId40" display="http://pbs.twimg.com/profile_images/619293774192074752/yBUiyWE-_normal.jpg"/>
    <hyperlink ref="V19" r:id="rId41" display="http://pbs.twimg.com/profile_images/619293774192074752/yBUiyWE-_normal.jpg"/>
    <hyperlink ref="V20" r:id="rId42" display="http://pbs.twimg.com/profile_images/619293774192074752/yBUiyWE-_normal.jpg"/>
    <hyperlink ref="V21" r:id="rId43" display="http://pbs.twimg.com/profile_images/619293774192074752/yBUiyWE-_normal.jpg"/>
    <hyperlink ref="V22" r:id="rId44" display="http://pbs.twimg.com/profile_images/619293774192074752/yBUiyWE-_normal.jpg"/>
    <hyperlink ref="V23" r:id="rId45" display="http://pbs.twimg.com/profile_images/619293774192074752/yBUiyWE-_normal.jpg"/>
    <hyperlink ref="V24" r:id="rId46" display="http://pbs.twimg.com/profile_images/619293774192074752/yBUiyWE-_normal.jpg"/>
    <hyperlink ref="V25" r:id="rId47" display="http://pbs.twimg.com/profile_images/619293774192074752/yBUiyWE-_normal.jpg"/>
    <hyperlink ref="V26" r:id="rId48" display="http://pbs.twimg.com/profile_images/619293774192074752/yBUiyWE-_normal.jpg"/>
    <hyperlink ref="V27" r:id="rId49" display="http://pbs.twimg.com/profile_images/619293774192074752/yBUiyWE-_normal.jpg"/>
    <hyperlink ref="V28" r:id="rId50" display="http://pbs.twimg.com/profile_images/1069088654801305600/0VevEEvF_normal.jpg"/>
    <hyperlink ref="X3" r:id="rId51" display="https://twitter.com/#!/findfoodbank/status/1136295188546981888"/>
    <hyperlink ref="X4" r:id="rId52" display="https://twitter.com/#!/destination_psp/status/1136274810714185728"/>
    <hyperlink ref="X5" r:id="rId53" display="https://twitter.com/#!/destination_psp/status/1136274810714185728"/>
    <hyperlink ref="X6" r:id="rId54" display="https://twitter.com/#!/psfilmfest/status/1136403059909677056"/>
    <hyperlink ref="X7" r:id="rId55" display="https://twitter.com/#!/lascasuelasnuev/status/1136842582389010433"/>
    <hyperlink ref="X8" r:id="rId56" display="https://twitter.com/#!/lascasuelasnuev/status/1136842582389010433"/>
    <hyperlink ref="X9" r:id="rId57" display="https://twitter.com/#!/psmodsquad/status/1134947954803052544"/>
    <hyperlink ref="X10" r:id="rId58" display="https://twitter.com/#!/psmodsquad/status/1134948338120437764"/>
    <hyperlink ref="X11" r:id="rId59" display="https://twitter.com/#!/psmodsquad/status/1134948784226689025"/>
    <hyperlink ref="X12" r:id="rId60" display="https://twitter.com/#!/psmodsquad/status/1134949090595352577"/>
    <hyperlink ref="X13" r:id="rId61" display="https://twitter.com/#!/psmodsquad/status/1135381274674180096"/>
    <hyperlink ref="X14" r:id="rId62" display="https://twitter.com/#!/psmodsquad/status/1136126836189126656"/>
    <hyperlink ref="X15" r:id="rId63" display="https://twitter.com/#!/psmodsquad/status/1137372326738055168"/>
    <hyperlink ref="X16" r:id="rId64" display="https://twitter.com/#!/psmodsquad/status/1137372729252990977"/>
    <hyperlink ref="X17" r:id="rId65" display="https://twitter.com/#!/psmodsquad/status/1137575817779847170"/>
    <hyperlink ref="X18" r:id="rId66" display="https://twitter.com/#!/psmodsquad/status/1137919686790848512"/>
    <hyperlink ref="X19" r:id="rId67" display="https://twitter.com/#!/psmodsquad/status/1134947954803052544"/>
    <hyperlink ref="X20" r:id="rId68" display="https://twitter.com/#!/psmodsquad/status/1134948338120437764"/>
    <hyperlink ref="X21" r:id="rId69" display="https://twitter.com/#!/psmodsquad/status/1134948784226689025"/>
    <hyperlink ref="X22" r:id="rId70" display="https://twitter.com/#!/psmodsquad/status/1134949090595352577"/>
    <hyperlink ref="X23" r:id="rId71" display="https://twitter.com/#!/psmodsquad/status/1135381274674180096"/>
    <hyperlink ref="X24" r:id="rId72" display="https://twitter.com/#!/psmodsquad/status/1137372326738055168"/>
    <hyperlink ref="X25" r:id="rId73" display="https://twitter.com/#!/psmodsquad/status/1137372729252990977"/>
    <hyperlink ref="X26" r:id="rId74" display="https://twitter.com/#!/psmodsquad/status/1137575817779847170"/>
    <hyperlink ref="X27" r:id="rId75" display="https://twitter.com/#!/psmodsquad/status/1137919686790848512"/>
    <hyperlink ref="X28" r:id="rId76" display="https://twitter.com/#!/rebeccasrizzo/status/1138568440736878592"/>
    <hyperlink ref="AZ3" r:id="rId77" display="https://api.twitter.com/1.1/geo/id/2a7b8eaff804d8ec.json"/>
    <hyperlink ref="AZ4" r:id="rId78" display="https://api.twitter.com/1.1/geo/id/4265ece9285a2872.json"/>
    <hyperlink ref="AZ5" r:id="rId79" display="https://api.twitter.com/1.1/geo/id/4265ece9285a2872.json"/>
    <hyperlink ref="AZ7" r:id="rId80" display="https://api.twitter.com/1.1/geo/id/01282a8563b05f28.json"/>
    <hyperlink ref="AZ8" r:id="rId81" display="https://api.twitter.com/1.1/geo/id/01282a8563b05f28.json"/>
  </hyperlinks>
  <printOptions/>
  <pageMargins left="0.7" right="0.7" top="0.75" bottom="0.75" header="0.3" footer="0.3"/>
  <pageSetup horizontalDpi="600" verticalDpi="600" orientation="portrait" r:id="rId85"/>
  <legacyDrawing r:id="rId83"/>
  <tableParts>
    <tablePart r:id="rId8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638</v>
      </c>
      <c r="B1" s="13" t="s">
        <v>649</v>
      </c>
      <c r="C1" s="13" t="s">
        <v>650</v>
      </c>
      <c r="D1" s="13" t="s">
        <v>144</v>
      </c>
      <c r="E1" s="13" t="s">
        <v>652</v>
      </c>
      <c r="F1" s="13" t="s">
        <v>653</v>
      </c>
      <c r="G1" s="13" t="s">
        <v>654</v>
      </c>
    </row>
    <row r="2" spans="1:7" ht="15">
      <c r="A2" s="85" t="s">
        <v>523</v>
      </c>
      <c r="B2" s="85">
        <v>12</v>
      </c>
      <c r="C2" s="133">
        <v>0.03680981595092025</v>
      </c>
      <c r="D2" s="85" t="s">
        <v>651</v>
      </c>
      <c r="E2" s="85"/>
      <c r="F2" s="85"/>
      <c r="G2" s="85"/>
    </row>
    <row r="3" spans="1:7" ht="15">
      <c r="A3" s="85" t="s">
        <v>524</v>
      </c>
      <c r="B3" s="85">
        <v>1</v>
      </c>
      <c r="C3" s="133">
        <v>0.003067484662576687</v>
      </c>
      <c r="D3" s="85" t="s">
        <v>651</v>
      </c>
      <c r="E3" s="85"/>
      <c r="F3" s="85"/>
      <c r="G3" s="85"/>
    </row>
    <row r="4" spans="1:7" ht="15">
      <c r="A4" s="85" t="s">
        <v>525</v>
      </c>
      <c r="B4" s="85">
        <v>0</v>
      </c>
      <c r="C4" s="133">
        <v>0</v>
      </c>
      <c r="D4" s="85" t="s">
        <v>651</v>
      </c>
      <c r="E4" s="85"/>
      <c r="F4" s="85"/>
      <c r="G4" s="85"/>
    </row>
    <row r="5" spans="1:7" ht="15">
      <c r="A5" s="85" t="s">
        <v>526</v>
      </c>
      <c r="B5" s="85">
        <v>313</v>
      </c>
      <c r="C5" s="133">
        <v>0.9601226993865031</v>
      </c>
      <c r="D5" s="85" t="s">
        <v>651</v>
      </c>
      <c r="E5" s="85"/>
      <c r="F5" s="85"/>
      <c r="G5" s="85"/>
    </row>
    <row r="6" spans="1:7" ht="15">
      <c r="A6" s="85" t="s">
        <v>527</v>
      </c>
      <c r="B6" s="85">
        <v>326</v>
      </c>
      <c r="C6" s="133">
        <v>1</v>
      </c>
      <c r="D6" s="85" t="s">
        <v>651</v>
      </c>
      <c r="E6" s="85"/>
      <c r="F6" s="85"/>
      <c r="G6" s="85"/>
    </row>
    <row r="7" spans="1:7" ht="15">
      <c r="A7" s="91" t="s">
        <v>218</v>
      </c>
      <c r="B7" s="91">
        <v>14</v>
      </c>
      <c r="C7" s="134">
        <v>0.0036711843649106417</v>
      </c>
      <c r="D7" s="91" t="s">
        <v>651</v>
      </c>
      <c r="E7" s="91" t="b">
        <v>0</v>
      </c>
      <c r="F7" s="91" t="b">
        <v>0</v>
      </c>
      <c r="G7" s="91" t="b">
        <v>0</v>
      </c>
    </row>
    <row r="8" spans="1:7" ht="15">
      <c r="A8" s="91" t="s">
        <v>528</v>
      </c>
      <c r="B8" s="91">
        <v>10</v>
      </c>
      <c r="C8" s="134">
        <v>0.007430010930619461</v>
      </c>
      <c r="D8" s="91" t="s">
        <v>651</v>
      </c>
      <c r="E8" s="91" t="b">
        <v>0</v>
      </c>
      <c r="F8" s="91" t="b">
        <v>0</v>
      </c>
      <c r="G8" s="91" t="b">
        <v>0</v>
      </c>
    </row>
    <row r="9" spans="1:7" ht="15">
      <c r="A9" s="91" t="s">
        <v>529</v>
      </c>
      <c r="B9" s="91">
        <v>10</v>
      </c>
      <c r="C9" s="134">
        <v>0.007430010930619461</v>
      </c>
      <c r="D9" s="91" t="s">
        <v>651</v>
      </c>
      <c r="E9" s="91" t="b">
        <v>0</v>
      </c>
      <c r="F9" s="91" t="b">
        <v>0</v>
      </c>
      <c r="G9" s="91" t="b">
        <v>0</v>
      </c>
    </row>
    <row r="10" spans="1:7" ht="15">
      <c r="A10" s="91" t="s">
        <v>530</v>
      </c>
      <c r="B10" s="91">
        <v>10</v>
      </c>
      <c r="C10" s="134">
        <v>0.007430010930619461</v>
      </c>
      <c r="D10" s="91" t="s">
        <v>651</v>
      </c>
      <c r="E10" s="91" t="b">
        <v>0</v>
      </c>
      <c r="F10" s="91" t="b">
        <v>0</v>
      </c>
      <c r="G10" s="91" t="b">
        <v>0</v>
      </c>
    </row>
    <row r="11" spans="1:7" ht="15">
      <c r="A11" s="91" t="s">
        <v>531</v>
      </c>
      <c r="B11" s="91">
        <v>10</v>
      </c>
      <c r="C11" s="134">
        <v>0.007430010930619461</v>
      </c>
      <c r="D11" s="91" t="s">
        <v>651</v>
      </c>
      <c r="E11" s="91" t="b">
        <v>0</v>
      </c>
      <c r="F11" s="91" t="b">
        <v>0</v>
      </c>
      <c r="G11" s="91" t="b">
        <v>0</v>
      </c>
    </row>
    <row r="12" spans="1:7" ht="15">
      <c r="A12" s="91" t="s">
        <v>536</v>
      </c>
      <c r="B12" s="91">
        <v>10</v>
      </c>
      <c r="C12" s="134">
        <v>0.007430010930619461</v>
      </c>
      <c r="D12" s="91" t="s">
        <v>651</v>
      </c>
      <c r="E12" s="91" t="b">
        <v>0</v>
      </c>
      <c r="F12" s="91" t="b">
        <v>0</v>
      </c>
      <c r="G12" s="91" t="b">
        <v>0</v>
      </c>
    </row>
    <row r="13" spans="1:7" ht="15">
      <c r="A13" s="91" t="s">
        <v>537</v>
      </c>
      <c r="B13" s="91">
        <v>10</v>
      </c>
      <c r="C13" s="134">
        <v>0.007430010930619461</v>
      </c>
      <c r="D13" s="91" t="s">
        <v>651</v>
      </c>
      <c r="E13" s="91" t="b">
        <v>0</v>
      </c>
      <c r="F13" s="91" t="b">
        <v>0</v>
      </c>
      <c r="G13" s="91" t="b">
        <v>0</v>
      </c>
    </row>
    <row r="14" spans="1:7" ht="15">
      <c r="A14" s="91" t="s">
        <v>220</v>
      </c>
      <c r="B14" s="91">
        <v>10</v>
      </c>
      <c r="C14" s="134">
        <v>0.007430010930619461</v>
      </c>
      <c r="D14" s="91" t="s">
        <v>651</v>
      </c>
      <c r="E14" s="91" t="b">
        <v>0</v>
      </c>
      <c r="F14" s="91" t="b">
        <v>0</v>
      </c>
      <c r="G14" s="91" t="b">
        <v>0</v>
      </c>
    </row>
    <row r="15" spans="1:7" ht="15">
      <c r="A15" s="91" t="s">
        <v>538</v>
      </c>
      <c r="B15" s="91">
        <v>8</v>
      </c>
      <c r="C15" s="134">
        <v>0.009215232812278063</v>
      </c>
      <c r="D15" s="91" t="s">
        <v>651</v>
      </c>
      <c r="E15" s="91" t="b">
        <v>0</v>
      </c>
      <c r="F15" s="91" t="b">
        <v>0</v>
      </c>
      <c r="G15" s="91" t="b">
        <v>0</v>
      </c>
    </row>
    <row r="16" spans="1:7" ht="15">
      <c r="A16" s="91" t="s">
        <v>539</v>
      </c>
      <c r="B16" s="91">
        <v>7</v>
      </c>
      <c r="C16" s="134">
        <v>0.009776171026539961</v>
      </c>
      <c r="D16" s="91" t="s">
        <v>651</v>
      </c>
      <c r="E16" s="91" t="b">
        <v>0</v>
      </c>
      <c r="F16" s="91" t="b">
        <v>0</v>
      </c>
      <c r="G16" s="91" t="b">
        <v>0</v>
      </c>
    </row>
    <row r="17" spans="1:7" ht="15">
      <c r="A17" s="91" t="s">
        <v>639</v>
      </c>
      <c r="B17" s="91">
        <v>6</v>
      </c>
      <c r="C17" s="134">
        <v>0.01007443059929209</v>
      </c>
      <c r="D17" s="91" t="s">
        <v>651</v>
      </c>
      <c r="E17" s="91" t="b">
        <v>0</v>
      </c>
      <c r="F17" s="91" t="b">
        <v>0</v>
      </c>
      <c r="G17" s="91" t="b">
        <v>0</v>
      </c>
    </row>
    <row r="18" spans="1:7" ht="15">
      <c r="A18" s="91" t="s">
        <v>640</v>
      </c>
      <c r="B18" s="91">
        <v>4</v>
      </c>
      <c r="C18" s="134">
        <v>0.009688291438442511</v>
      </c>
      <c r="D18" s="91" t="s">
        <v>651</v>
      </c>
      <c r="E18" s="91" t="b">
        <v>0</v>
      </c>
      <c r="F18" s="91" t="b">
        <v>0</v>
      </c>
      <c r="G18" s="91" t="b">
        <v>0</v>
      </c>
    </row>
    <row r="19" spans="1:7" ht="15">
      <c r="A19" s="91" t="s">
        <v>641</v>
      </c>
      <c r="B19" s="91">
        <v>4</v>
      </c>
      <c r="C19" s="134">
        <v>0.009688291438442511</v>
      </c>
      <c r="D19" s="91" t="s">
        <v>651</v>
      </c>
      <c r="E19" s="91" t="b">
        <v>0</v>
      </c>
      <c r="F19" s="91" t="b">
        <v>0</v>
      </c>
      <c r="G19" s="91" t="b">
        <v>0</v>
      </c>
    </row>
    <row r="20" spans="1:7" ht="15">
      <c r="A20" s="91" t="s">
        <v>213</v>
      </c>
      <c r="B20" s="91">
        <v>4</v>
      </c>
      <c r="C20" s="134">
        <v>0.014768966470745992</v>
      </c>
      <c r="D20" s="91" t="s">
        <v>651</v>
      </c>
      <c r="E20" s="91" t="b">
        <v>0</v>
      </c>
      <c r="F20" s="91" t="b">
        <v>0</v>
      </c>
      <c r="G20" s="91" t="b">
        <v>0</v>
      </c>
    </row>
    <row r="21" spans="1:7" ht="15">
      <c r="A21" s="91" t="s">
        <v>642</v>
      </c>
      <c r="B21" s="91">
        <v>3</v>
      </c>
      <c r="C21" s="134">
        <v>0.008847721573873656</v>
      </c>
      <c r="D21" s="91" t="s">
        <v>651</v>
      </c>
      <c r="E21" s="91" t="b">
        <v>0</v>
      </c>
      <c r="F21" s="91" t="b">
        <v>0</v>
      </c>
      <c r="G21" s="91" t="b">
        <v>0</v>
      </c>
    </row>
    <row r="22" spans="1:7" ht="15">
      <c r="A22" s="91" t="s">
        <v>643</v>
      </c>
      <c r="B22" s="91">
        <v>3</v>
      </c>
      <c r="C22" s="134">
        <v>0.008847721573873656</v>
      </c>
      <c r="D22" s="91" t="s">
        <v>651</v>
      </c>
      <c r="E22" s="91" t="b">
        <v>0</v>
      </c>
      <c r="F22" s="91" t="b">
        <v>0</v>
      </c>
      <c r="G22" s="91" t="b">
        <v>0</v>
      </c>
    </row>
    <row r="23" spans="1:7" ht="15">
      <c r="A23" s="91" t="s">
        <v>644</v>
      </c>
      <c r="B23" s="91">
        <v>3</v>
      </c>
      <c r="C23" s="134">
        <v>0.008847721573873656</v>
      </c>
      <c r="D23" s="91" t="s">
        <v>651</v>
      </c>
      <c r="E23" s="91" t="b">
        <v>0</v>
      </c>
      <c r="F23" s="91" t="b">
        <v>0</v>
      </c>
      <c r="G23" s="91" t="b">
        <v>0</v>
      </c>
    </row>
    <row r="24" spans="1:7" ht="15">
      <c r="A24" s="91" t="s">
        <v>533</v>
      </c>
      <c r="B24" s="91">
        <v>2</v>
      </c>
      <c r="C24" s="134">
        <v>0.009924820751524736</v>
      </c>
      <c r="D24" s="91" t="s">
        <v>651</v>
      </c>
      <c r="E24" s="91" t="b">
        <v>1</v>
      </c>
      <c r="F24" s="91" t="b">
        <v>0</v>
      </c>
      <c r="G24" s="91" t="b">
        <v>0</v>
      </c>
    </row>
    <row r="25" spans="1:7" ht="15">
      <c r="A25" s="91" t="s">
        <v>534</v>
      </c>
      <c r="B25" s="91">
        <v>2</v>
      </c>
      <c r="C25" s="134">
        <v>0.007384483235372996</v>
      </c>
      <c r="D25" s="91" t="s">
        <v>651</v>
      </c>
      <c r="E25" s="91" t="b">
        <v>0</v>
      </c>
      <c r="F25" s="91" t="b">
        <v>0</v>
      </c>
      <c r="G25" s="91" t="b">
        <v>0</v>
      </c>
    </row>
    <row r="26" spans="1:7" ht="15">
      <c r="A26" s="91" t="s">
        <v>645</v>
      </c>
      <c r="B26" s="91">
        <v>2</v>
      </c>
      <c r="C26" s="134">
        <v>0.007384483235372996</v>
      </c>
      <c r="D26" s="91" t="s">
        <v>651</v>
      </c>
      <c r="E26" s="91" t="b">
        <v>0</v>
      </c>
      <c r="F26" s="91" t="b">
        <v>0</v>
      </c>
      <c r="G26" s="91" t="b">
        <v>0</v>
      </c>
    </row>
    <row r="27" spans="1:7" ht="15">
      <c r="A27" s="91" t="s">
        <v>646</v>
      </c>
      <c r="B27" s="91">
        <v>2</v>
      </c>
      <c r="C27" s="134">
        <v>0.007384483235372996</v>
      </c>
      <c r="D27" s="91" t="s">
        <v>651</v>
      </c>
      <c r="E27" s="91" t="b">
        <v>0</v>
      </c>
      <c r="F27" s="91" t="b">
        <v>0</v>
      </c>
      <c r="G27" s="91" t="b">
        <v>0</v>
      </c>
    </row>
    <row r="28" spans="1:7" ht="15">
      <c r="A28" s="91" t="s">
        <v>647</v>
      </c>
      <c r="B28" s="91">
        <v>2</v>
      </c>
      <c r="C28" s="134">
        <v>0.007384483235372996</v>
      </c>
      <c r="D28" s="91" t="s">
        <v>651</v>
      </c>
      <c r="E28" s="91" t="b">
        <v>0</v>
      </c>
      <c r="F28" s="91" t="b">
        <v>0</v>
      </c>
      <c r="G28" s="91" t="b">
        <v>0</v>
      </c>
    </row>
    <row r="29" spans="1:7" ht="15">
      <c r="A29" s="91" t="s">
        <v>648</v>
      </c>
      <c r="B29" s="91">
        <v>2</v>
      </c>
      <c r="C29" s="134">
        <v>0.007384483235372996</v>
      </c>
      <c r="D29" s="91" t="s">
        <v>651</v>
      </c>
      <c r="E29" s="91" t="b">
        <v>1</v>
      </c>
      <c r="F29" s="91" t="b">
        <v>0</v>
      </c>
      <c r="G29" s="91" t="b">
        <v>0</v>
      </c>
    </row>
    <row r="30" spans="1:7" ht="15">
      <c r="A30" s="91" t="s">
        <v>542</v>
      </c>
      <c r="B30" s="91">
        <v>2</v>
      </c>
      <c r="C30" s="134">
        <v>0.007384483235372996</v>
      </c>
      <c r="D30" s="91" t="s">
        <v>651</v>
      </c>
      <c r="E30" s="91" t="b">
        <v>0</v>
      </c>
      <c r="F30" s="91" t="b">
        <v>0</v>
      </c>
      <c r="G30" s="91" t="b">
        <v>0</v>
      </c>
    </row>
    <row r="31" spans="1:7" ht="15">
      <c r="A31" s="91" t="s">
        <v>543</v>
      </c>
      <c r="B31" s="91">
        <v>2</v>
      </c>
      <c r="C31" s="134">
        <v>0.007384483235372996</v>
      </c>
      <c r="D31" s="91" t="s">
        <v>651</v>
      </c>
      <c r="E31" s="91" t="b">
        <v>0</v>
      </c>
      <c r="F31" s="91" t="b">
        <v>0</v>
      </c>
      <c r="G31" s="91" t="b">
        <v>0</v>
      </c>
    </row>
    <row r="32" spans="1:7" ht="15">
      <c r="A32" s="91" t="s">
        <v>214</v>
      </c>
      <c r="B32" s="91">
        <v>2</v>
      </c>
      <c r="C32" s="134">
        <v>0.007384483235372996</v>
      </c>
      <c r="D32" s="91" t="s">
        <v>651</v>
      </c>
      <c r="E32" s="91" t="b">
        <v>0</v>
      </c>
      <c r="F32" s="91" t="b">
        <v>0</v>
      </c>
      <c r="G32" s="91" t="b">
        <v>0</v>
      </c>
    </row>
    <row r="33" spans="1:7" ht="15">
      <c r="A33" s="91" t="s">
        <v>544</v>
      </c>
      <c r="B33" s="91">
        <v>2</v>
      </c>
      <c r="C33" s="134">
        <v>0.007384483235372996</v>
      </c>
      <c r="D33" s="91" t="s">
        <v>651</v>
      </c>
      <c r="E33" s="91" t="b">
        <v>0</v>
      </c>
      <c r="F33" s="91" t="b">
        <v>0</v>
      </c>
      <c r="G33" s="91" t="b">
        <v>0</v>
      </c>
    </row>
    <row r="34" spans="1:7" ht="15">
      <c r="A34" s="91" t="s">
        <v>545</v>
      </c>
      <c r="B34" s="91">
        <v>2</v>
      </c>
      <c r="C34" s="134">
        <v>0.007384483235372996</v>
      </c>
      <c r="D34" s="91" t="s">
        <v>651</v>
      </c>
      <c r="E34" s="91" t="b">
        <v>0</v>
      </c>
      <c r="F34" s="91" t="b">
        <v>0</v>
      </c>
      <c r="G34" s="91" t="b">
        <v>0</v>
      </c>
    </row>
    <row r="35" spans="1:7" ht="15">
      <c r="A35" s="91" t="s">
        <v>546</v>
      </c>
      <c r="B35" s="91">
        <v>2</v>
      </c>
      <c r="C35" s="134">
        <v>0.007384483235372996</v>
      </c>
      <c r="D35" s="91" t="s">
        <v>651</v>
      </c>
      <c r="E35" s="91" t="b">
        <v>1</v>
      </c>
      <c r="F35" s="91" t="b">
        <v>0</v>
      </c>
      <c r="G35" s="91" t="b">
        <v>0</v>
      </c>
    </row>
    <row r="36" spans="1:7" ht="15">
      <c r="A36" s="91" t="s">
        <v>547</v>
      </c>
      <c r="B36" s="91">
        <v>2</v>
      </c>
      <c r="C36" s="134">
        <v>0.007384483235372996</v>
      </c>
      <c r="D36" s="91" t="s">
        <v>651</v>
      </c>
      <c r="E36" s="91" t="b">
        <v>1</v>
      </c>
      <c r="F36" s="91" t="b">
        <v>0</v>
      </c>
      <c r="G36" s="91" t="b">
        <v>0</v>
      </c>
    </row>
    <row r="37" spans="1:7" ht="15">
      <c r="A37" s="91" t="s">
        <v>218</v>
      </c>
      <c r="B37" s="91">
        <v>2</v>
      </c>
      <c r="C37" s="134">
        <v>0</v>
      </c>
      <c r="D37" s="91" t="s">
        <v>456</v>
      </c>
      <c r="E37" s="91" t="b">
        <v>0</v>
      </c>
      <c r="F37" s="91" t="b">
        <v>0</v>
      </c>
      <c r="G37" s="91" t="b">
        <v>0</v>
      </c>
    </row>
    <row r="38" spans="1:7" ht="15">
      <c r="A38" s="91" t="s">
        <v>533</v>
      </c>
      <c r="B38" s="91">
        <v>2</v>
      </c>
      <c r="C38" s="134">
        <v>0.01505149978319906</v>
      </c>
      <c r="D38" s="91" t="s">
        <v>456</v>
      </c>
      <c r="E38" s="91" t="b">
        <v>1</v>
      </c>
      <c r="F38" s="91" t="b">
        <v>0</v>
      </c>
      <c r="G38" s="91" t="b">
        <v>0</v>
      </c>
    </row>
    <row r="39" spans="1:7" ht="15">
      <c r="A39" s="91" t="s">
        <v>534</v>
      </c>
      <c r="B39" s="91">
        <v>2</v>
      </c>
      <c r="C39" s="134">
        <v>0</v>
      </c>
      <c r="D39" s="91" t="s">
        <v>456</v>
      </c>
      <c r="E39" s="91" t="b">
        <v>0</v>
      </c>
      <c r="F39" s="91" t="b">
        <v>0</v>
      </c>
      <c r="G39" s="91" t="b">
        <v>0</v>
      </c>
    </row>
    <row r="40" spans="1:7" ht="15">
      <c r="A40" s="91" t="s">
        <v>528</v>
      </c>
      <c r="B40" s="91">
        <v>10</v>
      </c>
      <c r="C40" s="134">
        <v>0</v>
      </c>
      <c r="D40" s="91" t="s">
        <v>457</v>
      </c>
      <c r="E40" s="91" t="b">
        <v>0</v>
      </c>
      <c r="F40" s="91" t="b">
        <v>0</v>
      </c>
      <c r="G40" s="91" t="b">
        <v>0</v>
      </c>
    </row>
    <row r="41" spans="1:7" ht="15">
      <c r="A41" s="91" t="s">
        <v>529</v>
      </c>
      <c r="B41" s="91">
        <v>10</v>
      </c>
      <c r="C41" s="134">
        <v>0</v>
      </c>
      <c r="D41" s="91" t="s">
        <v>457</v>
      </c>
      <c r="E41" s="91" t="b">
        <v>0</v>
      </c>
      <c r="F41" s="91" t="b">
        <v>0</v>
      </c>
      <c r="G41" s="91" t="b">
        <v>0</v>
      </c>
    </row>
    <row r="42" spans="1:7" ht="15">
      <c r="A42" s="91" t="s">
        <v>530</v>
      </c>
      <c r="B42" s="91">
        <v>10</v>
      </c>
      <c r="C42" s="134">
        <v>0</v>
      </c>
      <c r="D42" s="91" t="s">
        <v>457</v>
      </c>
      <c r="E42" s="91" t="b">
        <v>0</v>
      </c>
      <c r="F42" s="91" t="b">
        <v>0</v>
      </c>
      <c r="G42" s="91" t="b">
        <v>0</v>
      </c>
    </row>
    <row r="43" spans="1:7" ht="15">
      <c r="A43" s="91" t="s">
        <v>531</v>
      </c>
      <c r="B43" s="91">
        <v>10</v>
      </c>
      <c r="C43" s="134">
        <v>0</v>
      </c>
      <c r="D43" s="91" t="s">
        <v>457</v>
      </c>
      <c r="E43" s="91" t="b">
        <v>0</v>
      </c>
      <c r="F43" s="91" t="b">
        <v>0</v>
      </c>
      <c r="G43" s="91" t="b">
        <v>0</v>
      </c>
    </row>
    <row r="44" spans="1:7" ht="15">
      <c r="A44" s="91" t="s">
        <v>536</v>
      </c>
      <c r="B44" s="91">
        <v>10</v>
      </c>
      <c r="C44" s="134">
        <v>0</v>
      </c>
      <c r="D44" s="91" t="s">
        <v>457</v>
      </c>
      <c r="E44" s="91" t="b">
        <v>0</v>
      </c>
      <c r="F44" s="91" t="b">
        <v>0</v>
      </c>
      <c r="G44" s="91" t="b">
        <v>0</v>
      </c>
    </row>
    <row r="45" spans="1:7" ht="15">
      <c r="A45" s="91" t="s">
        <v>537</v>
      </c>
      <c r="B45" s="91">
        <v>10</v>
      </c>
      <c r="C45" s="134">
        <v>0</v>
      </c>
      <c r="D45" s="91" t="s">
        <v>457</v>
      </c>
      <c r="E45" s="91" t="b">
        <v>0</v>
      </c>
      <c r="F45" s="91" t="b">
        <v>0</v>
      </c>
      <c r="G45" s="91" t="b">
        <v>0</v>
      </c>
    </row>
    <row r="46" spans="1:7" ht="15">
      <c r="A46" s="91" t="s">
        <v>220</v>
      </c>
      <c r="B46" s="91">
        <v>10</v>
      </c>
      <c r="C46" s="134">
        <v>0</v>
      </c>
      <c r="D46" s="91" t="s">
        <v>457</v>
      </c>
      <c r="E46" s="91" t="b">
        <v>0</v>
      </c>
      <c r="F46" s="91" t="b">
        <v>0</v>
      </c>
      <c r="G46" s="91" t="b">
        <v>0</v>
      </c>
    </row>
    <row r="47" spans="1:7" ht="15">
      <c r="A47" s="91" t="s">
        <v>218</v>
      </c>
      <c r="B47" s="91">
        <v>9</v>
      </c>
      <c r="C47" s="134">
        <v>0.0025264872088716335</v>
      </c>
      <c r="D47" s="91" t="s">
        <v>457</v>
      </c>
      <c r="E47" s="91" t="b">
        <v>0</v>
      </c>
      <c r="F47" s="91" t="b">
        <v>0</v>
      </c>
      <c r="G47" s="91" t="b">
        <v>0</v>
      </c>
    </row>
    <row r="48" spans="1:7" ht="15">
      <c r="A48" s="91" t="s">
        <v>538</v>
      </c>
      <c r="B48" s="91">
        <v>8</v>
      </c>
      <c r="C48" s="134">
        <v>0.004756319656837125</v>
      </c>
      <c r="D48" s="91" t="s">
        <v>457</v>
      </c>
      <c r="E48" s="91" t="b">
        <v>0</v>
      </c>
      <c r="F48" s="91" t="b">
        <v>0</v>
      </c>
      <c r="G48" s="91" t="b">
        <v>0</v>
      </c>
    </row>
    <row r="49" spans="1:7" ht="15">
      <c r="A49" s="91" t="s">
        <v>539</v>
      </c>
      <c r="B49" s="91">
        <v>7</v>
      </c>
      <c r="C49" s="134">
        <v>0.006652231410430689</v>
      </c>
      <c r="D49" s="91" t="s">
        <v>457</v>
      </c>
      <c r="E49" s="91" t="b">
        <v>0</v>
      </c>
      <c r="F49" s="91" t="b">
        <v>0</v>
      </c>
      <c r="G49" s="91" t="b">
        <v>0</v>
      </c>
    </row>
    <row r="50" spans="1:7" ht="15">
      <c r="A50" s="91" t="s">
        <v>639</v>
      </c>
      <c r="B50" s="91">
        <v>6</v>
      </c>
      <c r="C50" s="134">
        <v>0.008166211642319867</v>
      </c>
      <c r="D50" s="91" t="s">
        <v>457</v>
      </c>
      <c r="E50" s="91" t="b">
        <v>0</v>
      </c>
      <c r="F50" s="91" t="b">
        <v>0</v>
      </c>
      <c r="G50" s="91" t="b">
        <v>0</v>
      </c>
    </row>
    <row r="51" spans="1:7" ht="15">
      <c r="A51" s="91" t="s">
        <v>641</v>
      </c>
      <c r="B51" s="91">
        <v>4</v>
      </c>
      <c r="C51" s="134">
        <v>0.009765398985816874</v>
      </c>
      <c r="D51" s="91" t="s">
        <v>457</v>
      </c>
      <c r="E51" s="91" t="b">
        <v>0</v>
      </c>
      <c r="F51" s="91" t="b">
        <v>0</v>
      </c>
      <c r="G51" s="91" t="b">
        <v>0</v>
      </c>
    </row>
    <row r="52" spans="1:7" ht="15">
      <c r="A52" s="91" t="s">
        <v>640</v>
      </c>
      <c r="B52" s="91">
        <v>4</v>
      </c>
      <c r="C52" s="134">
        <v>0.009765398985816874</v>
      </c>
      <c r="D52" s="91" t="s">
        <v>457</v>
      </c>
      <c r="E52" s="91" t="b">
        <v>0</v>
      </c>
      <c r="F52" s="91" t="b">
        <v>0</v>
      </c>
      <c r="G52" s="91" t="b">
        <v>0</v>
      </c>
    </row>
    <row r="53" spans="1:7" ht="15">
      <c r="A53" s="91" t="s">
        <v>642</v>
      </c>
      <c r="B53" s="91">
        <v>3</v>
      </c>
      <c r="C53" s="134">
        <v>0.009623535189208669</v>
      </c>
      <c r="D53" s="91" t="s">
        <v>457</v>
      </c>
      <c r="E53" s="91" t="b">
        <v>0</v>
      </c>
      <c r="F53" s="91" t="b">
        <v>0</v>
      </c>
      <c r="G53" s="91" t="b">
        <v>0</v>
      </c>
    </row>
    <row r="54" spans="1:7" ht="15">
      <c r="A54" s="91" t="s">
        <v>643</v>
      </c>
      <c r="B54" s="91">
        <v>3</v>
      </c>
      <c r="C54" s="134">
        <v>0.009623535189208669</v>
      </c>
      <c r="D54" s="91" t="s">
        <v>457</v>
      </c>
      <c r="E54" s="91" t="b">
        <v>0</v>
      </c>
      <c r="F54" s="91" t="b">
        <v>0</v>
      </c>
      <c r="G54" s="91" t="b">
        <v>0</v>
      </c>
    </row>
    <row r="55" spans="1:7" ht="15">
      <c r="A55" s="91" t="s">
        <v>644</v>
      </c>
      <c r="B55" s="91">
        <v>2</v>
      </c>
      <c r="C55" s="134">
        <v>0.008576319071607594</v>
      </c>
      <c r="D55" s="91" t="s">
        <v>457</v>
      </c>
      <c r="E55" s="91" t="b">
        <v>0</v>
      </c>
      <c r="F55" s="91" t="b">
        <v>0</v>
      </c>
      <c r="G55" s="91" t="b">
        <v>0</v>
      </c>
    </row>
    <row r="56" spans="1:7" ht="15">
      <c r="A56" s="91" t="s">
        <v>648</v>
      </c>
      <c r="B56" s="91">
        <v>2</v>
      </c>
      <c r="C56" s="134">
        <v>0.008576319071607594</v>
      </c>
      <c r="D56" s="91" t="s">
        <v>457</v>
      </c>
      <c r="E56" s="91" t="b">
        <v>1</v>
      </c>
      <c r="F56" s="91" t="b">
        <v>0</v>
      </c>
      <c r="G56" s="91" t="b">
        <v>0</v>
      </c>
    </row>
    <row r="57" spans="1:7" ht="15">
      <c r="A57" s="91" t="s">
        <v>646</v>
      </c>
      <c r="B57" s="91">
        <v>2</v>
      </c>
      <c r="C57" s="134">
        <v>0.008576319071607594</v>
      </c>
      <c r="D57" s="91" t="s">
        <v>457</v>
      </c>
      <c r="E57" s="91" t="b">
        <v>0</v>
      </c>
      <c r="F57" s="91" t="b">
        <v>0</v>
      </c>
      <c r="G57" s="91" t="b">
        <v>0</v>
      </c>
    </row>
    <row r="58" spans="1:7" ht="15">
      <c r="A58" s="91" t="s">
        <v>647</v>
      </c>
      <c r="B58" s="91">
        <v>2</v>
      </c>
      <c r="C58" s="134">
        <v>0.008576319071607594</v>
      </c>
      <c r="D58" s="91" t="s">
        <v>457</v>
      </c>
      <c r="E58" s="91" t="b">
        <v>0</v>
      </c>
      <c r="F58" s="91" t="b">
        <v>0</v>
      </c>
      <c r="G58" s="91" t="b">
        <v>0</v>
      </c>
    </row>
    <row r="59" spans="1:7" ht="15">
      <c r="A59" s="91" t="s">
        <v>645</v>
      </c>
      <c r="B59" s="91">
        <v>2</v>
      </c>
      <c r="C59" s="134">
        <v>0.008576319071607594</v>
      </c>
      <c r="D59" s="91" t="s">
        <v>457</v>
      </c>
      <c r="E59" s="91" t="b">
        <v>0</v>
      </c>
      <c r="F59" s="91" t="b">
        <v>0</v>
      </c>
      <c r="G59" s="91" t="b">
        <v>0</v>
      </c>
    </row>
    <row r="60" spans="1:7" ht="15">
      <c r="A60" s="91" t="s">
        <v>213</v>
      </c>
      <c r="B60" s="91">
        <v>4</v>
      </c>
      <c r="C60" s="134">
        <v>0</v>
      </c>
      <c r="D60" s="91" t="s">
        <v>459</v>
      </c>
      <c r="E60" s="91" t="b">
        <v>0</v>
      </c>
      <c r="F60" s="91" t="b">
        <v>0</v>
      </c>
      <c r="G60" s="91" t="b">
        <v>0</v>
      </c>
    </row>
    <row r="61" spans="1:7" ht="15">
      <c r="A61" s="91" t="s">
        <v>542</v>
      </c>
      <c r="B61" s="91">
        <v>2</v>
      </c>
      <c r="C61" s="134">
        <v>0</v>
      </c>
      <c r="D61" s="91" t="s">
        <v>459</v>
      </c>
      <c r="E61" s="91" t="b">
        <v>0</v>
      </c>
      <c r="F61" s="91" t="b">
        <v>0</v>
      </c>
      <c r="G61" s="91" t="b">
        <v>0</v>
      </c>
    </row>
    <row r="62" spans="1:7" ht="15">
      <c r="A62" s="91" t="s">
        <v>543</v>
      </c>
      <c r="B62" s="91">
        <v>2</v>
      </c>
      <c r="C62" s="134">
        <v>0</v>
      </c>
      <c r="D62" s="91" t="s">
        <v>459</v>
      </c>
      <c r="E62" s="91" t="b">
        <v>0</v>
      </c>
      <c r="F62" s="91" t="b">
        <v>0</v>
      </c>
      <c r="G62" s="91" t="b">
        <v>0</v>
      </c>
    </row>
    <row r="63" spans="1:7" ht="15">
      <c r="A63" s="91" t="s">
        <v>214</v>
      </c>
      <c r="B63" s="91">
        <v>2</v>
      </c>
      <c r="C63" s="134">
        <v>0</v>
      </c>
      <c r="D63" s="91" t="s">
        <v>459</v>
      </c>
      <c r="E63" s="91" t="b">
        <v>0</v>
      </c>
      <c r="F63" s="91" t="b">
        <v>0</v>
      </c>
      <c r="G63" s="91" t="b">
        <v>0</v>
      </c>
    </row>
    <row r="64" spans="1:7" ht="15">
      <c r="A64" s="91" t="s">
        <v>544</v>
      </c>
      <c r="B64" s="91">
        <v>2</v>
      </c>
      <c r="C64" s="134">
        <v>0</v>
      </c>
      <c r="D64" s="91" t="s">
        <v>459</v>
      </c>
      <c r="E64" s="91" t="b">
        <v>0</v>
      </c>
      <c r="F64" s="91" t="b">
        <v>0</v>
      </c>
      <c r="G64" s="91" t="b">
        <v>0</v>
      </c>
    </row>
    <row r="65" spans="1:7" ht="15">
      <c r="A65" s="91" t="s">
        <v>545</v>
      </c>
      <c r="B65" s="91">
        <v>2</v>
      </c>
      <c r="C65" s="134">
        <v>0</v>
      </c>
      <c r="D65" s="91" t="s">
        <v>459</v>
      </c>
      <c r="E65" s="91" t="b">
        <v>0</v>
      </c>
      <c r="F65" s="91" t="b">
        <v>0</v>
      </c>
      <c r="G65" s="91" t="b">
        <v>0</v>
      </c>
    </row>
    <row r="66" spans="1:7" ht="15">
      <c r="A66" s="91" t="s">
        <v>546</v>
      </c>
      <c r="B66" s="91">
        <v>2</v>
      </c>
      <c r="C66" s="134">
        <v>0</v>
      </c>
      <c r="D66" s="91" t="s">
        <v>459</v>
      </c>
      <c r="E66" s="91" t="b">
        <v>1</v>
      </c>
      <c r="F66" s="91" t="b">
        <v>0</v>
      </c>
      <c r="G66" s="91" t="b">
        <v>0</v>
      </c>
    </row>
    <row r="67" spans="1:7" ht="15">
      <c r="A67" s="91" t="s">
        <v>547</v>
      </c>
      <c r="B67" s="91">
        <v>2</v>
      </c>
      <c r="C67" s="134">
        <v>0</v>
      </c>
      <c r="D67" s="91" t="s">
        <v>459</v>
      </c>
      <c r="E67" s="91" t="b">
        <v>1</v>
      </c>
      <c r="F67" s="91" t="b">
        <v>0</v>
      </c>
      <c r="G67" s="91" t="b">
        <v>0</v>
      </c>
    </row>
    <row r="68" spans="1:7" ht="15">
      <c r="A68" s="91" t="s">
        <v>218</v>
      </c>
      <c r="B68" s="91">
        <v>2</v>
      </c>
      <c r="C68" s="134">
        <v>0.025085832971998432</v>
      </c>
      <c r="D68" s="91" t="s">
        <v>459</v>
      </c>
      <c r="E68" s="91" t="b">
        <v>0</v>
      </c>
      <c r="F68" s="91" t="b">
        <v>0</v>
      </c>
      <c r="G6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655</v>
      </c>
      <c r="B1" s="13" t="s">
        <v>656</v>
      </c>
      <c r="C1" s="13" t="s">
        <v>649</v>
      </c>
      <c r="D1" s="13" t="s">
        <v>650</v>
      </c>
      <c r="E1" s="13" t="s">
        <v>657</v>
      </c>
      <c r="F1" s="13" t="s">
        <v>144</v>
      </c>
      <c r="G1" s="13" t="s">
        <v>658</v>
      </c>
      <c r="H1" s="13" t="s">
        <v>659</v>
      </c>
      <c r="I1" s="13" t="s">
        <v>660</v>
      </c>
      <c r="J1" s="13" t="s">
        <v>661</v>
      </c>
      <c r="K1" s="13" t="s">
        <v>662</v>
      </c>
      <c r="L1" s="13" t="s">
        <v>663</v>
      </c>
    </row>
    <row r="2" spans="1:12" ht="15">
      <c r="A2" s="91" t="s">
        <v>529</v>
      </c>
      <c r="B2" s="91" t="s">
        <v>530</v>
      </c>
      <c r="C2" s="91">
        <v>10</v>
      </c>
      <c r="D2" s="134">
        <v>0.007430010930619461</v>
      </c>
      <c r="E2" s="134">
        <v>1.3463529744506386</v>
      </c>
      <c r="F2" s="91" t="s">
        <v>651</v>
      </c>
      <c r="G2" s="91" t="b">
        <v>0</v>
      </c>
      <c r="H2" s="91" t="b">
        <v>0</v>
      </c>
      <c r="I2" s="91" t="b">
        <v>0</v>
      </c>
      <c r="J2" s="91" t="b">
        <v>0</v>
      </c>
      <c r="K2" s="91" t="b">
        <v>0</v>
      </c>
      <c r="L2" s="91" t="b">
        <v>0</v>
      </c>
    </row>
    <row r="3" spans="1:12" ht="15">
      <c r="A3" s="91" t="s">
        <v>530</v>
      </c>
      <c r="B3" s="91" t="s">
        <v>531</v>
      </c>
      <c r="C3" s="91">
        <v>10</v>
      </c>
      <c r="D3" s="134">
        <v>0.007430010930619461</v>
      </c>
      <c r="E3" s="134">
        <v>1.3463529744506386</v>
      </c>
      <c r="F3" s="91" t="s">
        <v>651</v>
      </c>
      <c r="G3" s="91" t="b">
        <v>0</v>
      </c>
      <c r="H3" s="91" t="b">
        <v>0</v>
      </c>
      <c r="I3" s="91" t="b">
        <v>0</v>
      </c>
      <c r="J3" s="91" t="b">
        <v>0</v>
      </c>
      <c r="K3" s="91" t="b">
        <v>0</v>
      </c>
      <c r="L3" s="91" t="b">
        <v>0</v>
      </c>
    </row>
    <row r="4" spans="1:12" ht="15">
      <c r="A4" s="91" t="s">
        <v>531</v>
      </c>
      <c r="B4" s="91" t="s">
        <v>536</v>
      </c>
      <c r="C4" s="91">
        <v>10</v>
      </c>
      <c r="D4" s="134">
        <v>0.007430010930619461</v>
      </c>
      <c r="E4" s="134">
        <v>1.3463529744506386</v>
      </c>
      <c r="F4" s="91" t="s">
        <v>651</v>
      </c>
      <c r="G4" s="91" t="b">
        <v>0</v>
      </c>
      <c r="H4" s="91" t="b">
        <v>0</v>
      </c>
      <c r="I4" s="91" t="b">
        <v>0</v>
      </c>
      <c r="J4" s="91" t="b">
        <v>0</v>
      </c>
      <c r="K4" s="91" t="b">
        <v>0</v>
      </c>
      <c r="L4" s="91" t="b">
        <v>0</v>
      </c>
    </row>
    <row r="5" spans="1:12" ht="15">
      <c r="A5" s="91" t="s">
        <v>536</v>
      </c>
      <c r="B5" s="91" t="s">
        <v>537</v>
      </c>
      <c r="C5" s="91">
        <v>10</v>
      </c>
      <c r="D5" s="134">
        <v>0.007430010930619461</v>
      </c>
      <c r="E5" s="134">
        <v>1.3463529744506386</v>
      </c>
      <c r="F5" s="91" t="s">
        <v>651</v>
      </c>
      <c r="G5" s="91" t="b">
        <v>0</v>
      </c>
      <c r="H5" s="91" t="b">
        <v>0</v>
      </c>
      <c r="I5" s="91" t="b">
        <v>0</v>
      </c>
      <c r="J5" s="91" t="b">
        <v>0</v>
      </c>
      <c r="K5" s="91" t="b">
        <v>0</v>
      </c>
      <c r="L5" s="91" t="b">
        <v>0</v>
      </c>
    </row>
    <row r="6" spans="1:12" ht="15">
      <c r="A6" s="91" t="s">
        <v>220</v>
      </c>
      <c r="B6" s="91" t="s">
        <v>218</v>
      </c>
      <c r="C6" s="91">
        <v>9</v>
      </c>
      <c r="D6" s="134">
        <v>0.008424636061380622</v>
      </c>
      <c r="E6" s="134">
        <v>1.1866521315831269</v>
      </c>
      <c r="F6" s="91" t="s">
        <v>651</v>
      </c>
      <c r="G6" s="91" t="b">
        <v>0</v>
      </c>
      <c r="H6" s="91" t="b">
        <v>0</v>
      </c>
      <c r="I6" s="91" t="b">
        <v>0</v>
      </c>
      <c r="J6" s="91" t="b">
        <v>0</v>
      </c>
      <c r="K6" s="91" t="b">
        <v>0</v>
      </c>
      <c r="L6" s="91" t="b">
        <v>0</v>
      </c>
    </row>
    <row r="7" spans="1:12" ht="15">
      <c r="A7" s="91" t="s">
        <v>537</v>
      </c>
      <c r="B7" s="91" t="s">
        <v>528</v>
      </c>
      <c r="C7" s="91">
        <v>9</v>
      </c>
      <c r="D7" s="134">
        <v>0.008424636061380622</v>
      </c>
      <c r="E7" s="134">
        <v>1.3005954838899636</v>
      </c>
      <c r="F7" s="91" t="s">
        <v>651</v>
      </c>
      <c r="G7" s="91" t="b">
        <v>0</v>
      </c>
      <c r="H7" s="91" t="b">
        <v>0</v>
      </c>
      <c r="I7" s="91" t="b">
        <v>0</v>
      </c>
      <c r="J7" s="91" t="b">
        <v>0</v>
      </c>
      <c r="K7" s="91" t="b">
        <v>0</v>
      </c>
      <c r="L7" s="91" t="b">
        <v>0</v>
      </c>
    </row>
    <row r="8" spans="1:12" ht="15">
      <c r="A8" s="91" t="s">
        <v>528</v>
      </c>
      <c r="B8" s="91" t="s">
        <v>220</v>
      </c>
      <c r="C8" s="91">
        <v>9</v>
      </c>
      <c r="D8" s="134">
        <v>0.008424636061380622</v>
      </c>
      <c r="E8" s="134">
        <v>1.3005954838899636</v>
      </c>
      <c r="F8" s="91" t="s">
        <v>651</v>
      </c>
      <c r="G8" s="91" t="b">
        <v>0</v>
      </c>
      <c r="H8" s="91" t="b">
        <v>0</v>
      </c>
      <c r="I8" s="91" t="b">
        <v>0</v>
      </c>
      <c r="J8" s="91" t="b">
        <v>0</v>
      </c>
      <c r="K8" s="91" t="b">
        <v>0</v>
      </c>
      <c r="L8" s="91" t="b">
        <v>0</v>
      </c>
    </row>
    <row r="9" spans="1:12" ht="15">
      <c r="A9" s="91" t="s">
        <v>218</v>
      </c>
      <c r="B9" s="91" t="s">
        <v>538</v>
      </c>
      <c r="C9" s="91">
        <v>8</v>
      </c>
      <c r="D9" s="134">
        <v>0.009215232812278063</v>
      </c>
      <c r="E9" s="134">
        <v>1.232409622143802</v>
      </c>
      <c r="F9" s="91" t="s">
        <v>651</v>
      </c>
      <c r="G9" s="91" t="b">
        <v>0</v>
      </c>
      <c r="H9" s="91" t="b">
        <v>0</v>
      </c>
      <c r="I9" s="91" t="b">
        <v>0</v>
      </c>
      <c r="J9" s="91" t="b">
        <v>0</v>
      </c>
      <c r="K9" s="91" t="b">
        <v>0</v>
      </c>
      <c r="L9" s="91" t="b">
        <v>0</v>
      </c>
    </row>
    <row r="10" spans="1:12" ht="15">
      <c r="A10" s="91" t="s">
        <v>639</v>
      </c>
      <c r="B10" s="91" t="s">
        <v>529</v>
      </c>
      <c r="C10" s="91">
        <v>6</v>
      </c>
      <c r="D10" s="134">
        <v>0.01007443059929209</v>
      </c>
      <c r="E10" s="134">
        <v>1.3463529744506386</v>
      </c>
      <c r="F10" s="91" t="s">
        <v>651</v>
      </c>
      <c r="G10" s="91" t="b">
        <v>0</v>
      </c>
      <c r="H10" s="91" t="b">
        <v>0</v>
      </c>
      <c r="I10" s="91" t="b">
        <v>0</v>
      </c>
      <c r="J10" s="91" t="b">
        <v>0</v>
      </c>
      <c r="K10" s="91" t="b">
        <v>0</v>
      </c>
      <c r="L10" s="91" t="b">
        <v>0</v>
      </c>
    </row>
    <row r="11" spans="1:12" ht="15">
      <c r="A11" s="91" t="s">
        <v>640</v>
      </c>
      <c r="B11" s="91" t="s">
        <v>639</v>
      </c>
      <c r="C11" s="91">
        <v>4</v>
      </c>
      <c r="D11" s="134">
        <v>0.009688291438442511</v>
      </c>
      <c r="E11" s="134">
        <v>1.568201724066995</v>
      </c>
      <c r="F11" s="91" t="s">
        <v>651</v>
      </c>
      <c r="G11" s="91" t="b">
        <v>0</v>
      </c>
      <c r="H11" s="91" t="b">
        <v>0</v>
      </c>
      <c r="I11" s="91" t="b">
        <v>0</v>
      </c>
      <c r="J11" s="91" t="b">
        <v>0</v>
      </c>
      <c r="K11" s="91" t="b">
        <v>0</v>
      </c>
      <c r="L11" s="91" t="b">
        <v>0</v>
      </c>
    </row>
    <row r="12" spans="1:12" ht="15">
      <c r="A12" s="91" t="s">
        <v>538</v>
      </c>
      <c r="B12" s="91" t="s">
        <v>641</v>
      </c>
      <c r="C12" s="91">
        <v>4</v>
      </c>
      <c r="D12" s="134">
        <v>0.009688291438442511</v>
      </c>
      <c r="E12" s="134">
        <v>1.568201724066995</v>
      </c>
      <c r="F12" s="91" t="s">
        <v>651</v>
      </c>
      <c r="G12" s="91" t="b">
        <v>0</v>
      </c>
      <c r="H12" s="91" t="b">
        <v>0</v>
      </c>
      <c r="I12" s="91" t="b">
        <v>0</v>
      </c>
      <c r="J12" s="91" t="b">
        <v>0</v>
      </c>
      <c r="K12" s="91" t="b">
        <v>0</v>
      </c>
      <c r="L12" s="91" t="b">
        <v>0</v>
      </c>
    </row>
    <row r="13" spans="1:12" ht="15">
      <c r="A13" s="91" t="s">
        <v>642</v>
      </c>
      <c r="B13" s="91" t="s">
        <v>643</v>
      </c>
      <c r="C13" s="91">
        <v>3</v>
      </c>
      <c r="D13" s="134">
        <v>0.008847721573873656</v>
      </c>
      <c r="E13" s="134">
        <v>1.869231719730976</v>
      </c>
      <c r="F13" s="91" t="s">
        <v>651</v>
      </c>
      <c r="G13" s="91" t="b">
        <v>0</v>
      </c>
      <c r="H13" s="91" t="b">
        <v>0</v>
      </c>
      <c r="I13" s="91" t="b">
        <v>0</v>
      </c>
      <c r="J13" s="91" t="b">
        <v>0</v>
      </c>
      <c r="K13" s="91" t="b">
        <v>0</v>
      </c>
      <c r="L13" s="91" t="b">
        <v>0</v>
      </c>
    </row>
    <row r="14" spans="1:12" ht="15">
      <c r="A14" s="91" t="s">
        <v>538</v>
      </c>
      <c r="B14" s="91" t="s">
        <v>646</v>
      </c>
      <c r="C14" s="91">
        <v>2</v>
      </c>
      <c r="D14" s="134">
        <v>0.007384483235372996</v>
      </c>
      <c r="E14" s="134">
        <v>1.568201724066995</v>
      </c>
      <c r="F14" s="91" t="s">
        <v>651</v>
      </c>
      <c r="G14" s="91" t="b">
        <v>0</v>
      </c>
      <c r="H14" s="91" t="b">
        <v>0</v>
      </c>
      <c r="I14" s="91" t="b">
        <v>0</v>
      </c>
      <c r="J14" s="91" t="b">
        <v>0</v>
      </c>
      <c r="K14" s="91" t="b">
        <v>0</v>
      </c>
      <c r="L14" s="91" t="b">
        <v>0</v>
      </c>
    </row>
    <row r="15" spans="1:12" ht="15">
      <c r="A15" s="91" t="s">
        <v>542</v>
      </c>
      <c r="B15" s="91" t="s">
        <v>543</v>
      </c>
      <c r="C15" s="91">
        <v>2</v>
      </c>
      <c r="D15" s="134">
        <v>0.007384483235372996</v>
      </c>
      <c r="E15" s="134">
        <v>2.0453229787866576</v>
      </c>
      <c r="F15" s="91" t="s">
        <v>651</v>
      </c>
      <c r="G15" s="91" t="b">
        <v>0</v>
      </c>
      <c r="H15" s="91" t="b">
        <v>0</v>
      </c>
      <c r="I15" s="91" t="b">
        <v>0</v>
      </c>
      <c r="J15" s="91" t="b">
        <v>0</v>
      </c>
      <c r="K15" s="91" t="b">
        <v>0</v>
      </c>
      <c r="L15" s="91" t="b">
        <v>0</v>
      </c>
    </row>
    <row r="16" spans="1:12" ht="15">
      <c r="A16" s="91" t="s">
        <v>543</v>
      </c>
      <c r="B16" s="91" t="s">
        <v>214</v>
      </c>
      <c r="C16" s="91">
        <v>2</v>
      </c>
      <c r="D16" s="134">
        <v>0.007384483235372996</v>
      </c>
      <c r="E16" s="134">
        <v>2.0453229787866576</v>
      </c>
      <c r="F16" s="91" t="s">
        <v>651</v>
      </c>
      <c r="G16" s="91" t="b">
        <v>0</v>
      </c>
      <c r="H16" s="91" t="b">
        <v>0</v>
      </c>
      <c r="I16" s="91" t="b">
        <v>0</v>
      </c>
      <c r="J16" s="91" t="b">
        <v>0</v>
      </c>
      <c r="K16" s="91" t="b">
        <v>0</v>
      </c>
      <c r="L16" s="91" t="b">
        <v>0</v>
      </c>
    </row>
    <row r="17" spans="1:12" ht="15">
      <c r="A17" s="91" t="s">
        <v>214</v>
      </c>
      <c r="B17" s="91" t="s">
        <v>544</v>
      </c>
      <c r="C17" s="91">
        <v>2</v>
      </c>
      <c r="D17" s="134">
        <v>0.007384483235372996</v>
      </c>
      <c r="E17" s="134">
        <v>2.0453229787866576</v>
      </c>
      <c r="F17" s="91" t="s">
        <v>651</v>
      </c>
      <c r="G17" s="91" t="b">
        <v>0</v>
      </c>
      <c r="H17" s="91" t="b">
        <v>0</v>
      </c>
      <c r="I17" s="91" t="b">
        <v>0</v>
      </c>
      <c r="J17" s="91" t="b">
        <v>0</v>
      </c>
      <c r="K17" s="91" t="b">
        <v>0</v>
      </c>
      <c r="L17" s="91" t="b">
        <v>0</v>
      </c>
    </row>
    <row r="18" spans="1:12" ht="15">
      <c r="A18" s="91" t="s">
        <v>544</v>
      </c>
      <c r="B18" s="91" t="s">
        <v>545</v>
      </c>
      <c r="C18" s="91">
        <v>2</v>
      </c>
      <c r="D18" s="134">
        <v>0.007384483235372996</v>
      </c>
      <c r="E18" s="134">
        <v>2.0453229787866576</v>
      </c>
      <c r="F18" s="91" t="s">
        <v>651</v>
      </c>
      <c r="G18" s="91" t="b">
        <v>0</v>
      </c>
      <c r="H18" s="91" t="b">
        <v>0</v>
      </c>
      <c r="I18" s="91" t="b">
        <v>0</v>
      </c>
      <c r="J18" s="91" t="b">
        <v>0</v>
      </c>
      <c r="K18" s="91" t="b">
        <v>0</v>
      </c>
      <c r="L18" s="91" t="b">
        <v>0</v>
      </c>
    </row>
    <row r="19" spans="1:12" ht="15">
      <c r="A19" s="91" t="s">
        <v>545</v>
      </c>
      <c r="B19" s="91" t="s">
        <v>546</v>
      </c>
      <c r="C19" s="91">
        <v>2</v>
      </c>
      <c r="D19" s="134">
        <v>0.007384483235372996</v>
      </c>
      <c r="E19" s="134">
        <v>2.0453229787866576</v>
      </c>
      <c r="F19" s="91" t="s">
        <v>651</v>
      </c>
      <c r="G19" s="91" t="b">
        <v>0</v>
      </c>
      <c r="H19" s="91" t="b">
        <v>0</v>
      </c>
      <c r="I19" s="91" t="b">
        <v>0</v>
      </c>
      <c r="J19" s="91" t="b">
        <v>1</v>
      </c>
      <c r="K19" s="91" t="b">
        <v>0</v>
      </c>
      <c r="L19" s="91" t="b">
        <v>0</v>
      </c>
    </row>
    <row r="20" spans="1:12" ht="15">
      <c r="A20" s="91" t="s">
        <v>546</v>
      </c>
      <c r="B20" s="91" t="s">
        <v>213</v>
      </c>
      <c r="C20" s="91">
        <v>2</v>
      </c>
      <c r="D20" s="134">
        <v>0.007384483235372996</v>
      </c>
      <c r="E20" s="134">
        <v>1.869231719730976</v>
      </c>
      <c r="F20" s="91" t="s">
        <v>651</v>
      </c>
      <c r="G20" s="91" t="b">
        <v>1</v>
      </c>
      <c r="H20" s="91" t="b">
        <v>0</v>
      </c>
      <c r="I20" s="91" t="b">
        <v>0</v>
      </c>
      <c r="J20" s="91" t="b">
        <v>0</v>
      </c>
      <c r="K20" s="91" t="b">
        <v>0</v>
      </c>
      <c r="L20" s="91" t="b">
        <v>0</v>
      </c>
    </row>
    <row r="21" spans="1:12" ht="15">
      <c r="A21" s="91" t="s">
        <v>213</v>
      </c>
      <c r="B21" s="91" t="s">
        <v>547</v>
      </c>
      <c r="C21" s="91">
        <v>2</v>
      </c>
      <c r="D21" s="134">
        <v>0.007384483235372996</v>
      </c>
      <c r="E21" s="134">
        <v>1.7442929831226763</v>
      </c>
      <c r="F21" s="91" t="s">
        <v>651</v>
      </c>
      <c r="G21" s="91" t="b">
        <v>0</v>
      </c>
      <c r="H21" s="91" t="b">
        <v>0</v>
      </c>
      <c r="I21" s="91" t="b">
        <v>0</v>
      </c>
      <c r="J21" s="91" t="b">
        <v>1</v>
      </c>
      <c r="K21" s="91" t="b">
        <v>0</v>
      </c>
      <c r="L21" s="91" t="b">
        <v>0</v>
      </c>
    </row>
    <row r="22" spans="1:12" ht="15">
      <c r="A22" s="91" t="s">
        <v>529</v>
      </c>
      <c r="B22" s="91" t="s">
        <v>530</v>
      </c>
      <c r="C22" s="91">
        <v>10</v>
      </c>
      <c r="D22" s="134">
        <v>0</v>
      </c>
      <c r="E22" s="134">
        <v>1.1846914308175986</v>
      </c>
      <c r="F22" s="91" t="s">
        <v>457</v>
      </c>
      <c r="G22" s="91" t="b">
        <v>0</v>
      </c>
      <c r="H22" s="91" t="b">
        <v>0</v>
      </c>
      <c r="I22" s="91" t="b">
        <v>0</v>
      </c>
      <c r="J22" s="91" t="b">
        <v>0</v>
      </c>
      <c r="K22" s="91" t="b">
        <v>0</v>
      </c>
      <c r="L22" s="91" t="b">
        <v>0</v>
      </c>
    </row>
    <row r="23" spans="1:12" ht="15">
      <c r="A23" s="91" t="s">
        <v>530</v>
      </c>
      <c r="B23" s="91" t="s">
        <v>531</v>
      </c>
      <c r="C23" s="91">
        <v>10</v>
      </c>
      <c r="D23" s="134">
        <v>0</v>
      </c>
      <c r="E23" s="134">
        <v>1.1846914308175986</v>
      </c>
      <c r="F23" s="91" t="s">
        <v>457</v>
      </c>
      <c r="G23" s="91" t="b">
        <v>0</v>
      </c>
      <c r="H23" s="91" t="b">
        <v>0</v>
      </c>
      <c r="I23" s="91" t="b">
        <v>0</v>
      </c>
      <c r="J23" s="91" t="b">
        <v>0</v>
      </c>
      <c r="K23" s="91" t="b">
        <v>0</v>
      </c>
      <c r="L23" s="91" t="b">
        <v>0</v>
      </c>
    </row>
    <row r="24" spans="1:12" ht="15">
      <c r="A24" s="91" t="s">
        <v>531</v>
      </c>
      <c r="B24" s="91" t="s">
        <v>536</v>
      </c>
      <c r="C24" s="91">
        <v>10</v>
      </c>
      <c r="D24" s="134">
        <v>0</v>
      </c>
      <c r="E24" s="134">
        <v>1.1846914308175986</v>
      </c>
      <c r="F24" s="91" t="s">
        <v>457</v>
      </c>
      <c r="G24" s="91" t="b">
        <v>0</v>
      </c>
      <c r="H24" s="91" t="b">
        <v>0</v>
      </c>
      <c r="I24" s="91" t="b">
        <v>0</v>
      </c>
      <c r="J24" s="91" t="b">
        <v>0</v>
      </c>
      <c r="K24" s="91" t="b">
        <v>0</v>
      </c>
      <c r="L24" s="91" t="b">
        <v>0</v>
      </c>
    </row>
    <row r="25" spans="1:12" ht="15">
      <c r="A25" s="91" t="s">
        <v>536</v>
      </c>
      <c r="B25" s="91" t="s">
        <v>537</v>
      </c>
      <c r="C25" s="91">
        <v>10</v>
      </c>
      <c r="D25" s="134">
        <v>0</v>
      </c>
      <c r="E25" s="134">
        <v>1.1846914308175986</v>
      </c>
      <c r="F25" s="91" t="s">
        <v>457</v>
      </c>
      <c r="G25" s="91" t="b">
        <v>0</v>
      </c>
      <c r="H25" s="91" t="b">
        <v>0</v>
      </c>
      <c r="I25" s="91" t="b">
        <v>0</v>
      </c>
      <c r="J25" s="91" t="b">
        <v>0</v>
      </c>
      <c r="K25" s="91" t="b">
        <v>0</v>
      </c>
      <c r="L25" s="91" t="b">
        <v>0</v>
      </c>
    </row>
    <row r="26" spans="1:12" ht="15">
      <c r="A26" s="91" t="s">
        <v>220</v>
      </c>
      <c r="B26" s="91" t="s">
        <v>218</v>
      </c>
      <c r="C26" s="91">
        <v>9</v>
      </c>
      <c r="D26" s="134">
        <v>0.0025264872088716335</v>
      </c>
      <c r="E26" s="134">
        <v>1.1846914308175989</v>
      </c>
      <c r="F26" s="91" t="s">
        <v>457</v>
      </c>
      <c r="G26" s="91" t="b">
        <v>0</v>
      </c>
      <c r="H26" s="91" t="b">
        <v>0</v>
      </c>
      <c r="I26" s="91" t="b">
        <v>0</v>
      </c>
      <c r="J26" s="91" t="b">
        <v>0</v>
      </c>
      <c r="K26" s="91" t="b">
        <v>0</v>
      </c>
      <c r="L26" s="91" t="b">
        <v>0</v>
      </c>
    </row>
    <row r="27" spans="1:12" ht="15">
      <c r="A27" s="91" t="s">
        <v>537</v>
      </c>
      <c r="B27" s="91" t="s">
        <v>528</v>
      </c>
      <c r="C27" s="91">
        <v>9</v>
      </c>
      <c r="D27" s="134">
        <v>0.0025264872088716335</v>
      </c>
      <c r="E27" s="134">
        <v>1.1389339402569236</v>
      </c>
      <c r="F27" s="91" t="s">
        <v>457</v>
      </c>
      <c r="G27" s="91" t="b">
        <v>0</v>
      </c>
      <c r="H27" s="91" t="b">
        <v>0</v>
      </c>
      <c r="I27" s="91" t="b">
        <v>0</v>
      </c>
      <c r="J27" s="91" t="b">
        <v>0</v>
      </c>
      <c r="K27" s="91" t="b">
        <v>0</v>
      </c>
      <c r="L27" s="91" t="b">
        <v>0</v>
      </c>
    </row>
    <row r="28" spans="1:12" ht="15">
      <c r="A28" s="91" t="s">
        <v>528</v>
      </c>
      <c r="B28" s="91" t="s">
        <v>220</v>
      </c>
      <c r="C28" s="91">
        <v>9</v>
      </c>
      <c r="D28" s="134">
        <v>0.0025264872088716335</v>
      </c>
      <c r="E28" s="134">
        <v>1.1389339402569236</v>
      </c>
      <c r="F28" s="91" t="s">
        <v>457</v>
      </c>
      <c r="G28" s="91" t="b">
        <v>0</v>
      </c>
      <c r="H28" s="91" t="b">
        <v>0</v>
      </c>
      <c r="I28" s="91" t="b">
        <v>0</v>
      </c>
      <c r="J28" s="91" t="b">
        <v>0</v>
      </c>
      <c r="K28" s="91" t="b">
        <v>0</v>
      </c>
      <c r="L28" s="91" t="b">
        <v>0</v>
      </c>
    </row>
    <row r="29" spans="1:12" ht="15">
      <c r="A29" s="91" t="s">
        <v>218</v>
      </c>
      <c r="B29" s="91" t="s">
        <v>538</v>
      </c>
      <c r="C29" s="91">
        <v>8</v>
      </c>
      <c r="D29" s="134">
        <v>0.004756319656837125</v>
      </c>
      <c r="E29" s="134">
        <v>1.281601443825655</v>
      </c>
      <c r="F29" s="91" t="s">
        <v>457</v>
      </c>
      <c r="G29" s="91" t="b">
        <v>0</v>
      </c>
      <c r="H29" s="91" t="b">
        <v>0</v>
      </c>
      <c r="I29" s="91" t="b">
        <v>0</v>
      </c>
      <c r="J29" s="91" t="b">
        <v>0</v>
      </c>
      <c r="K29" s="91" t="b">
        <v>0</v>
      </c>
      <c r="L29" s="91" t="b">
        <v>0</v>
      </c>
    </row>
    <row r="30" spans="1:12" ht="15">
      <c r="A30" s="91" t="s">
        <v>639</v>
      </c>
      <c r="B30" s="91" t="s">
        <v>529</v>
      </c>
      <c r="C30" s="91">
        <v>6</v>
      </c>
      <c r="D30" s="134">
        <v>0.008166211642319867</v>
      </c>
      <c r="E30" s="134">
        <v>1.1846914308175989</v>
      </c>
      <c r="F30" s="91" t="s">
        <v>457</v>
      </c>
      <c r="G30" s="91" t="b">
        <v>0</v>
      </c>
      <c r="H30" s="91" t="b">
        <v>0</v>
      </c>
      <c r="I30" s="91" t="b">
        <v>0</v>
      </c>
      <c r="J30" s="91" t="b">
        <v>0</v>
      </c>
      <c r="K30" s="91" t="b">
        <v>0</v>
      </c>
      <c r="L30" s="91" t="b">
        <v>0</v>
      </c>
    </row>
    <row r="31" spans="1:12" ht="15">
      <c r="A31" s="91" t="s">
        <v>538</v>
      </c>
      <c r="B31" s="91" t="s">
        <v>641</v>
      </c>
      <c r="C31" s="91">
        <v>4</v>
      </c>
      <c r="D31" s="134">
        <v>0.009765398985816874</v>
      </c>
      <c r="E31" s="134">
        <v>1.4065401804339552</v>
      </c>
      <c r="F31" s="91" t="s">
        <v>457</v>
      </c>
      <c r="G31" s="91" t="b">
        <v>0</v>
      </c>
      <c r="H31" s="91" t="b">
        <v>0</v>
      </c>
      <c r="I31" s="91" t="b">
        <v>0</v>
      </c>
      <c r="J31" s="91" t="b">
        <v>0</v>
      </c>
      <c r="K31" s="91" t="b">
        <v>0</v>
      </c>
      <c r="L31" s="91" t="b">
        <v>0</v>
      </c>
    </row>
    <row r="32" spans="1:12" ht="15">
      <c r="A32" s="91" t="s">
        <v>640</v>
      </c>
      <c r="B32" s="91" t="s">
        <v>639</v>
      </c>
      <c r="C32" s="91">
        <v>4</v>
      </c>
      <c r="D32" s="134">
        <v>0.009765398985816874</v>
      </c>
      <c r="E32" s="134">
        <v>1.4065401804339552</v>
      </c>
      <c r="F32" s="91" t="s">
        <v>457</v>
      </c>
      <c r="G32" s="91" t="b">
        <v>0</v>
      </c>
      <c r="H32" s="91" t="b">
        <v>0</v>
      </c>
      <c r="I32" s="91" t="b">
        <v>0</v>
      </c>
      <c r="J32" s="91" t="b">
        <v>0</v>
      </c>
      <c r="K32" s="91" t="b">
        <v>0</v>
      </c>
      <c r="L32" s="91" t="b">
        <v>0</v>
      </c>
    </row>
    <row r="33" spans="1:12" ht="15">
      <c r="A33" s="91" t="s">
        <v>642</v>
      </c>
      <c r="B33" s="91" t="s">
        <v>643</v>
      </c>
      <c r="C33" s="91">
        <v>3</v>
      </c>
      <c r="D33" s="134">
        <v>0.009623535189208669</v>
      </c>
      <c r="E33" s="134">
        <v>1.7075701760979363</v>
      </c>
      <c r="F33" s="91" t="s">
        <v>457</v>
      </c>
      <c r="G33" s="91" t="b">
        <v>0</v>
      </c>
      <c r="H33" s="91" t="b">
        <v>0</v>
      </c>
      <c r="I33" s="91" t="b">
        <v>0</v>
      </c>
      <c r="J33" s="91" t="b">
        <v>0</v>
      </c>
      <c r="K33" s="91" t="b">
        <v>0</v>
      </c>
      <c r="L33" s="91" t="b">
        <v>0</v>
      </c>
    </row>
    <row r="34" spans="1:12" ht="15">
      <c r="A34" s="91" t="s">
        <v>538</v>
      </c>
      <c r="B34" s="91" t="s">
        <v>646</v>
      </c>
      <c r="C34" s="91">
        <v>2</v>
      </c>
      <c r="D34" s="134">
        <v>0.008576319071607594</v>
      </c>
      <c r="E34" s="134">
        <v>1.4065401804339552</v>
      </c>
      <c r="F34" s="91" t="s">
        <v>457</v>
      </c>
      <c r="G34" s="91" t="b">
        <v>0</v>
      </c>
      <c r="H34" s="91" t="b">
        <v>0</v>
      </c>
      <c r="I34" s="91" t="b">
        <v>0</v>
      </c>
      <c r="J34" s="91" t="b">
        <v>0</v>
      </c>
      <c r="K34" s="91" t="b">
        <v>0</v>
      </c>
      <c r="L34" s="91" t="b">
        <v>0</v>
      </c>
    </row>
    <row r="35" spans="1:12" ht="15">
      <c r="A35" s="91" t="s">
        <v>542</v>
      </c>
      <c r="B35" s="91" t="s">
        <v>543</v>
      </c>
      <c r="C35" s="91">
        <v>2</v>
      </c>
      <c r="D35" s="134">
        <v>0</v>
      </c>
      <c r="E35" s="134">
        <v>1.0413926851582251</v>
      </c>
      <c r="F35" s="91" t="s">
        <v>459</v>
      </c>
      <c r="G35" s="91" t="b">
        <v>0</v>
      </c>
      <c r="H35" s="91" t="b">
        <v>0</v>
      </c>
      <c r="I35" s="91" t="b">
        <v>0</v>
      </c>
      <c r="J35" s="91" t="b">
        <v>0</v>
      </c>
      <c r="K35" s="91" t="b">
        <v>0</v>
      </c>
      <c r="L35" s="91" t="b">
        <v>0</v>
      </c>
    </row>
    <row r="36" spans="1:12" ht="15">
      <c r="A36" s="91" t="s">
        <v>543</v>
      </c>
      <c r="B36" s="91" t="s">
        <v>214</v>
      </c>
      <c r="C36" s="91">
        <v>2</v>
      </c>
      <c r="D36" s="134">
        <v>0</v>
      </c>
      <c r="E36" s="134">
        <v>1.0413926851582251</v>
      </c>
      <c r="F36" s="91" t="s">
        <v>459</v>
      </c>
      <c r="G36" s="91" t="b">
        <v>0</v>
      </c>
      <c r="H36" s="91" t="b">
        <v>0</v>
      </c>
      <c r="I36" s="91" t="b">
        <v>0</v>
      </c>
      <c r="J36" s="91" t="b">
        <v>0</v>
      </c>
      <c r="K36" s="91" t="b">
        <v>0</v>
      </c>
      <c r="L36" s="91" t="b">
        <v>0</v>
      </c>
    </row>
    <row r="37" spans="1:12" ht="15">
      <c r="A37" s="91" t="s">
        <v>214</v>
      </c>
      <c r="B37" s="91" t="s">
        <v>544</v>
      </c>
      <c r="C37" s="91">
        <v>2</v>
      </c>
      <c r="D37" s="134">
        <v>0</v>
      </c>
      <c r="E37" s="134">
        <v>1.0413926851582251</v>
      </c>
      <c r="F37" s="91" t="s">
        <v>459</v>
      </c>
      <c r="G37" s="91" t="b">
        <v>0</v>
      </c>
      <c r="H37" s="91" t="b">
        <v>0</v>
      </c>
      <c r="I37" s="91" t="b">
        <v>0</v>
      </c>
      <c r="J37" s="91" t="b">
        <v>0</v>
      </c>
      <c r="K37" s="91" t="b">
        <v>0</v>
      </c>
      <c r="L37" s="91" t="b">
        <v>0</v>
      </c>
    </row>
    <row r="38" spans="1:12" ht="15">
      <c r="A38" s="91" t="s">
        <v>544</v>
      </c>
      <c r="B38" s="91" t="s">
        <v>545</v>
      </c>
      <c r="C38" s="91">
        <v>2</v>
      </c>
      <c r="D38" s="134">
        <v>0</v>
      </c>
      <c r="E38" s="134">
        <v>1.0413926851582251</v>
      </c>
      <c r="F38" s="91" t="s">
        <v>459</v>
      </c>
      <c r="G38" s="91" t="b">
        <v>0</v>
      </c>
      <c r="H38" s="91" t="b">
        <v>0</v>
      </c>
      <c r="I38" s="91" t="b">
        <v>0</v>
      </c>
      <c r="J38" s="91" t="b">
        <v>0</v>
      </c>
      <c r="K38" s="91" t="b">
        <v>0</v>
      </c>
      <c r="L38" s="91" t="b">
        <v>0</v>
      </c>
    </row>
    <row r="39" spans="1:12" ht="15">
      <c r="A39" s="91" t="s">
        <v>545</v>
      </c>
      <c r="B39" s="91" t="s">
        <v>546</v>
      </c>
      <c r="C39" s="91">
        <v>2</v>
      </c>
      <c r="D39" s="134">
        <v>0</v>
      </c>
      <c r="E39" s="134">
        <v>1.0413926851582251</v>
      </c>
      <c r="F39" s="91" t="s">
        <v>459</v>
      </c>
      <c r="G39" s="91" t="b">
        <v>0</v>
      </c>
      <c r="H39" s="91" t="b">
        <v>0</v>
      </c>
      <c r="I39" s="91" t="b">
        <v>0</v>
      </c>
      <c r="J39" s="91" t="b">
        <v>1</v>
      </c>
      <c r="K39" s="91" t="b">
        <v>0</v>
      </c>
      <c r="L39" s="91" t="b">
        <v>0</v>
      </c>
    </row>
    <row r="40" spans="1:12" ht="15">
      <c r="A40" s="91" t="s">
        <v>546</v>
      </c>
      <c r="B40" s="91" t="s">
        <v>213</v>
      </c>
      <c r="C40" s="91">
        <v>2</v>
      </c>
      <c r="D40" s="134">
        <v>0</v>
      </c>
      <c r="E40" s="134">
        <v>0.8653014261025438</v>
      </c>
      <c r="F40" s="91" t="s">
        <v>459</v>
      </c>
      <c r="G40" s="91" t="b">
        <v>1</v>
      </c>
      <c r="H40" s="91" t="b">
        <v>0</v>
      </c>
      <c r="I40" s="91" t="b">
        <v>0</v>
      </c>
      <c r="J40" s="91" t="b">
        <v>0</v>
      </c>
      <c r="K40" s="91" t="b">
        <v>0</v>
      </c>
      <c r="L40" s="91" t="b">
        <v>0</v>
      </c>
    </row>
    <row r="41" spans="1:12" ht="15">
      <c r="A41" s="91" t="s">
        <v>213</v>
      </c>
      <c r="B41" s="91" t="s">
        <v>547</v>
      </c>
      <c r="C41" s="91">
        <v>2</v>
      </c>
      <c r="D41" s="134">
        <v>0</v>
      </c>
      <c r="E41" s="134">
        <v>0.7403626894942439</v>
      </c>
      <c r="F41" s="91" t="s">
        <v>459</v>
      </c>
      <c r="G41" s="91" t="b">
        <v>0</v>
      </c>
      <c r="H41" s="91" t="b">
        <v>0</v>
      </c>
      <c r="I41" s="91" t="b">
        <v>0</v>
      </c>
      <c r="J41" s="91" t="b">
        <v>1</v>
      </c>
      <c r="K41" s="91" t="b">
        <v>0</v>
      </c>
      <c r="L4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455</v>
      </c>
      <c r="BB2" s="13" t="s">
        <v>467</v>
      </c>
      <c r="BC2" s="13" t="s">
        <v>468</v>
      </c>
      <c r="BD2" s="67" t="s">
        <v>664</v>
      </c>
      <c r="BE2" s="67" t="s">
        <v>665</v>
      </c>
      <c r="BF2" s="67" t="s">
        <v>666</v>
      </c>
      <c r="BG2" s="67" t="s">
        <v>667</v>
      </c>
      <c r="BH2" s="67" t="s">
        <v>668</v>
      </c>
      <c r="BI2" s="67" t="s">
        <v>669</v>
      </c>
      <c r="BJ2" s="67" t="s">
        <v>670</v>
      </c>
      <c r="BK2" s="67" t="s">
        <v>671</v>
      </c>
      <c r="BL2" s="67" t="s">
        <v>672</v>
      </c>
    </row>
    <row r="3" spans="1:64" ht="15" customHeight="1">
      <c r="A3" s="84" t="s">
        <v>212</v>
      </c>
      <c r="B3" s="84" t="s">
        <v>218</v>
      </c>
      <c r="C3" s="53"/>
      <c r="D3" s="54"/>
      <c r="E3" s="65"/>
      <c r="F3" s="55"/>
      <c r="G3" s="53"/>
      <c r="H3" s="57"/>
      <c r="I3" s="56"/>
      <c r="J3" s="56"/>
      <c r="K3" s="36" t="s">
        <v>65</v>
      </c>
      <c r="L3" s="62">
        <v>3</v>
      </c>
      <c r="M3" s="62"/>
      <c r="N3" s="63"/>
      <c r="O3" s="85" t="s">
        <v>221</v>
      </c>
      <c r="P3" s="87">
        <v>43621.64881944445</v>
      </c>
      <c r="Q3" s="85" t="s">
        <v>223</v>
      </c>
      <c r="R3" s="85" t="s">
        <v>238</v>
      </c>
      <c r="S3" s="85" t="s">
        <v>252</v>
      </c>
      <c r="T3" s="85" t="s">
        <v>254</v>
      </c>
      <c r="U3" s="85"/>
      <c r="V3" s="90" t="s">
        <v>266</v>
      </c>
      <c r="W3" s="87">
        <v>43621.64881944445</v>
      </c>
      <c r="X3" s="90" t="s">
        <v>272</v>
      </c>
      <c r="Y3" s="85">
        <v>33.6854</v>
      </c>
      <c r="Z3" s="85">
        <v>-116.1815</v>
      </c>
      <c r="AA3" s="91" t="s">
        <v>287</v>
      </c>
      <c r="AB3" s="85"/>
      <c r="AC3" s="85" t="b">
        <v>0</v>
      </c>
      <c r="AD3" s="85">
        <v>0</v>
      </c>
      <c r="AE3" s="91" t="s">
        <v>302</v>
      </c>
      <c r="AF3" s="85" t="b">
        <v>0</v>
      </c>
      <c r="AG3" s="85" t="s">
        <v>304</v>
      </c>
      <c r="AH3" s="85"/>
      <c r="AI3" s="91" t="s">
        <v>302</v>
      </c>
      <c r="AJ3" s="85" t="b">
        <v>0</v>
      </c>
      <c r="AK3" s="85">
        <v>0</v>
      </c>
      <c r="AL3" s="91" t="s">
        <v>302</v>
      </c>
      <c r="AM3" s="85" t="s">
        <v>305</v>
      </c>
      <c r="AN3" s="85" t="b">
        <v>0</v>
      </c>
      <c r="AO3" s="91" t="s">
        <v>287</v>
      </c>
      <c r="AP3" s="85" t="s">
        <v>176</v>
      </c>
      <c r="AQ3" s="85">
        <v>0</v>
      </c>
      <c r="AR3" s="85">
        <v>0</v>
      </c>
      <c r="AS3" s="85" t="s">
        <v>307</v>
      </c>
      <c r="AT3" s="85" t="s">
        <v>310</v>
      </c>
      <c r="AU3" s="85" t="s">
        <v>311</v>
      </c>
      <c r="AV3" s="85" t="s">
        <v>312</v>
      </c>
      <c r="AW3" s="85" t="s">
        <v>315</v>
      </c>
      <c r="AX3" s="85" t="s">
        <v>318</v>
      </c>
      <c r="AY3" s="85" t="s">
        <v>321</v>
      </c>
      <c r="AZ3" s="90" t="s">
        <v>322</v>
      </c>
      <c r="BA3">
        <v>1</v>
      </c>
      <c r="BB3" s="85" t="str">
        <f>REPLACE(INDEX(GroupVertices[Group],MATCH(Edges24[[#This Row],[Vertex 1]],GroupVertices[Vertex],0)),1,1,"")</f>
        <v>1</v>
      </c>
      <c r="BC3" s="85" t="str">
        <f>REPLACE(INDEX(GroupVertices[Group],MATCH(Edges24[[#This Row],[Vertex 2]],GroupVertices[Vertex],0)),1,1,"")</f>
        <v>1</v>
      </c>
      <c r="BD3" s="51">
        <v>0</v>
      </c>
      <c r="BE3" s="52">
        <v>0</v>
      </c>
      <c r="BF3" s="51">
        <v>0</v>
      </c>
      <c r="BG3" s="52">
        <v>0</v>
      </c>
      <c r="BH3" s="51">
        <v>0</v>
      </c>
      <c r="BI3" s="52">
        <v>0</v>
      </c>
      <c r="BJ3" s="51">
        <v>31</v>
      </c>
      <c r="BK3" s="52">
        <v>100</v>
      </c>
      <c r="BL3" s="51">
        <v>31</v>
      </c>
    </row>
    <row r="4" spans="1:64" ht="15" customHeight="1">
      <c r="A4" s="84" t="s">
        <v>213</v>
      </c>
      <c r="B4" s="84" t="s">
        <v>218</v>
      </c>
      <c r="C4" s="53"/>
      <c r="D4" s="54"/>
      <c r="E4" s="65"/>
      <c r="F4" s="55"/>
      <c r="G4" s="53"/>
      <c r="H4" s="57"/>
      <c r="I4" s="56"/>
      <c r="J4" s="56"/>
      <c r="K4" s="36" t="s">
        <v>65</v>
      </c>
      <c r="L4" s="83">
        <v>4</v>
      </c>
      <c r="M4" s="83"/>
      <c r="N4" s="63"/>
      <c r="O4" s="86" t="s">
        <v>221</v>
      </c>
      <c r="P4" s="88">
        <v>43621.59259259259</v>
      </c>
      <c r="Q4" s="86" t="s">
        <v>224</v>
      </c>
      <c r="R4" s="89" t="s">
        <v>239</v>
      </c>
      <c r="S4" s="86" t="s">
        <v>253</v>
      </c>
      <c r="T4" s="86"/>
      <c r="U4" s="86"/>
      <c r="V4" s="89" t="s">
        <v>267</v>
      </c>
      <c r="W4" s="88">
        <v>43621.59259259259</v>
      </c>
      <c r="X4" s="89" t="s">
        <v>273</v>
      </c>
      <c r="Y4" s="86">
        <v>33.824273</v>
      </c>
      <c r="Z4" s="86">
        <v>-116.546645</v>
      </c>
      <c r="AA4" s="92" t="s">
        <v>288</v>
      </c>
      <c r="AB4" s="86"/>
      <c r="AC4" s="86" t="b">
        <v>0</v>
      </c>
      <c r="AD4" s="86">
        <v>1</v>
      </c>
      <c r="AE4" s="92" t="s">
        <v>302</v>
      </c>
      <c r="AF4" s="86" t="b">
        <v>0</v>
      </c>
      <c r="AG4" s="86" t="s">
        <v>304</v>
      </c>
      <c r="AH4" s="86"/>
      <c r="AI4" s="92" t="s">
        <v>302</v>
      </c>
      <c r="AJ4" s="86" t="b">
        <v>0</v>
      </c>
      <c r="AK4" s="86">
        <v>1</v>
      </c>
      <c r="AL4" s="92" t="s">
        <v>302</v>
      </c>
      <c r="AM4" s="86" t="s">
        <v>305</v>
      </c>
      <c r="AN4" s="86" t="b">
        <v>0</v>
      </c>
      <c r="AO4" s="92" t="s">
        <v>288</v>
      </c>
      <c r="AP4" s="86" t="s">
        <v>176</v>
      </c>
      <c r="AQ4" s="86">
        <v>0</v>
      </c>
      <c r="AR4" s="86">
        <v>0</v>
      </c>
      <c r="AS4" s="86" t="s">
        <v>308</v>
      </c>
      <c r="AT4" s="86" t="s">
        <v>310</v>
      </c>
      <c r="AU4" s="86" t="s">
        <v>311</v>
      </c>
      <c r="AV4" s="86" t="s">
        <v>313</v>
      </c>
      <c r="AW4" s="86" t="s">
        <v>316</v>
      </c>
      <c r="AX4" s="86" t="s">
        <v>319</v>
      </c>
      <c r="AY4" s="86" t="s">
        <v>321</v>
      </c>
      <c r="AZ4" s="89" t="s">
        <v>323</v>
      </c>
      <c r="BA4">
        <v>1</v>
      </c>
      <c r="BB4" s="85" t="str">
        <f>REPLACE(INDEX(GroupVertices[Group],MATCH(Edges24[[#This Row],[Vertex 1]],GroupVertices[Vertex],0)),1,1,"")</f>
        <v>4</v>
      </c>
      <c r="BC4" s="85" t="str">
        <f>REPLACE(INDEX(GroupVertices[Group],MATCH(Edges24[[#This Row],[Vertex 2]],GroupVertices[Vertex],0)),1,1,"")</f>
        <v>1</v>
      </c>
      <c r="BD4" s="51"/>
      <c r="BE4" s="52"/>
      <c r="BF4" s="51"/>
      <c r="BG4" s="52"/>
      <c r="BH4" s="51"/>
      <c r="BI4" s="52"/>
      <c r="BJ4" s="51"/>
      <c r="BK4" s="52"/>
      <c r="BL4" s="51"/>
    </row>
    <row r="5" spans="1:64" ht="15">
      <c r="A5" s="84" t="s">
        <v>214</v>
      </c>
      <c r="B5" s="84" t="s">
        <v>213</v>
      </c>
      <c r="C5" s="53"/>
      <c r="D5" s="54"/>
      <c r="E5" s="65"/>
      <c r="F5" s="55"/>
      <c r="G5" s="53"/>
      <c r="H5" s="57"/>
      <c r="I5" s="56"/>
      <c r="J5" s="56"/>
      <c r="K5" s="36" t="s">
        <v>66</v>
      </c>
      <c r="L5" s="83">
        <v>6</v>
      </c>
      <c r="M5" s="83"/>
      <c r="N5" s="63"/>
      <c r="O5" s="86" t="s">
        <v>221</v>
      </c>
      <c r="P5" s="88">
        <v>43621.946493055555</v>
      </c>
      <c r="Q5" s="86" t="s">
        <v>225</v>
      </c>
      <c r="R5" s="86"/>
      <c r="S5" s="86"/>
      <c r="T5" s="86"/>
      <c r="U5" s="86"/>
      <c r="V5" s="89" t="s">
        <v>268</v>
      </c>
      <c r="W5" s="88">
        <v>43621.946493055555</v>
      </c>
      <c r="X5" s="89" t="s">
        <v>274</v>
      </c>
      <c r="Y5" s="86"/>
      <c r="Z5" s="86"/>
      <c r="AA5" s="92" t="s">
        <v>289</v>
      </c>
      <c r="AB5" s="86"/>
      <c r="AC5" s="86" t="b">
        <v>0</v>
      </c>
      <c r="AD5" s="86">
        <v>0</v>
      </c>
      <c r="AE5" s="92" t="s">
        <v>302</v>
      </c>
      <c r="AF5" s="86" t="b">
        <v>0</v>
      </c>
      <c r="AG5" s="86" t="s">
        <v>304</v>
      </c>
      <c r="AH5" s="86"/>
      <c r="AI5" s="92" t="s">
        <v>302</v>
      </c>
      <c r="AJ5" s="86" t="b">
        <v>0</v>
      </c>
      <c r="AK5" s="86">
        <v>1</v>
      </c>
      <c r="AL5" s="92" t="s">
        <v>288</v>
      </c>
      <c r="AM5" s="86" t="s">
        <v>306</v>
      </c>
      <c r="AN5" s="86" t="b">
        <v>0</v>
      </c>
      <c r="AO5" s="92" t="s">
        <v>288</v>
      </c>
      <c r="AP5" s="86" t="s">
        <v>176</v>
      </c>
      <c r="AQ5" s="86">
        <v>0</v>
      </c>
      <c r="AR5" s="86">
        <v>0</v>
      </c>
      <c r="AS5" s="86"/>
      <c r="AT5" s="86"/>
      <c r="AU5" s="86"/>
      <c r="AV5" s="86"/>
      <c r="AW5" s="86"/>
      <c r="AX5" s="86"/>
      <c r="AY5" s="86"/>
      <c r="AZ5" s="86"/>
      <c r="BA5">
        <v>1</v>
      </c>
      <c r="BB5" s="85" t="str">
        <f>REPLACE(INDEX(GroupVertices[Group],MATCH(Edges24[[#This Row],[Vertex 1]],GroupVertices[Vertex],0)),1,1,"")</f>
        <v>4</v>
      </c>
      <c r="BC5" s="85" t="str">
        <f>REPLACE(INDEX(GroupVertices[Group],MATCH(Edges24[[#This Row],[Vertex 2]],GroupVertices[Vertex],0)),1,1,"")</f>
        <v>4</v>
      </c>
      <c r="BD5" s="51">
        <v>2</v>
      </c>
      <c r="BE5" s="52">
        <v>12.5</v>
      </c>
      <c r="BF5" s="51">
        <v>0</v>
      </c>
      <c r="BG5" s="52">
        <v>0</v>
      </c>
      <c r="BH5" s="51">
        <v>0</v>
      </c>
      <c r="BI5" s="52">
        <v>0</v>
      </c>
      <c r="BJ5" s="51">
        <v>14</v>
      </c>
      <c r="BK5" s="52">
        <v>87.5</v>
      </c>
      <c r="BL5" s="51">
        <v>16</v>
      </c>
    </row>
    <row r="6" spans="1:64" ht="15">
      <c r="A6" s="84" t="s">
        <v>215</v>
      </c>
      <c r="B6" s="84" t="s">
        <v>219</v>
      </c>
      <c r="C6" s="53"/>
      <c r="D6" s="54"/>
      <c r="E6" s="65"/>
      <c r="F6" s="55"/>
      <c r="G6" s="53"/>
      <c r="H6" s="57"/>
      <c r="I6" s="56"/>
      <c r="J6" s="56"/>
      <c r="K6" s="36" t="s">
        <v>65</v>
      </c>
      <c r="L6" s="83">
        <v>7</v>
      </c>
      <c r="M6" s="83"/>
      <c r="N6" s="63"/>
      <c r="O6" s="86" t="s">
        <v>221</v>
      </c>
      <c r="P6" s="88">
        <v>43623.15934027778</v>
      </c>
      <c r="Q6" s="86" t="s">
        <v>226</v>
      </c>
      <c r="R6" s="89" t="s">
        <v>240</v>
      </c>
      <c r="S6" s="86" t="s">
        <v>253</v>
      </c>
      <c r="T6" s="86" t="s">
        <v>255</v>
      </c>
      <c r="U6" s="86"/>
      <c r="V6" s="89" t="s">
        <v>269</v>
      </c>
      <c r="W6" s="88">
        <v>43623.15934027778</v>
      </c>
      <c r="X6" s="89" t="s">
        <v>275</v>
      </c>
      <c r="Y6" s="86">
        <v>33.76258835</v>
      </c>
      <c r="Z6" s="86">
        <v>-116.44153082</v>
      </c>
      <c r="AA6" s="92" t="s">
        <v>290</v>
      </c>
      <c r="AB6" s="86"/>
      <c r="AC6" s="86" t="b">
        <v>0</v>
      </c>
      <c r="AD6" s="86">
        <v>0</v>
      </c>
      <c r="AE6" s="92" t="s">
        <v>302</v>
      </c>
      <c r="AF6" s="86" t="b">
        <v>0</v>
      </c>
      <c r="AG6" s="86" t="s">
        <v>304</v>
      </c>
      <c r="AH6" s="86"/>
      <c r="AI6" s="92" t="s">
        <v>302</v>
      </c>
      <c r="AJ6" s="86" t="b">
        <v>0</v>
      </c>
      <c r="AK6" s="86">
        <v>0</v>
      </c>
      <c r="AL6" s="92" t="s">
        <v>302</v>
      </c>
      <c r="AM6" s="86" t="s">
        <v>305</v>
      </c>
      <c r="AN6" s="86" t="b">
        <v>0</v>
      </c>
      <c r="AO6" s="92" t="s">
        <v>290</v>
      </c>
      <c r="AP6" s="86" t="s">
        <v>176</v>
      </c>
      <c r="AQ6" s="86">
        <v>0</v>
      </c>
      <c r="AR6" s="86">
        <v>0</v>
      </c>
      <c r="AS6" s="86" t="s">
        <v>309</v>
      </c>
      <c r="AT6" s="86" t="s">
        <v>310</v>
      </c>
      <c r="AU6" s="86" t="s">
        <v>311</v>
      </c>
      <c r="AV6" s="86" t="s">
        <v>314</v>
      </c>
      <c r="AW6" s="86" t="s">
        <v>317</v>
      </c>
      <c r="AX6" s="86" t="s">
        <v>320</v>
      </c>
      <c r="AY6" s="86" t="s">
        <v>321</v>
      </c>
      <c r="AZ6" s="89" t="s">
        <v>324</v>
      </c>
      <c r="BA6">
        <v>1</v>
      </c>
      <c r="BB6" s="85" t="str">
        <f>REPLACE(INDEX(GroupVertices[Group],MATCH(Edges24[[#This Row],[Vertex 1]],GroupVertices[Vertex],0)),1,1,"")</f>
        <v>3</v>
      </c>
      <c r="BC6" s="85" t="str">
        <f>REPLACE(INDEX(GroupVertices[Group],MATCH(Edges24[[#This Row],[Vertex 2]],GroupVertices[Vertex],0)),1,1,"")</f>
        <v>3</v>
      </c>
      <c r="BD6" s="51">
        <v>0</v>
      </c>
      <c r="BE6" s="52">
        <v>0</v>
      </c>
      <c r="BF6" s="51">
        <v>0</v>
      </c>
      <c r="BG6" s="52">
        <v>0</v>
      </c>
      <c r="BH6" s="51">
        <v>0</v>
      </c>
      <c r="BI6" s="52">
        <v>0</v>
      </c>
      <c r="BJ6" s="51">
        <v>13</v>
      </c>
      <c r="BK6" s="52">
        <v>100</v>
      </c>
      <c r="BL6" s="51">
        <v>13</v>
      </c>
    </row>
    <row r="7" spans="1:64" ht="15">
      <c r="A7" s="84" t="s">
        <v>216</v>
      </c>
      <c r="B7" s="84" t="s">
        <v>220</v>
      </c>
      <c r="C7" s="53"/>
      <c r="D7" s="54"/>
      <c r="E7" s="65"/>
      <c r="F7" s="55"/>
      <c r="G7" s="53"/>
      <c r="H7" s="57"/>
      <c r="I7" s="56"/>
      <c r="J7" s="56"/>
      <c r="K7" s="36" t="s">
        <v>65</v>
      </c>
      <c r="L7" s="83">
        <v>9</v>
      </c>
      <c r="M7" s="83"/>
      <c r="N7" s="63"/>
      <c r="O7" s="86" t="s">
        <v>221</v>
      </c>
      <c r="P7" s="88">
        <v>43617.93116898148</v>
      </c>
      <c r="Q7" s="86" t="s">
        <v>227</v>
      </c>
      <c r="R7" s="89" t="s">
        <v>241</v>
      </c>
      <c r="S7" s="86" t="s">
        <v>253</v>
      </c>
      <c r="T7" s="86" t="s">
        <v>256</v>
      </c>
      <c r="U7" s="86"/>
      <c r="V7" s="89" t="s">
        <v>270</v>
      </c>
      <c r="W7" s="88">
        <v>43617.93116898148</v>
      </c>
      <c r="X7" s="89" t="s">
        <v>276</v>
      </c>
      <c r="Y7" s="86"/>
      <c r="Z7" s="86"/>
      <c r="AA7" s="92" t="s">
        <v>291</v>
      </c>
      <c r="AB7" s="86"/>
      <c r="AC7" s="86" t="b">
        <v>0</v>
      </c>
      <c r="AD7" s="86">
        <v>0</v>
      </c>
      <c r="AE7" s="92" t="s">
        <v>302</v>
      </c>
      <c r="AF7" s="86" t="b">
        <v>0</v>
      </c>
      <c r="AG7" s="86" t="s">
        <v>304</v>
      </c>
      <c r="AH7" s="86"/>
      <c r="AI7" s="92" t="s">
        <v>302</v>
      </c>
      <c r="AJ7" s="86" t="b">
        <v>0</v>
      </c>
      <c r="AK7" s="86">
        <v>0</v>
      </c>
      <c r="AL7" s="92" t="s">
        <v>302</v>
      </c>
      <c r="AM7" s="86" t="s">
        <v>305</v>
      </c>
      <c r="AN7" s="86" t="b">
        <v>0</v>
      </c>
      <c r="AO7" s="92" t="s">
        <v>291</v>
      </c>
      <c r="AP7" s="86" t="s">
        <v>176</v>
      </c>
      <c r="AQ7" s="86">
        <v>0</v>
      </c>
      <c r="AR7" s="86">
        <v>0</v>
      </c>
      <c r="AS7" s="86"/>
      <c r="AT7" s="86"/>
      <c r="AU7" s="86"/>
      <c r="AV7" s="86"/>
      <c r="AW7" s="86"/>
      <c r="AX7" s="86"/>
      <c r="AY7" s="86"/>
      <c r="AZ7" s="86"/>
      <c r="BA7">
        <v>10</v>
      </c>
      <c r="BB7" s="85" t="str">
        <f>REPLACE(INDEX(GroupVertices[Group],MATCH(Edges24[[#This Row],[Vertex 1]],GroupVertices[Vertex],0)),1,1,"")</f>
        <v>2</v>
      </c>
      <c r="BC7" s="85" t="str">
        <f>REPLACE(INDEX(GroupVertices[Group],MATCH(Edges24[[#This Row],[Vertex 2]],GroupVertices[Vertex],0)),1,1,"")</f>
        <v>2</v>
      </c>
      <c r="BD7" s="51">
        <v>1</v>
      </c>
      <c r="BE7" s="52">
        <v>4.545454545454546</v>
      </c>
      <c r="BF7" s="51">
        <v>0</v>
      </c>
      <c r="BG7" s="52">
        <v>0</v>
      </c>
      <c r="BH7" s="51">
        <v>0</v>
      </c>
      <c r="BI7" s="52">
        <v>0</v>
      </c>
      <c r="BJ7" s="51">
        <v>21</v>
      </c>
      <c r="BK7" s="52">
        <v>95.45454545454545</v>
      </c>
      <c r="BL7" s="51">
        <v>22</v>
      </c>
    </row>
    <row r="8" spans="1:64" ht="15">
      <c r="A8" s="84" t="s">
        <v>216</v>
      </c>
      <c r="B8" s="84" t="s">
        <v>220</v>
      </c>
      <c r="C8" s="53"/>
      <c r="D8" s="54"/>
      <c r="E8" s="65"/>
      <c r="F8" s="55"/>
      <c r="G8" s="53"/>
      <c r="H8" s="57"/>
      <c r="I8" s="56"/>
      <c r="J8" s="56"/>
      <c r="K8" s="36" t="s">
        <v>65</v>
      </c>
      <c r="L8" s="83">
        <v>10</v>
      </c>
      <c r="M8" s="83"/>
      <c r="N8" s="63"/>
      <c r="O8" s="86" t="s">
        <v>221</v>
      </c>
      <c r="P8" s="88">
        <v>43617.932222222225</v>
      </c>
      <c r="Q8" s="86" t="s">
        <v>228</v>
      </c>
      <c r="R8" s="89" t="s">
        <v>242</v>
      </c>
      <c r="S8" s="86" t="s">
        <v>253</v>
      </c>
      <c r="T8" s="86" t="s">
        <v>257</v>
      </c>
      <c r="U8" s="86"/>
      <c r="V8" s="89" t="s">
        <v>270</v>
      </c>
      <c r="W8" s="88">
        <v>43617.932222222225</v>
      </c>
      <c r="X8" s="89" t="s">
        <v>277</v>
      </c>
      <c r="Y8" s="86"/>
      <c r="Z8" s="86"/>
      <c r="AA8" s="92" t="s">
        <v>292</v>
      </c>
      <c r="AB8" s="86"/>
      <c r="AC8" s="86" t="b">
        <v>0</v>
      </c>
      <c r="AD8" s="86">
        <v>0</v>
      </c>
      <c r="AE8" s="92" t="s">
        <v>302</v>
      </c>
      <c r="AF8" s="86" t="b">
        <v>0</v>
      </c>
      <c r="AG8" s="86" t="s">
        <v>304</v>
      </c>
      <c r="AH8" s="86"/>
      <c r="AI8" s="92" t="s">
        <v>302</v>
      </c>
      <c r="AJ8" s="86" t="b">
        <v>0</v>
      </c>
      <c r="AK8" s="86">
        <v>0</v>
      </c>
      <c r="AL8" s="92" t="s">
        <v>302</v>
      </c>
      <c r="AM8" s="86" t="s">
        <v>305</v>
      </c>
      <c r="AN8" s="86" t="b">
        <v>0</v>
      </c>
      <c r="AO8" s="92" t="s">
        <v>292</v>
      </c>
      <c r="AP8" s="86" t="s">
        <v>176</v>
      </c>
      <c r="AQ8" s="86">
        <v>0</v>
      </c>
      <c r="AR8" s="86">
        <v>0</v>
      </c>
      <c r="AS8" s="86"/>
      <c r="AT8" s="86"/>
      <c r="AU8" s="86"/>
      <c r="AV8" s="86"/>
      <c r="AW8" s="86"/>
      <c r="AX8" s="86"/>
      <c r="AY8" s="86"/>
      <c r="AZ8" s="86"/>
      <c r="BA8">
        <v>10</v>
      </c>
      <c r="BB8" s="85" t="str">
        <f>REPLACE(INDEX(GroupVertices[Group],MATCH(Edges24[[#This Row],[Vertex 1]],GroupVertices[Vertex],0)),1,1,"")</f>
        <v>2</v>
      </c>
      <c r="BC8" s="85" t="str">
        <f>REPLACE(INDEX(GroupVertices[Group],MATCH(Edges24[[#This Row],[Vertex 2]],GroupVertices[Vertex],0)),1,1,"")</f>
        <v>2</v>
      </c>
      <c r="BD8" s="51">
        <v>0</v>
      </c>
      <c r="BE8" s="52">
        <v>0</v>
      </c>
      <c r="BF8" s="51">
        <v>0</v>
      </c>
      <c r="BG8" s="52">
        <v>0</v>
      </c>
      <c r="BH8" s="51">
        <v>0</v>
      </c>
      <c r="BI8" s="52">
        <v>0</v>
      </c>
      <c r="BJ8" s="51">
        <v>19</v>
      </c>
      <c r="BK8" s="52">
        <v>100</v>
      </c>
      <c r="BL8" s="51">
        <v>19</v>
      </c>
    </row>
    <row r="9" spans="1:64" ht="15">
      <c r="A9" s="84" t="s">
        <v>216</v>
      </c>
      <c r="B9" s="84" t="s">
        <v>220</v>
      </c>
      <c r="C9" s="53"/>
      <c r="D9" s="54"/>
      <c r="E9" s="65"/>
      <c r="F9" s="55"/>
      <c r="G9" s="53"/>
      <c r="H9" s="57"/>
      <c r="I9" s="56"/>
      <c r="J9" s="56"/>
      <c r="K9" s="36" t="s">
        <v>65</v>
      </c>
      <c r="L9" s="83">
        <v>11</v>
      </c>
      <c r="M9" s="83"/>
      <c r="N9" s="63"/>
      <c r="O9" s="86" t="s">
        <v>221</v>
      </c>
      <c r="P9" s="88">
        <v>43617.93346064815</v>
      </c>
      <c r="Q9" s="86" t="s">
        <v>229</v>
      </c>
      <c r="R9" s="89" t="s">
        <v>243</v>
      </c>
      <c r="S9" s="86" t="s">
        <v>253</v>
      </c>
      <c r="T9" s="86" t="s">
        <v>258</v>
      </c>
      <c r="U9" s="86"/>
      <c r="V9" s="89" t="s">
        <v>270</v>
      </c>
      <c r="W9" s="88">
        <v>43617.93346064815</v>
      </c>
      <c r="X9" s="89" t="s">
        <v>278</v>
      </c>
      <c r="Y9" s="86"/>
      <c r="Z9" s="86"/>
      <c r="AA9" s="92" t="s">
        <v>293</v>
      </c>
      <c r="AB9" s="86"/>
      <c r="AC9" s="86" t="b">
        <v>0</v>
      </c>
      <c r="AD9" s="86">
        <v>0</v>
      </c>
      <c r="AE9" s="92" t="s">
        <v>302</v>
      </c>
      <c r="AF9" s="86" t="b">
        <v>0</v>
      </c>
      <c r="AG9" s="86" t="s">
        <v>304</v>
      </c>
      <c r="AH9" s="86"/>
      <c r="AI9" s="92" t="s">
        <v>302</v>
      </c>
      <c r="AJ9" s="86" t="b">
        <v>0</v>
      </c>
      <c r="AK9" s="86">
        <v>0</v>
      </c>
      <c r="AL9" s="92" t="s">
        <v>302</v>
      </c>
      <c r="AM9" s="86" t="s">
        <v>305</v>
      </c>
      <c r="AN9" s="86" t="b">
        <v>0</v>
      </c>
      <c r="AO9" s="92" t="s">
        <v>293</v>
      </c>
      <c r="AP9" s="86" t="s">
        <v>176</v>
      </c>
      <c r="AQ9" s="86">
        <v>0</v>
      </c>
      <c r="AR9" s="86">
        <v>0</v>
      </c>
      <c r="AS9" s="86"/>
      <c r="AT9" s="86"/>
      <c r="AU9" s="86"/>
      <c r="AV9" s="86"/>
      <c r="AW9" s="86"/>
      <c r="AX9" s="86"/>
      <c r="AY9" s="86"/>
      <c r="AZ9" s="86"/>
      <c r="BA9">
        <v>10</v>
      </c>
      <c r="BB9" s="85" t="str">
        <f>REPLACE(INDEX(GroupVertices[Group],MATCH(Edges24[[#This Row],[Vertex 1]],GroupVertices[Vertex],0)),1,1,"")</f>
        <v>2</v>
      </c>
      <c r="BC9" s="85" t="str">
        <f>REPLACE(INDEX(GroupVertices[Group],MATCH(Edges24[[#This Row],[Vertex 2]],GroupVertices[Vertex],0)),1,1,"")</f>
        <v>2</v>
      </c>
      <c r="BD9" s="51">
        <v>0</v>
      </c>
      <c r="BE9" s="52">
        <v>0</v>
      </c>
      <c r="BF9" s="51">
        <v>0</v>
      </c>
      <c r="BG9" s="52">
        <v>0</v>
      </c>
      <c r="BH9" s="51">
        <v>0</v>
      </c>
      <c r="BI9" s="52">
        <v>0</v>
      </c>
      <c r="BJ9" s="51">
        <v>20</v>
      </c>
      <c r="BK9" s="52">
        <v>100</v>
      </c>
      <c r="BL9" s="51">
        <v>20</v>
      </c>
    </row>
    <row r="10" spans="1:64" ht="15">
      <c r="A10" s="84" t="s">
        <v>216</v>
      </c>
      <c r="B10" s="84" t="s">
        <v>220</v>
      </c>
      <c r="C10" s="53"/>
      <c r="D10" s="54"/>
      <c r="E10" s="65"/>
      <c r="F10" s="55"/>
      <c r="G10" s="53"/>
      <c r="H10" s="57"/>
      <c r="I10" s="56"/>
      <c r="J10" s="56"/>
      <c r="K10" s="36" t="s">
        <v>65</v>
      </c>
      <c r="L10" s="83">
        <v>12</v>
      </c>
      <c r="M10" s="83"/>
      <c r="N10" s="63"/>
      <c r="O10" s="86" t="s">
        <v>221</v>
      </c>
      <c r="P10" s="88">
        <v>43617.93430555556</v>
      </c>
      <c r="Q10" s="86" t="s">
        <v>230</v>
      </c>
      <c r="R10" s="89" t="s">
        <v>244</v>
      </c>
      <c r="S10" s="86" t="s">
        <v>253</v>
      </c>
      <c r="T10" s="86" t="s">
        <v>259</v>
      </c>
      <c r="U10" s="86"/>
      <c r="V10" s="89" t="s">
        <v>270</v>
      </c>
      <c r="W10" s="88">
        <v>43617.93430555556</v>
      </c>
      <c r="X10" s="89" t="s">
        <v>279</v>
      </c>
      <c r="Y10" s="86"/>
      <c r="Z10" s="86"/>
      <c r="AA10" s="92" t="s">
        <v>294</v>
      </c>
      <c r="AB10" s="86"/>
      <c r="AC10" s="86" t="b">
        <v>0</v>
      </c>
      <c r="AD10" s="86">
        <v>0</v>
      </c>
      <c r="AE10" s="92" t="s">
        <v>302</v>
      </c>
      <c r="AF10" s="86" t="b">
        <v>0</v>
      </c>
      <c r="AG10" s="86" t="s">
        <v>304</v>
      </c>
      <c r="AH10" s="86"/>
      <c r="AI10" s="92" t="s">
        <v>302</v>
      </c>
      <c r="AJ10" s="86" t="b">
        <v>0</v>
      </c>
      <c r="AK10" s="86">
        <v>0</v>
      </c>
      <c r="AL10" s="92" t="s">
        <v>302</v>
      </c>
      <c r="AM10" s="86" t="s">
        <v>305</v>
      </c>
      <c r="AN10" s="86" t="b">
        <v>0</v>
      </c>
      <c r="AO10" s="92" t="s">
        <v>294</v>
      </c>
      <c r="AP10" s="86" t="s">
        <v>176</v>
      </c>
      <c r="AQ10" s="86">
        <v>0</v>
      </c>
      <c r="AR10" s="86">
        <v>0</v>
      </c>
      <c r="AS10" s="86"/>
      <c r="AT10" s="86"/>
      <c r="AU10" s="86"/>
      <c r="AV10" s="86"/>
      <c r="AW10" s="86"/>
      <c r="AX10" s="86"/>
      <c r="AY10" s="86"/>
      <c r="AZ10" s="86"/>
      <c r="BA10">
        <v>10</v>
      </c>
      <c r="BB10" s="85" t="str">
        <f>REPLACE(INDEX(GroupVertices[Group],MATCH(Edges24[[#This Row],[Vertex 1]],GroupVertices[Vertex],0)),1,1,"")</f>
        <v>2</v>
      </c>
      <c r="BC10" s="85" t="str">
        <f>REPLACE(INDEX(GroupVertices[Group],MATCH(Edges24[[#This Row],[Vertex 2]],GroupVertices[Vertex],0)),1,1,"")</f>
        <v>2</v>
      </c>
      <c r="BD10" s="51">
        <v>0</v>
      </c>
      <c r="BE10" s="52">
        <v>0</v>
      </c>
      <c r="BF10" s="51">
        <v>0</v>
      </c>
      <c r="BG10" s="52">
        <v>0</v>
      </c>
      <c r="BH10" s="51">
        <v>0</v>
      </c>
      <c r="BI10" s="52">
        <v>0</v>
      </c>
      <c r="BJ10" s="51">
        <v>19</v>
      </c>
      <c r="BK10" s="52">
        <v>100</v>
      </c>
      <c r="BL10" s="51">
        <v>19</v>
      </c>
    </row>
    <row r="11" spans="1:64" ht="15">
      <c r="A11" s="84" t="s">
        <v>216</v>
      </c>
      <c r="B11" s="84" t="s">
        <v>220</v>
      </c>
      <c r="C11" s="53"/>
      <c r="D11" s="54"/>
      <c r="E11" s="65"/>
      <c r="F11" s="55"/>
      <c r="G11" s="53"/>
      <c r="H11" s="57"/>
      <c r="I11" s="56"/>
      <c r="J11" s="56"/>
      <c r="K11" s="36" t="s">
        <v>65</v>
      </c>
      <c r="L11" s="83">
        <v>13</v>
      </c>
      <c r="M11" s="83"/>
      <c r="N11" s="63"/>
      <c r="O11" s="86" t="s">
        <v>221</v>
      </c>
      <c r="P11" s="88">
        <v>43619.12689814815</v>
      </c>
      <c r="Q11" s="86" t="s">
        <v>231</v>
      </c>
      <c r="R11" s="89" t="s">
        <v>245</v>
      </c>
      <c r="S11" s="86" t="s">
        <v>253</v>
      </c>
      <c r="T11" s="86" t="s">
        <v>260</v>
      </c>
      <c r="U11" s="86"/>
      <c r="V11" s="89" t="s">
        <v>270</v>
      </c>
      <c r="W11" s="88">
        <v>43619.12689814815</v>
      </c>
      <c r="X11" s="89" t="s">
        <v>280</v>
      </c>
      <c r="Y11" s="86"/>
      <c r="Z11" s="86"/>
      <c r="AA11" s="92" t="s">
        <v>295</v>
      </c>
      <c r="AB11" s="86"/>
      <c r="AC11" s="86" t="b">
        <v>0</v>
      </c>
      <c r="AD11" s="86">
        <v>0</v>
      </c>
      <c r="AE11" s="92" t="s">
        <v>302</v>
      </c>
      <c r="AF11" s="86" t="b">
        <v>0</v>
      </c>
      <c r="AG11" s="86" t="s">
        <v>304</v>
      </c>
      <c r="AH11" s="86"/>
      <c r="AI11" s="92" t="s">
        <v>302</v>
      </c>
      <c r="AJ11" s="86" t="b">
        <v>0</v>
      </c>
      <c r="AK11" s="86">
        <v>0</v>
      </c>
      <c r="AL11" s="92" t="s">
        <v>302</v>
      </c>
      <c r="AM11" s="86" t="s">
        <v>305</v>
      </c>
      <c r="AN11" s="86" t="b">
        <v>0</v>
      </c>
      <c r="AO11" s="92" t="s">
        <v>295</v>
      </c>
      <c r="AP11" s="86" t="s">
        <v>176</v>
      </c>
      <c r="AQ11" s="86">
        <v>0</v>
      </c>
      <c r="AR11" s="86">
        <v>0</v>
      </c>
      <c r="AS11" s="86"/>
      <c r="AT11" s="86"/>
      <c r="AU11" s="86"/>
      <c r="AV11" s="86"/>
      <c r="AW11" s="86"/>
      <c r="AX11" s="86"/>
      <c r="AY11" s="86"/>
      <c r="AZ11" s="86"/>
      <c r="BA11">
        <v>10</v>
      </c>
      <c r="BB11" s="85" t="str">
        <f>REPLACE(INDEX(GroupVertices[Group],MATCH(Edges24[[#This Row],[Vertex 1]],GroupVertices[Vertex],0)),1,1,"")</f>
        <v>2</v>
      </c>
      <c r="BC11" s="85" t="str">
        <f>REPLACE(INDEX(GroupVertices[Group],MATCH(Edges24[[#This Row],[Vertex 2]],GroupVertices[Vertex],0)),1,1,"")</f>
        <v>2</v>
      </c>
      <c r="BD11" s="51">
        <v>1</v>
      </c>
      <c r="BE11" s="52">
        <v>5.555555555555555</v>
      </c>
      <c r="BF11" s="51">
        <v>0</v>
      </c>
      <c r="BG11" s="52">
        <v>0</v>
      </c>
      <c r="BH11" s="51">
        <v>0</v>
      </c>
      <c r="BI11" s="52">
        <v>0</v>
      </c>
      <c r="BJ11" s="51">
        <v>17</v>
      </c>
      <c r="BK11" s="52">
        <v>94.44444444444444</v>
      </c>
      <c r="BL11" s="51">
        <v>18</v>
      </c>
    </row>
    <row r="12" spans="1:64" ht="15">
      <c r="A12" s="84" t="s">
        <v>216</v>
      </c>
      <c r="B12" s="84" t="s">
        <v>220</v>
      </c>
      <c r="C12" s="53"/>
      <c r="D12" s="54"/>
      <c r="E12" s="65"/>
      <c r="F12" s="55"/>
      <c r="G12" s="53"/>
      <c r="H12" s="57"/>
      <c r="I12" s="56"/>
      <c r="J12" s="56"/>
      <c r="K12" s="36" t="s">
        <v>65</v>
      </c>
      <c r="L12" s="83">
        <v>14</v>
      </c>
      <c r="M12" s="83"/>
      <c r="N12" s="63"/>
      <c r="O12" s="86" t="s">
        <v>221</v>
      </c>
      <c r="P12" s="88">
        <v>43621.18425925926</v>
      </c>
      <c r="Q12" s="86" t="s">
        <v>232</v>
      </c>
      <c r="R12" s="89" t="s">
        <v>246</v>
      </c>
      <c r="S12" s="86" t="s">
        <v>253</v>
      </c>
      <c r="T12" s="86" t="s">
        <v>261</v>
      </c>
      <c r="U12" s="86"/>
      <c r="V12" s="89" t="s">
        <v>270</v>
      </c>
      <c r="W12" s="88">
        <v>43621.18425925926</v>
      </c>
      <c r="X12" s="89" t="s">
        <v>281</v>
      </c>
      <c r="Y12" s="86"/>
      <c r="Z12" s="86"/>
      <c r="AA12" s="92" t="s">
        <v>296</v>
      </c>
      <c r="AB12" s="86"/>
      <c r="AC12" s="86" t="b">
        <v>0</v>
      </c>
      <c r="AD12" s="86">
        <v>0</v>
      </c>
      <c r="AE12" s="92" t="s">
        <v>302</v>
      </c>
      <c r="AF12" s="86" t="b">
        <v>0</v>
      </c>
      <c r="AG12" s="86" t="s">
        <v>304</v>
      </c>
      <c r="AH12" s="86"/>
      <c r="AI12" s="92" t="s">
        <v>302</v>
      </c>
      <c r="AJ12" s="86" t="b">
        <v>0</v>
      </c>
      <c r="AK12" s="86">
        <v>0</v>
      </c>
      <c r="AL12" s="92" t="s">
        <v>302</v>
      </c>
      <c r="AM12" s="86" t="s">
        <v>305</v>
      </c>
      <c r="AN12" s="86" t="b">
        <v>0</v>
      </c>
      <c r="AO12" s="92" t="s">
        <v>296</v>
      </c>
      <c r="AP12" s="86" t="s">
        <v>176</v>
      </c>
      <c r="AQ12" s="86">
        <v>0</v>
      </c>
      <c r="AR12" s="86">
        <v>0</v>
      </c>
      <c r="AS12" s="86"/>
      <c r="AT12" s="86"/>
      <c r="AU12" s="86"/>
      <c r="AV12" s="86"/>
      <c r="AW12" s="86"/>
      <c r="AX12" s="86"/>
      <c r="AY12" s="86"/>
      <c r="AZ12" s="86"/>
      <c r="BA12">
        <v>10</v>
      </c>
      <c r="BB12" s="85" t="str">
        <f>REPLACE(INDEX(GroupVertices[Group],MATCH(Edges24[[#This Row],[Vertex 1]],GroupVertices[Vertex],0)),1,1,"")</f>
        <v>2</v>
      </c>
      <c r="BC12" s="85" t="str">
        <f>REPLACE(INDEX(GroupVertices[Group],MATCH(Edges24[[#This Row],[Vertex 2]],GroupVertices[Vertex],0)),1,1,"")</f>
        <v>2</v>
      </c>
      <c r="BD12" s="51">
        <v>0</v>
      </c>
      <c r="BE12" s="52">
        <v>0</v>
      </c>
      <c r="BF12" s="51">
        <v>0</v>
      </c>
      <c r="BG12" s="52">
        <v>0</v>
      </c>
      <c r="BH12" s="51">
        <v>0</v>
      </c>
      <c r="BI12" s="52">
        <v>0</v>
      </c>
      <c r="BJ12" s="51">
        <v>23</v>
      </c>
      <c r="BK12" s="52">
        <v>100</v>
      </c>
      <c r="BL12" s="51">
        <v>23</v>
      </c>
    </row>
    <row r="13" spans="1:64" ht="15">
      <c r="A13" s="84" t="s">
        <v>216</v>
      </c>
      <c r="B13" s="84" t="s">
        <v>220</v>
      </c>
      <c r="C13" s="53"/>
      <c r="D13" s="54"/>
      <c r="E13" s="65"/>
      <c r="F13" s="55"/>
      <c r="G13" s="53"/>
      <c r="H13" s="57"/>
      <c r="I13" s="56"/>
      <c r="J13" s="56"/>
      <c r="K13" s="36" t="s">
        <v>65</v>
      </c>
      <c r="L13" s="83">
        <v>15</v>
      </c>
      <c r="M13" s="83"/>
      <c r="N13" s="63"/>
      <c r="O13" s="86" t="s">
        <v>221</v>
      </c>
      <c r="P13" s="88">
        <v>43624.621157407404</v>
      </c>
      <c r="Q13" s="86" t="s">
        <v>233</v>
      </c>
      <c r="R13" s="89" t="s">
        <v>247</v>
      </c>
      <c r="S13" s="86" t="s">
        <v>253</v>
      </c>
      <c r="T13" s="86" t="s">
        <v>262</v>
      </c>
      <c r="U13" s="86"/>
      <c r="V13" s="89" t="s">
        <v>270</v>
      </c>
      <c r="W13" s="88">
        <v>43624.621157407404</v>
      </c>
      <c r="X13" s="89" t="s">
        <v>282</v>
      </c>
      <c r="Y13" s="86"/>
      <c r="Z13" s="86"/>
      <c r="AA13" s="92" t="s">
        <v>297</v>
      </c>
      <c r="AB13" s="86"/>
      <c r="AC13" s="86" t="b">
        <v>0</v>
      </c>
      <c r="AD13" s="86">
        <v>0</v>
      </c>
      <c r="AE13" s="92" t="s">
        <v>302</v>
      </c>
      <c r="AF13" s="86" t="b">
        <v>0</v>
      </c>
      <c r="AG13" s="86" t="s">
        <v>304</v>
      </c>
      <c r="AH13" s="86"/>
      <c r="AI13" s="92" t="s">
        <v>302</v>
      </c>
      <c r="AJ13" s="86" t="b">
        <v>0</v>
      </c>
      <c r="AK13" s="86">
        <v>0</v>
      </c>
      <c r="AL13" s="92" t="s">
        <v>302</v>
      </c>
      <c r="AM13" s="86" t="s">
        <v>305</v>
      </c>
      <c r="AN13" s="86" t="b">
        <v>0</v>
      </c>
      <c r="AO13" s="92" t="s">
        <v>297</v>
      </c>
      <c r="AP13" s="86" t="s">
        <v>176</v>
      </c>
      <c r="AQ13" s="86">
        <v>0</v>
      </c>
      <c r="AR13" s="86">
        <v>0</v>
      </c>
      <c r="AS13" s="86"/>
      <c r="AT13" s="86"/>
      <c r="AU13" s="86"/>
      <c r="AV13" s="86"/>
      <c r="AW13" s="86"/>
      <c r="AX13" s="86"/>
      <c r="AY13" s="86"/>
      <c r="AZ13" s="86"/>
      <c r="BA13">
        <v>10</v>
      </c>
      <c r="BB13" s="85" t="str">
        <f>REPLACE(INDEX(GroupVertices[Group],MATCH(Edges24[[#This Row],[Vertex 1]],GroupVertices[Vertex],0)),1,1,"")</f>
        <v>2</v>
      </c>
      <c r="BC13" s="85" t="str">
        <f>REPLACE(INDEX(GroupVertices[Group],MATCH(Edges24[[#This Row],[Vertex 2]],GroupVertices[Vertex],0)),1,1,"")</f>
        <v>2</v>
      </c>
      <c r="BD13" s="51">
        <v>1</v>
      </c>
      <c r="BE13" s="52">
        <v>4.3478260869565215</v>
      </c>
      <c r="BF13" s="51">
        <v>0</v>
      </c>
      <c r="BG13" s="52">
        <v>0</v>
      </c>
      <c r="BH13" s="51">
        <v>0</v>
      </c>
      <c r="BI13" s="52">
        <v>0</v>
      </c>
      <c r="BJ13" s="51">
        <v>22</v>
      </c>
      <c r="BK13" s="52">
        <v>95.65217391304348</v>
      </c>
      <c r="BL13" s="51">
        <v>23</v>
      </c>
    </row>
    <row r="14" spans="1:64" ht="15">
      <c r="A14" s="84" t="s">
        <v>216</v>
      </c>
      <c r="B14" s="84" t="s">
        <v>220</v>
      </c>
      <c r="C14" s="53"/>
      <c r="D14" s="54"/>
      <c r="E14" s="65"/>
      <c r="F14" s="55"/>
      <c r="G14" s="53"/>
      <c r="H14" s="57"/>
      <c r="I14" s="56"/>
      <c r="J14" s="56"/>
      <c r="K14" s="36" t="s">
        <v>65</v>
      </c>
      <c r="L14" s="83">
        <v>16</v>
      </c>
      <c r="M14" s="83"/>
      <c r="N14" s="63"/>
      <c r="O14" s="86" t="s">
        <v>221</v>
      </c>
      <c r="P14" s="88">
        <v>43624.62226851852</v>
      </c>
      <c r="Q14" s="86" t="s">
        <v>234</v>
      </c>
      <c r="R14" s="89" t="s">
        <v>248</v>
      </c>
      <c r="S14" s="86" t="s">
        <v>253</v>
      </c>
      <c r="T14" s="86" t="s">
        <v>263</v>
      </c>
      <c r="U14" s="86"/>
      <c r="V14" s="89" t="s">
        <v>270</v>
      </c>
      <c r="W14" s="88">
        <v>43624.62226851852</v>
      </c>
      <c r="X14" s="89" t="s">
        <v>283</v>
      </c>
      <c r="Y14" s="86"/>
      <c r="Z14" s="86"/>
      <c r="AA14" s="92" t="s">
        <v>298</v>
      </c>
      <c r="AB14" s="86"/>
      <c r="AC14" s="86" t="b">
        <v>0</v>
      </c>
      <c r="AD14" s="86">
        <v>0</v>
      </c>
      <c r="AE14" s="92" t="s">
        <v>302</v>
      </c>
      <c r="AF14" s="86" t="b">
        <v>0</v>
      </c>
      <c r="AG14" s="86" t="s">
        <v>304</v>
      </c>
      <c r="AH14" s="86"/>
      <c r="AI14" s="92" t="s">
        <v>302</v>
      </c>
      <c r="AJ14" s="86" t="b">
        <v>0</v>
      </c>
      <c r="AK14" s="86">
        <v>0</v>
      </c>
      <c r="AL14" s="92" t="s">
        <v>302</v>
      </c>
      <c r="AM14" s="86" t="s">
        <v>305</v>
      </c>
      <c r="AN14" s="86" t="b">
        <v>0</v>
      </c>
      <c r="AO14" s="92" t="s">
        <v>298</v>
      </c>
      <c r="AP14" s="86" t="s">
        <v>176</v>
      </c>
      <c r="AQ14" s="86">
        <v>0</v>
      </c>
      <c r="AR14" s="86">
        <v>0</v>
      </c>
      <c r="AS14" s="86"/>
      <c r="AT14" s="86"/>
      <c r="AU14" s="86"/>
      <c r="AV14" s="86"/>
      <c r="AW14" s="86"/>
      <c r="AX14" s="86"/>
      <c r="AY14" s="86"/>
      <c r="AZ14" s="86"/>
      <c r="BA14">
        <v>10</v>
      </c>
      <c r="BB14" s="85" t="str">
        <f>REPLACE(INDEX(GroupVertices[Group],MATCH(Edges24[[#This Row],[Vertex 1]],GroupVertices[Vertex],0)),1,1,"")</f>
        <v>2</v>
      </c>
      <c r="BC14" s="85" t="str">
        <f>REPLACE(INDEX(GroupVertices[Group],MATCH(Edges24[[#This Row],[Vertex 2]],GroupVertices[Vertex],0)),1,1,"")</f>
        <v>2</v>
      </c>
      <c r="BD14" s="51">
        <v>0</v>
      </c>
      <c r="BE14" s="52">
        <v>0</v>
      </c>
      <c r="BF14" s="51">
        <v>0</v>
      </c>
      <c r="BG14" s="52">
        <v>0</v>
      </c>
      <c r="BH14" s="51">
        <v>0</v>
      </c>
      <c r="BI14" s="52">
        <v>0</v>
      </c>
      <c r="BJ14" s="51">
        <v>21</v>
      </c>
      <c r="BK14" s="52">
        <v>100</v>
      </c>
      <c r="BL14" s="51">
        <v>21</v>
      </c>
    </row>
    <row r="15" spans="1:64" ht="15">
      <c r="A15" s="84" t="s">
        <v>216</v>
      </c>
      <c r="B15" s="84" t="s">
        <v>220</v>
      </c>
      <c r="C15" s="53"/>
      <c r="D15" s="54"/>
      <c r="E15" s="65"/>
      <c r="F15" s="55"/>
      <c r="G15" s="53"/>
      <c r="H15" s="57"/>
      <c r="I15" s="56"/>
      <c r="J15" s="56"/>
      <c r="K15" s="36" t="s">
        <v>65</v>
      </c>
      <c r="L15" s="83">
        <v>17</v>
      </c>
      <c r="M15" s="83"/>
      <c r="N15" s="63"/>
      <c r="O15" s="86" t="s">
        <v>221</v>
      </c>
      <c r="P15" s="88">
        <v>43625.18268518519</v>
      </c>
      <c r="Q15" s="86" t="s">
        <v>235</v>
      </c>
      <c r="R15" s="89" t="s">
        <v>249</v>
      </c>
      <c r="S15" s="86" t="s">
        <v>253</v>
      </c>
      <c r="T15" s="86" t="s">
        <v>264</v>
      </c>
      <c r="U15" s="86"/>
      <c r="V15" s="89" t="s">
        <v>270</v>
      </c>
      <c r="W15" s="88">
        <v>43625.18268518519</v>
      </c>
      <c r="X15" s="89" t="s">
        <v>284</v>
      </c>
      <c r="Y15" s="86"/>
      <c r="Z15" s="86"/>
      <c r="AA15" s="92" t="s">
        <v>299</v>
      </c>
      <c r="AB15" s="86"/>
      <c r="AC15" s="86" t="b">
        <v>0</v>
      </c>
      <c r="AD15" s="86">
        <v>0</v>
      </c>
      <c r="AE15" s="92" t="s">
        <v>302</v>
      </c>
      <c r="AF15" s="86" t="b">
        <v>0</v>
      </c>
      <c r="AG15" s="86" t="s">
        <v>304</v>
      </c>
      <c r="AH15" s="86"/>
      <c r="AI15" s="92" t="s">
        <v>302</v>
      </c>
      <c r="AJ15" s="86" t="b">
        <v>0</v>
      </c>
      <c r="AK15" s="86">
        <v>0</v>
      </c>
      <c r="AL15" s="92" t="s">
        <v>302</v>
      </c>
      <c r="AM15" s="86" t="s">
        <v>305</v>
      </c>
      <c r="AN15" s="86" t="b">
        <v>0</v>
      </c>
      <c r="AO15" s="92" t="s">
        <v>299</v>
      </c>
      <c r="AP15" s="86" t="s">
        <v>176</v>
      </c>
      <c r="AQ15" s="86">
        <v>0</v>
      </c>
      <c r="AR15" s="86">
        <v>0</v>
      </c>
      <c r="AS15" s="86"/>
      <c r="AT15" s="86"/>
      <c r="AU15" s="86"/>
      <c r="AV15" s="86"/>
      <c r="AW15" s="86"/>
      <c r="AX15" s="86"/>
      <c r="AY15" s="86"/>
      <c r="AZ15" s="86"/>
      <c r="BA15">
        <v>10</v>
      </c>
      <c r="BB15" s="85" t="str">
        <f>REPLACE(INDEX(GroupVertices[Group],MATCH(Edges24[[#This Row],[Vertex 1]],GroupVertices[Vertex],0)),1,1,"")</f>
        <v>2</v>
      </c>
      <c r="BC15" s="85" t="str">
        <f>REPLACE(INDEX(GroupVertices[Group],MATCH(Edges24[[#This Row],[Vertex 2]],GroupVertices[Vertex],0)),1,1,"")</f>
        <v>2</v>
      </c>
      <c r="BD15" s="51">
        <v>0</v>
      </c>
      <c r="BE15" s="52">
        <v>0</v>
      </c>
      <c r="BF15" s="51">
        <v>0</v>
      </c>
      <c r="BG15" s="52">
        <v>0</v>
      </c>
      <c r="BH15" s="51">
        <v>0</v>
      </c>
      <c r="BI15" s="52">
        <v>0</v>
      </c>
      <c r="BJ15" s="51">
        <v>22</v>
      </c>
      <c r="BK15" s="52">
        <v>100</v>
      </c>
      <c r="BL15" s="51">
        <v>22</v>
      </c>
    </row>
    <row r="16" spans="1:64" ht="15">
      <c r="A16" s="84" t="s">
        <v>216</v>
      </c>
      <c r="B16" s="84" t="s">
        <v>220</v>
      </c>
      <c r="C16" s="53"/>
      <c r="D16" s="54"/>
      <c r="E16" s="65"/>
      <c r="F16" s="55"/>
      <c r="G16" s="53"/>
      <c r="H16" s="57"/>
      <c r="I16" s="56"/>
      <c r="J16" s="56"/>
      <c r="K16" s="36" t="s">
        <v>65</v>
      </c>
      <c r="L16" s="83">
        <v>18</v>
      </c>
      <c r="M16" s="83"/>
      <c r="N16" s="63"/>
      <c r="O16" s="86" t="s">
        <v>221</v>
      </c>
      <c r="P16" s="88">
        <v>43626.131585648145</v>
      </c>
      <c r="Q16" s="86" t="s">
        <v>236</v>
      </c>
      <c r="R16" s="89" t="s">
        <v>250</v>
      </c>
      <c r="S16" s="86" t="s">
        <v>253</v>
      </c>
      <c r="T16" s="86" t="s">
        <v>265</v>
      </c>
      <c r="U16" s="86"/>
      <c r="V16" s="89" t="s">
        <v>270</v>
      </c>
      <c r="W16" s="88">
        <v>43626.131585648145</v>
      </c>
      <c r="X16" s="89" t="s">
        <v>285</v>
      </c>
      <c r="Y16" s="86"/>
      <c r="Z16" s="86"/>
      <c r="AA16" s="92" t="s">
        <v>300</v>
      </c>
      <c r="AB16" s="86"/>
      <c r="AC16" s="86" t="b">
        <v>0</v>
      </c>
      <c r="AD16" s="86">
        <v>0</v>
      </c>
      <c r="AE16" s="92" t="s">
        <v>302</v>
      </c>
      <c r="AF16" s="86" t="b">
        <v>0</v>
      </c>
      <c r="AG16" s="86" t="s">
        <v>304</v>
      </c>
      <c r="AH16" s="86"/>
      <c r="AI16" s="92" t="s">
        <v>302</v>
      </c>
      <c r="AJ16" s="86" t="b">
        <v>0</v>
      </c>
      <c r="AK16" s="86">
        <v>0</v>
      </c>
      <c r="AL16" s="92" t="s">
        <v>302</v>
      </c>
      <c r="AM16" s="86" t="s">
        <v>305</v>
      </c>
      <c r="AN16" s="86" t="b">
        <v>0</v>
      </c>
      <c r="AO16" s="92" t="s">
        <v>300</v>
      </c>
      <c r="AP16" s="86" t="s">
        <v>176</v>
      </c>
      <c r="AQ16" s="86">
        <v>0</v>
      </c>
      <c r="AR16" s="86">
        <v>0</v>
      </c>
      <c r="AS16" s="86"/>
      <c r="AT16" s="86"/>
      <c r="AU16" s="86"/>
      <c r="AV16" s="86"/>
      <c r="AW16" s="86"/>
      <c r="AX16" s="86"/>
      <c r="AY16" s="86"/>
      <c r="AZ16" s="86"/>
      <c r="BA16">
        <v>10</v>
      </c>
      <c r="BB16" s="85" t="str">
        <f>REPLACE(INDEX(GroupVertices[Group],MATCH(Edges24[[#This Row],[Vertex 1]],GroupVertices[Vertex],0)),1,1,"")</f>
        <v>2</v>
      </c>
      <c r="BC16" s="85" t="str">
        <f>REPLACE(INDEX(GroupVertices[Group],MATCH(Edges24[[#This Row],[Vertex 2]],GroupVertices[Vertex],0)),1,1,"")</f>
        <v>2</v>
      </c>
      <c r="BD16" s="51">
        <v>0</v>
      </c>
      <c r="BE16" s="52">
        <v>0</v>
      </c>
      <c r="BF16" s="51">
        <v>0</v>
      </c>
      <c r="BG16" s="52">
        <v>0</v>
      </c>
      <c r="BH16" s="51">
        <v>0</v>
      </c>
      <c r="BI16" s="52">
        <v>0</v>
      </c>
      <c r="BJ16" s="51">
        <v>24</v>
      </c>
      <c r="BK16" s="52">
        <v>100</v>
      </c>
      <c r="BL16" s="51">
        <v>24</v>
      </c>
    </row>
    <row r="17" spans="1:64" ht="15">
      <c r="A17" s="84" t="s">
        <v>217</v>
      </c>
      <c r="B17" s="84" t="s">
        <v>218</v>
      </c>
      <c r="C17" s="53"/>
      <c r="D17" s="54"/>
      <c r="E17" s="65"/>
      <c r="F17" s="55"/>
      <c r="G17" s="53"/>
      <c r="H17" s="57"/>
      <c r="I17" s="56"/>
      <c r="J17" s="56"/>
      <c r="K17" s="36" t="s">
        <v>65</v>
      </c>
      <c r="L17" s="83">
        <v>28</v>
      </c>
      <c r="M17" s="83"/>
      <c r="N17" s="63"/>
      <c r="O17" s="86" t="s">
        <v>222</v>
      </c>
      <c r="P17" s="88">
        <v>43627.921805555554</v>
      </c>
      <c r="Q17" s="86" t="s">
        <v>237</v>
      </c>
      <c r="R17" s="89" t="s">
        <v>251</v>
      </c>
      <c r="S17" s="86" t="s">
        <v>253</v>
      </c>
      <c r="T17" s="86"/>
      <c r="U17" s="86"/>
      <c r="V17" s="89" t="s">
        <v>271</v>
      </c>
      <c r="W17" s="88">
        <v>43627.921805555554</v>
      </c>
      <c r="X17" s="89" t="s">
        <v>286</v>
      </c>
      <c r="Y17" s="86"/>
      <c r="Z17" s="86"/>
      <c r="AA17" s="92" t="s">
        <v>301</v>
      </c>
      <c r="AB17" s="86"/>
      <c r="AC17" s="86" t="b">
        <v>0</v>
      </c>
      <c r="AD17" s="86">
        <v>0</v>
      </c>
      <c r="AE17" s="92" t="s">
        <v>303</v>
      </c>
      <c r="AF17" s="86" t="b">
        <v>0</v>
      </c>
      <c r="AG17" s="86" t="s">
        <v>304</v>
      </c>
      <c r="AH17" s="86"/>
      <c r="AI17" s="92" t="s">
        <v>302</v>
      </c>
      <c r="AJ17" s="86" t="b">
        <v>0</v>
      </c>
      <c r="AK17" s="86">
        <v>0</v>
      </c>
      <c r="AL17" s="92" t="s">
        <v>302</v>
      </c>
      <c r="AM17" s="86" t="s">
        <v>305</v>
      </c>
      <c r="AN17" s="86" t="b">
        <v>0</v>
      </c>
      <c r="AO17" s="92" t="s">
        <v>301</v>
      </c>
      <c r="AP17" s="86" t="s">
        <v>176</v>
      </c>
      <c r="AQ17" s="86">
        <v>0</v>
      </c>
      <c r="AR17" s="86">
        <v>0</v>
      </c>
      <c r="AS17" s="86"/>
      <c r="AT17" s="86"/>
      <c r="AU17" s="86"/>
      <c r="AV17" s="86"/>
      <c r="AW17" s="86"/>
      <c r="AX17" s="86"/>
      <c r="AY17" s="86"/>
      <c r="AZ17" s="86"/>
      <c r="BA17">
        <v>1</v>
      </c>
      <c r="BB17" s="85" t="str">
        <f>REPLACE(INDEX(GroupVertices[Group],MATCH(Edges24[[#This Row],[Vertex 1]],GroupVertices[Vertex],0)),1,1,"")</f>
        <v>1</v>
      </c>
      <c r="BC17" s="85" t="str">
        <f>REPLACE(INDEX(GroupVertices[Group],MATCH(Edges24[[#This Row],[Vertex 2]],GroupVertices[Vertex],0)),1,1,"")</f>
        <v>1</v>
      </c>
      <c r="BD17" s="51">
        <v>5</v>
      </c>
      <c r="BE17" s="52">
        <v>13.88888888888889</v>
      </c>
      <c r="BF17" s="51">
        <v>1</v>
      </c>
      <c r="BG17" s="52">
        <v>2.7777777777777777</v>
      </c>
      <c r="BH17" s="51">
        <v>0</v>
      </c>
      <c r="BI17" s="52">
        <v>0</v>
      </c>
      <c r="BJ17" s="51">
        <v>30</v>
      </c>
      <c r="BK17" s="52">
        <v>83.33333333333333</v>
      </c>
      <c r="BL17" s="51">
        <v>36</v>
      </c>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hyperlinks>
    <hyperlink ref="R4" r:id="rId1" display="https://www.instagram.com/destinationpsp/p/ByVL0KoHjbY/?igshid=11kw806wcvg73"/>
    <hyperlink ref="R6" r:id="rId2" display="https://www.instagram.com/p/ByZNzXMnuYq/?igshid=1hvzej0cpax9s"/>
    <hyperlink ref="R7" r:id="rId3" display="https://www.instagram.com/p/ByLwbvtnF3r/?igshid=1adtk5jlo1ckl"/>
    <hyperlink ref="R8" r:id="rId4" display="https://www.instagram.com/p/ByLwmh4H3kH/?igshid=w8e29yrn1vhw"/>
    <hyperlink ref="R9" r:id="rId5" display="https://www.instagram.com/p/ByLwzv8HnTH/?igshid=r4g1xptgo3lz"/>
    <hyperlink ref="R10" r:id="rId6" display="https://www.instagram.com/p/ByLw8ZgHm4Q/?igshid=15o5r3f0i9ege"/>
    <hyperlink ref="R11" r:id="rId7" display="https://www.instagram.com/p/ByO1e73H28T/?igshid=ha2kvwu6cux9"/>
    <hyperlink ref="R12" r:id="rId8" display="https://www.instagram.com/p/ByUIhozjdLA/?igshid=1cfrat1xaju53"/>
    <hyperlink ref="R13" r:id="rId9" display="https://www.instagram.com/p/Byc-6G8nHsR/?igshid=bmn3r5yvs99t"/>
    <hyperlink ref="R14" r:id="rId10" display="https://www.instagram.com/p/Byc_Faonngo/?igshid=1p9eyiy3f1mt5"/>
    <hyperlink ref="R15" r:id="rId11" display="https://www.instagram.com/p/ByebcGGnRGE/?igshid=ke9uuhjidwcx"/>
    <hyperlink ref="R16" r:id="rId12" display="https://www.instagram.com/p/Byg30fPnvS3/?igshid=1u9tidk2jfkjr"/>
    <hyperlink ref="R17" r:id="rId13" display="https://www.instagram.com/p/Byle1pcHnEd/?igshid=1919rnzm1917b"/>
    <hyperlink ref="V3" r:id="rId14" display="http://pbs.twimg.com/profile_images/1113883079922278400/VbElYTit_normal.png"/>
    <hyperlink ref="V4" r:id="rId15" display="http://pbs.twimg.com/profile_images/987540395142725632/xt34UigV_normal.jpg"/>
    <hyperlink ref="V5" r:id="rId16" display="http://pbs.twimg.com/profile_images/907725473542635521/kmJZ5jtH_normal.jpg"/>
    <hyperlink ref="V6" r:id="rId17" display="http://pbs.twimg.com/profile_images/570057321259077632/cmT-XJj-_normal.jpeg"/>
    <hyperlink ref="V7" r:id="rId18" display="http://pbs.twimg.com/profile_images/619293774192074752/yBUiyWE-_normal.jpg"/>
    <hyperlink ref="V8" r:id="rId19" display="http://pbs.twimg.com/profile_images/619293774192074752/yBUiyWE-_normal.jpg"/>
    <hyperlink ref="V9" r:id="rId20" display="http://pbs.twimg.com/profile_images/619293774192074752/yBUiyWE-_normal.jpg"/>
    <hyperlink ref="V10" r:id="rId21" display="http://pbs.twimg.com/profile_images/619293774192074752/yBUiyWE-_normal.jpg"/>
    <hyperlink ref="V11" r:id="rId22" display="http://pbs.twimg.com/profile_images/619293774192074752/yBUiyWE-_normal.jpg"/>
    <hyperlink ref="V12" r:id="rId23" display="http://pbs.twimg.com/profile_images/619293774192074752/yBUiyWE-_normal.jpg"/>
    <hyperlink ref="V13" r:id="rId24" display="http://pbs.twimg.com/profile_images/619293774192074752/yBUiyWE-_normal.jpg"/>
    <hyperlink ref="V14" r:id="rId25" display="http://pbs.twimg.com/profile_images/619293774192074752/yBUiyWE-_normal.jpg"/>
    <hyperlink ref="V15" r:id="rId26" display="http://pbs.twimg.com/profile_images/619293774192074752/yBUiyWE-_normal.jpg"/>
    <hyperlink ref="V16" r:id="rId27" display="http://pbs.twimg.com/profile_images/619293774192074752/yBUiyWE-_normal.jpg"/>
    <hyperlink ref="V17" r:id="rId28" display="http://pbs.twimg.com/profile_images/1069088654801305600/0VevEEvF_normal.jpg"/>
    <hyperlink ref="X3" r:id="rId29" display="https://twitter.com/#!/findfoodbank/status/1136295188546981888"/>
    <hyperlink ref="X4" r:id="rId30" display="https://twitter.com/#!/destination_psp/status/1136274810714185728"/>
    <hyperlink ref="X5" r:id="rId31" display="https://twitter.com/#!/psfilmfest/status/1136403059909677056"/>
    <hyperlink ref="X6" r:id="rId32" display="https://twitter.com/#!/lascasuelasnuev/status/1136842582389010433"/>
    <hyperlink ref="X7" r:id="rId33" display="https://twitter.com/#!/psmodsquad/status/1134947954803052544"/>
    <hyperlink ref="X8" r:id="rId34" display="https://twitter.com/#!/psmodsquad/status/1134948338120437764"/>
    <hyperlink ref="X9" r:id="rId35" display="https://twitter.com/#!/psmodsquad/status/1134948784226689025"/>
    <hyperlink ref="X10" r:id="rId36" display="https://twitter.com/#!/psmodsquad/status/1134949090595352577"/>
    <hyperlink ref="X11" r:id="rId37" display="https://twitter.com/#!/psmodsquad/status/1135381274674180096"/>
    <hyperlink ref="X12" r:id="rId38" display="https://twitter.com/#!/psmodsquad/status/1136126836189126656"/>
    <hyperlink ref="X13" r:id="rId39" display="https://twitter.com/#!/psmodsquad/status/1137372326738055168"/>
    <hyperlink ref="X14" r:id="rId40" display="https://twitter.com/#!/psmodsquad/status/1137372729252990977"/>
    <hyperlink ref="X15" r:id="rId41" display="https://twitter.com/#!/psmodsquad/status/1137575817779847170"/>
    <hyperlink ref="X16" r:id="rId42" display="https://twitter.com/#!/psmodsquad/status/1137919686790848512"/>
    <hyperlink ref="X17" r:id="rId43" display="https://twitter.com/#!/rebeccasrizzo/status/1138568440736878592"/>
    <hyperlink ref="AZ3" r:id="rId44" display="https://api.twitter.com/1.1/geo/id/2a7b8eaff804d8ec.json"/>
    <hyperlink ref="AZ4" r:id="rId45" display="https://api.twitter.com/1.1/geo/id/4265ece9285a2872.json"/>
    <hyperlink ref="AZ6" r:id="rId46" display="https://api.twitter.com/1.1/geo/id/01282a8563b05f28.json"/>
  </hyperlinks>
  <printOptions/>
  <pageMargins left="0.7" right="0.7" top="0.75" bottom="0.75" header="0.3" footer="0.3"/>
  <pageSetup horizontalDpi="600" verticalDpi="600" orientation="portrait" r:id="rId50"/>
  <legacyDrawing r:id="rId48"/>
  <tableParts>
    <tablePart r:id="rId4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676</v>
      </c>
      <c r="B1" s="13" t="s">
        <v>34</v>
      </c>
    </row>
    <row r="2" spans="1:2" ht="15">
      <c r="A2" s="126" t="s">
        <v>218</v>
      </c>
      <c r="B2" s="85">
        <v>50</v>
      </c>
    </row>
    <row r="3" spans="1:2" ht="15">
      <c r="A3" s="126" t="s">
        <v>216</v>
      </c>
      <c r="B3" s="85">
        <v>14</v>
      </c>
    </row>
    <row r="4" spans="1:2" ht="15">
      <c r="A4" s="126" t="s">
        <v>213</v>
      </c>
      <c r="B4" s="85">
        <v>14</v>
      </c>
    </row>
    <row r="5" spans="1:2" ht="15">
      <c r="A5" s="126" t="s">
        <v>215</v>
      </c>
      <c r="B5" s="85">
        <v>14</v>
      </c>
    </row>
    <row r="6" spans="1:2" ht="15">
      <c r="A6" s="126" t="s">
        <v>325</v>
      </c>
      <c r="B6" s="85">
        <v>0</v>
      </c>
    </row>
    <row r="7" spans="1:2" ht="15">
      <c r="A7" s="126" t="s">
        <v>220</v>
      </c>
      <c r="B7" s="85">
        <v>0</v>
      </c>
    </row>
    <row r="8" spans="1:2" ht="15">
      <c r="A8" s="126" t="s">
        <v>217</v>
      </c>
      <c r="B8" s="85">
        <v>0</v>
      </c>
    </row>
    <row r="9" spans="1:2" ht="15">
      <c r="A9" s="126" t="s">
        <v>214</v>
      </c>
      <c r="B9" s="85">
        <v>0</v>
      </c>
    </row>
    <row r="10" spans="1:2" ht="15">
      <c r="A10" s="126" t="s">
        <v>212</v>
      </c>
      <c r="B10" s="85">
        <v>0</v>
      </c>
    </row>
    <row r="11" spans="1:2" ht="15">
      <c r="A11" s="126" t="s">
        <v>219</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6" t="s">
        <v>678</v>
      </c>
      <c r="B25" t="s">
        <v>677</v>
      </c>
    </row>
    <row r="26" spans="1:2" ht="15">
      <c r="A26" s="137">
        <v>43617.93116898148</v>
      </c>
      <c r="B26" s="3">
        <v>1</v>
      </c>
    </row>
    <row r="27" spans="1:2" ht="15">
      <c r="A27" s="137">
        <v>43617.932222222225</v>
      </c>
      <c r="B27" s="3">
        <v>1</v>
      </c>
    </row>
    <row r="28" spans="1:2" ht="15">
      <c r="A28" s="137">
        <v>43617.93346064815</v>
      </c>
      <c r="B28" s="3">
        <v>1</v>
      </c>
    </row>
    <row r="29" spans="1:2" ht="15">
      <c r="A29" s="137">
        <v>43617.93430555556</v>
      </c>
      <c r="B29" s="3">
        <v>1</v>
      </c>
    </row>
    <row r="30" spans="1:2" ht="15">
      <c r="A30" s="137">
        <v>43619.12689814815</v>
      </c>
      <c r="B30" s="3">
        <v>1</v>
      </c>
    </row>
    <row r="31" spans="1:2" ht="15">
      <c r="A31" s="137">
        <v>43621.18425925926</v>
      </c>
      <c r="B31" s="3">
        <v>1</v>
      </c>
    </row>
    <row r="32" spans="1:2" ht="15">
      <c r="A32" s="137">
        <v>43621.59259259259</v>
      </c>
      <c r="B32" s="3">
        <v>1</v>
      </c>
    </row>
    <row r="33" spans="1:2" ht="15">
      <c r="A33" s="137">
        <v>43621.64881944445</v>
      </c>
      <c r="B33" s="3">
        <v>1</v>
      </c>
    </row>
    <row r="34" spans="1:2" ht="15">
      <c r="A34" s="137">
        <v>43621.946493055555</v>
      </c>
      <c r="B34" s="3">
        <v>1</v>
      </c>
    </row>
    <row r="35" spans="1:2" ht="15">
      <c r="A35" s="137">
        <v>43623.15934027778</v>
      </c>
      <c r="B35" s="3">
        <v>1</v>
      </c>
    </row>
    <row r="36" spans="1:2" ht="15">
      <c r="A36" s="137">
        <v>43624.621157407404</v>
      </c>
      <c r="B36" s="3">
        <v>1</v>
      </c>
    </row>
    <row r="37" spans="1:2" ht="15">
      <c r="A37" s="137">
        <v>43624.62226851852</v>
      </c>
      <c r="B37" s="3">
        <v>1</v>
      </c>
    </row>
    <row r="38" spans="1:2" ht="15">
      <c r="A38" s="137">
        <v>43625.18268518519</v>
      </c>
      <c r="B38" s="3">
        <v>1</v>
      </c>
    </row>
    <row r="39" spans="1:2" ht="15">
      <c r="A39" s="137">
        <v>43626.131585648145</v>
      </c>
      <c r="B39" s="3">
        <v>1</v>
      </c>
    </row>
    <row r="40" spans="1:2" ht="15">
      <c r="A40" s="137">
        <v>43627.921805555554</v>
      </c>
      <c r="B40" s="3">
        <v>1</v>
      </c>
    </row>
    <row r="41" spans="1:2" ht="15">
      <c r="A41" s="137" t="s">
        <v>679</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326</v>
      </c>
      <c r="AE2" s="13" t="s">
        <v>327</v>
      </c>
      <c r="AF2" s="13" t="s">
        <v>328</v>
      </c>
      <c r="AG2" s="13" t="s">
        <v>329</v>
      </c>
      <c r="AH2" s="13" t="s">
        <v>330</v>
      </c>
      <c r="AI2" s="13" t="s">
        <v>331</v>
      </c>
      <c r="AJ2" s="13" t="s">
        <v>332</v>
      </c>
      <c r="AK2" s="13" t="s">
        <v>333</v>
      </c>
      <c r="AL2" s="13" t="s">
        <v>334</v>
      </c>
      <c r="AM2" s="13" t="s">
        <v>335</v>
      </c>
      <c r="AN2" s="13" t="s">
        <v>336</v>
      </c>
      <c r="AO2" s="13" t="s">
        <v>337</v>
      </c>
      <c r="AP2" s="13" t="s">
        <v>338</v>
      </c>
      <c r="AQ2" s="13" t="s">
        <v>339</v>
      </c>
      <c r="AR2" s="13" t="s">
        <v>340</v>
      </c>
      <c r="AS2" s="13" t="s">
        <v>192</v>
      </c>
      <c r="AT2" s="13" t="s">
        <v>341</v>
      </c>
      <c r="AU2" s="13" t="s">
        <v>342</v>
      </c>
      <c r="AV2" s="13" t="s">
        <v>343</v>
      </c>
      <c r="AW2" s="13" t="s">
        <v>344</v>
      </c>
      <c r="AX2" s="13" t="s">
        <v>345</v>
      </c>
      <c r="AY2" s="13" t="s">
        <v>346</v>
      </c>
      <c r="AZ2" s="13" t="s">
        <v>466</v>
      </c>
      <c r="BA2" s="131" t="s">
        <v>612</v>
      </c>
      <c r="BB2" s="131" t="s">
        <v>614</v>
      </c>
      <c r="BC2" s="131" t="s">
        <v>615</v>
      </c>
      <c r="BD2" s="131" t="s">
        <v>616</v>
      </c>
      <c r="BE2" s="131" t="s">
        <v>617</v>
      </c>
      <c r="BF2" s="131" t="s">
        <v>618</v>
      </c>
      <c r="BG2" s="131" t="s">
        <v>620</v>
      </c>
      <c r="BH2" s="131" t="s">
        <v>627</v>
      </c>
      <c r="BI2" s="131" t="s">
        <v>629</v>
      </c>
      <c r="BJ2" s="131" t="s">
        <v>636</v>
      </c>
      <c r="BK2" s="131" t="s">
        <v>664</v>
      </c>
      <c r="BL2" s="131" t="s">
        <v>665</v>
      </c>
      <c r="BM2" s="131" t="s">
        <v>666</v>
      </c>
      <c r="BN2" s="131" t="s">
        <v>667</v>
      </c>
      <c r="BO2" s="131" t="s">
        <v>668</v>
      </c>
      <c r="BP2" s="131" t="s">
        <v>669</v>
      </c>
      <c r="BQ2" s="131" t="s">
        <v>670</v>
      </c>
      <c r="BR2" s="131" t="s">
        <v>671</v>
      </c>
      <c r="BS2" s="131" t="s">
        <v>673</v>
      </c>
      <c r="BT2" s="3"/>
      <c r="BU2" s="3"/>
    </row>
    <row r="3" spans="1:73" ht="15" customHeight="1">
      <c r="A3" s="50" t="s">
        <v>212</v>
      </c>
      <c r="B3" s="53"/>
      <c r="C3" s="53" t="s">
        <v>64</v>
      </c>
      <c r="D3" s="54">
        <v>191.64132427477622</v>
      </c>
      <c r="E3" s="55"/>
      <c r="F3" s="114" t="s">
        <v>266</v>
      </c>
      <c r="G3" s="53"/>
      <c r="H3" s="57" t="s">
        <v>212</v>
      </c>
      <c r="I3" s="56"/>
      <c r="J3" s="56"/>
      <c r="K3" s="116" t="s">
        <v>407</v>
      </c>
      <c r="L3" s="59">
        <v>1</v>
      </c>
      <c r="M3" s="60">
        <v>1569.0438232421875</v>
      </c>
      <c r="N3" s="60">
        <v>8097.2294921875</v>
      </c>
      <c r="O3" s="58"/>
      <c r="P3" s="61"/>
      <c r="Q3" s="61"/>
      <c r="R3" s="51"/>
      <c r="S3" s="51">
        <v>0</v>
      </c>
      <c r="T3" s="51">
        <v>1</v>
      </c>
      <c r="U3" s="52">
        <v>0</v>
      </c>
      <c r="V3" s="52">
        <v>0.055556</v>
      </c>
      <c r="W3" s="52">
        <v>0.1197</v>
      </c>
      <c r="X3" s="52">
        <v>0.588574</v>
      </c>
      <c r="Y3" s="52">
        <v>0</v>
      </c>
      <c r="Z3" s="52">
        <v>0</v>
      </c>
      <c r="AA3" s="62">
        <v>3</v>
      </c>
      <c r="AB3" s="62"/>
      <c r="AC3" s="63"/>
      <c r="AD3" s="85" t="s">
        <v>347</v>
      </c>
      <c r="AE3" s="85">
        <v>382</v>
      </c>
      <c r="AF3" s="85">
        <v>984</v>
      </c>
      <c r="AG3" s="85">
        <v>1109</v>
      </c>
      <c r="AH3" s="85">
        <v>463</v>
      </c>
      <c r="AI3" s="85"/>
      <c r="AJ3" s="85" t="s">
        <v>356</v>
      </c>
      <c r="AK3" s="85" t="s">
        <v>366</v>
      </c>
      <c r="AL3" s="90" t="s">
        <v>370</v>
      </c>
      <c r="AM3" s="85"/>
      <c r="AN3" s="87">
        <v>40417.967881944445</v>
      </c>
      <c r="AO3" s="90" t="s">
        <v>380</v>
      </c>
      <c r="AP3" s="85" t="b">
        <v>0</v>
      </c>
      <c r="AQ3" s="85" t="b">
        <v>0</v>
      </c>
      <c r="AR3" s="85" t="b">
        <v>1</v>
      </c>
      <c r="AS3" s="85" t="s">
        <v>304</v>
      </c>
      <c r="AT3" s="85">
        <v>44</v>
      </c>
      <c r="AU3" s="90" t="s">
        <v>388</v>
      </c>
      <c r="AV3" s="85" t="b">
        <v>0</v>
      </c>
      <c r="AW3" s="85" t="s">
        <v>396</v>
      </c>
      <c r="AX3" s="90" t="s">
        <v>397</v>
      </c>
      <c r="AY3" s="85" t="s">
        <v>66</v>
      </c>
      <c r="AZ3" s="85" t="str">
        <f>REPLACE(INDEX(GroupVertices[Group],MATCH(Vertices[[#This Row],[Vertex]],GroupVertices[Vertex],0)),1,1,"")</f>
        <v>1</v>
      </c>
      <c r="BA3" s="51" t="s">
        <v>238</v>
      </c>
      <c r="BB3" s="51" t="s">
        <v>238</v>
      </c>
      <c r="BC3" s="51" t="s">
        <v>252</v>
      </c>
      <c r="BD3" s="51" t="s">
        <v>252</v>
      </c>
      <c r="BE3" s="51" t="s">
        <v>254</v>
      </c>
      <c r="BF3" s="51" t="s">
        <v>254</v>
      </c>
      <c r="BG3" s="132" t="s">
        <v>621</v>
      </c>
      <c r="BH3" s="132" t="s">
        <v>621</v>
      </c>
      <c r="BI3" s="132" t="s">
        <v>630</v>
      </c>
      <c r="BJ3" s="132" t="s">
        <v>630</v>
      </c>
      <c r="BK3" s="132">
        <v>0</v>
      </c>
      <c r="BL3" s="135">
        <v>0</v>
      </c>
      <c r="BM3" s="132">
        <v>0</v>
      </c>
      <c r="BN3" s="135">
        <v>0</v>
      </c>
      <c r="BO3" s="132">
        <v>0</v>
      </c>
      <c r="BP3" s="135">
        <v>0</v>
      </c>
      <c r="BQ3" s="132">
        <v>31</v>
      </c>
      <c r="BR3" s="135">
        <v>100</v>
      </c>
      <c r="BS3" s="132">
        <v>31</v>
      </c>
      <c r="BT3" s="3"/>
      <c r="BU3" s="3"/>
    </row>
    <row r="4" spans="1:76" ht="15">
      <c r="A4" s="14" t="s">
        <v>218</v>
      </c>
      <c r="B4" s="15"/>
      <c r="C4" s="15" t="s">
        <v>64</v>
      </c>
      <c r="D4" s="93">
        <v>162</v>
      </c>
      <c r="E4" s="81"/>
      <c r="F4" s="114" t="s">
        <v>392</v>
      </c>
      <c r="G4" s="15"/>
      <c r="H4" s="16" t="s">
        <v>218</v>
      </c>
      <c r="I4" s="66"/>
      <c r="J4" s="66"/>
      <c r="K4" s="116" t="s">
        <v>408</v>
      </c>
      <c r="L4" s="94">
        <v>9999</v>
      </c>
      <c r="M4" s="95">
        <v>1569.0438232421875</v>
      </c>
      <c r="N4" s="95">
        <v>1901.7708740234375</v>
      </c>
      <c r="O4" s="77"/>
      <c r="P4" s="96"/>
      <c r="Q4" s="96"/>
      <c r="R4" s="97"/>
      <c r="S4" s="51">
        <v>5</v>
      </c>
      <c r="T4" s="51">
        <v>0</v>
      </c>
      <c r="U4" s="52">
        <v>50</v>
      </c>
      <c r="V4" s="52">
        <v>0.090909</v>
      </c>
      <c r="W4" s="52">
        <v>0.196996</v>
      </c>
      <c r="X4" s="52">
        <v>2.579876</v>
      </c>
      <c r="Y4" s="52">
        <v>0</v>
      </c>
      <c r="Z4" s="52">
        <v>0</v>
      </c>
      <c r="AA4" s="82">
        <v>4</v>
      </c>
      <c r="AB4" s="82"/>
      <c r="AC4" s="98"/>
      <c r="AD4" s="85" t="s">
        <v>218</v>
      </c>
      <c r="AE4" s="85">
        <v>0</v>
      </c>
      <c r="AF4" s="85">
        <v>0</v>
      </c>
      <c r="AG4" s="85">
        <v>1</v>
      </c>
      <c r="AH4" s="85">
        <v>0</v>
      </c>
      <c r="AI4" s="85"/>
      <c r="AJ4" s="85" t="s">
        <v>357</v>
      </c>
      <c r="AK4" s="85" t="s">
        <v>313</v>
      </c>
      <c r="AL4" s="90" t="s">
        <v>371</v>
      </c>
      <c r="AM4" s="85"/>
      <c r="AN4" s="87">
        <v>43214.69582175926</v>
      </c>
      <c r="AO4" s="85"/>
      <c r="AP4" s="85" t="b">
        <v>1</v>
      </c>
      <c r="AQ4" s="85" t="b">
        <v>0</v>
      </c>
      <c r="AR4" s="85" t="b">
        <v>0</v>
      </c>
      <c r="AS4" s="85" t="s">
        <v>304</v>
      </c>
      <c r="AT4" s="85">
        <v>0</v>
      </c>
      <c r="AU4" s="85"/>
      <c r="AV4" s="85" t="b">
        <v>0</v>
      </c>
      <c r="AW4" s="85" t="s">
        <v>396</v>
      </c>
      <c r="AX4" s="90" t="s">
        <v>398</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214.02293396599447</v>
      </c>
      <c r="E5" s="81"/>
      <c r="F5" s="114" t="s">
        <v>267</v>
      </c>
      <c r="G5" s="15"/>
      <c r="H5" s="16" t="s">
        <v>213</v>
      </c>
      <c r="I5" s="66"/>
      <c r="J5" s="66"/>
      <c r="K5" s="116" t="s">
        <v>409</v>
      </c>
      <c r="L5" s="94">
        <v>2800.44</v>
      </c>
      <c r="M5" s="95">
        <v>4999.5</v>
      </c>
      <c r="N5" s="95">
        <v>6293.48828125</v>
      </c>
      <c r="O5" s="77"/>
      <c r="P5" s="96"/>
      <c r="Q5" s="96"/>
      <c r="R5" s="97"/>
      <c r="S5" s="51">
        <v>1</v>
      </c>
      <c r="T5" s="51">
        <v>2</v>
      </c>
      <c r="U5" s="52">
        <v>14</v>
      </c>
      <c r="V5" s="52">
        <v>0.0625</v>
      </c>
      <c r="W5" s="52">
        <v>0.145465</v>
      </c>
      <c r="X5" s="52">
        <v>1.121039</v>
      </c>
      <c r="Y5" s="52">
        <v>0</v>
      </c>
      <c r="Z5" s="52">
        <v>0.5</v>
      </c>
      <c r="AA5" s="82">
        <v>5</v>
      </c>
      <c r="AB5" s="82"/>
      <c r="AC5" s="98"/>
      <c r="AD5" s="85" t="s">
        <v>348</v>
      </c>
      <c r="AE5" s="85">
        <v>1300</v>
      </c>
      <c r="AF5" s="85">
        <v>1727</v>
      </c>
      <c r="AG5" s="85">
        <v>1307</v>
      </c>
      <c r="AH5" s="85">
        <v>573</v>
      </c>
      <c r="AI5" s="85"/>
      <c r="AJ5" s="85" t="s">
        <v>358</v>
      </c>
      <c r="AK5" s="85" t="s">
        <v>319</v>
      </c>
      <c r="AL5" s="90" t="s">
        <v>372</v>
      </c>
      <c r="AM5" s="85"/>
      <c r="AN5" s="87">
        <v>41821.836851851855</v>
      </c>
      <c r="AO5" s="90" t="s">
        <v>381</v>
      </c>
      <c r="AP5" s="85" t="b">
        <v>1</v>
      </c>
      <c r="AQ5" s="85" t="b">
        <v>0</v>
      </c>
      <c r="AR5" s="85" t="b">
        <v>1</v>
      </c>
      <c r="AS5" s="85" t="s">
        <v>304</v>
      </c>
      <c r="AT5" s="85">
        <v>33</v>
      </c>
      <c r="AU5" s="90" t="s">
        <v>389</v>
      </c>
      <c r="AV5" s="85" t="b">
        <v>0</v>
      </c>
      <c r="AW5" s="85" t="s">
        <v>396</v>
      </c>
      <c r="AX5" s="90" t="s">
        <v>399</v>
      </c>
      <c r="AY5" s="85" t="s">
        <v>66</v>
      </c>
      <c r="AZ5" s="85" t="str">
        <f>REPLACE(INDEX(GroupVertices[Group],MATCH(Vertices[[#This Row],[Vertex]],GroupVertices[Vertex],0)),1,1,"")</f>
        <v>4</v>
      </c>
      <c r="BA5" s="51" t="s">
        <v>239</v>
      </c>
      <c r="BB5" s="51" t="s">
        <v>239</v>
      </c>
      <c r="BC5" s="51" t="s">
        <v>253</v>
      </c>
      <c r="BD5" s="51" t="s">
        <v>253</v>
      </c>
      <c r="BE5" s="51"/>
      <c r="BF5" s="51"/>
      <c r="BG5" s="132" t="s">
        <v>622</v>
      </c>
      <c r="BH5" s="132" t="s">
        <v>622</v>
      </c>
      <c r="BI5" s="132" t="s">
        <v>631</v>
      </c>
      <c r="BJ5" s="132" t="s">
        <v>631</v>
      </c>
      <c r="BK5" s="132">
        <v>2</v>
      </c>
      <c r="BL5" s="135">
        <v>10.526315789473685</v>
      </c>
      <c r="BM5" s="132">
        <v>0</v>
      </c>
      <c r="BN5" s="135">
        <v>0</v>
      </c>
      <c r="BO5" s="132">
        <v>0</v>
      </c>
      <c r="BP5" s="135">
        <v>0</v>
      </c>
      <c r="BQ5" s="132">
        <v>17</v>
      </c>
      <c r="BR5" s="135">
        <v>89.47368421052632</v>
      </c>
      <c r="BS5" s="132">
        <v>19</v>
      </c>
      <c r="BT5" s="2"/>
      <c r="BU5" s="3"/>
      <c r="BV5" s="3"/>
      <c r="BW5" s="3"/>
      <c r="BX5" s="3"/>
    </row>
    <row r="6" spans="1:76" ht="15">
      <c r="A6" s="14" t="s">
        <v>214</v>
      </c>
      <c r="B6" s="15"/>
      <c r="C6" s="15" t="s">
        <v>64</v>
      </c>
      <c r="D6" s="93">
        <v>725.8779970523743</v>
      </c>
      <c r="E6" s="81"/>
      <c r="F6" s="114" t="s">
        <v>268</v>
      </c>
      <c r="G6" s="15"/>
      <c r="H6" s="16" t="s">
        <v>214</v>
      </c>
      <c r="I6" s="66"/>
      <c r="J6" s="66"/>
      <c r="K6" s="116" t="s">
        <v>410</v>
      </c>
      <c r="L6" s="94">
        <v>1</v>
      </c>
      <c r="M6" s="95">
        <v>4999.5</v>
      </c>
      <c r="N6" s="95">
        <v>8528.55859375</v>
      </c>
      <c r="O6" s="77"/>
      <c r="P6" s="96"/>
      <c r="Q6" s="96"/>
      <c r="R6" s="97"/>
      <c r="S6" s="51">
        <v>1</v>
      </c>
      <c r="T6" s="51">
        <v>1</v>
      </c>
      <c r="U6" s="52">
        <v>0</v>
      </c>
      <c r="V6" s="52">
        <v>0.043478</v>
      </c>
      <c r="W6" s="52">
        <v>0.042403</v>
      </c>
      <c r="X6" s="52">
        <v>0.626437</v>
      </c>
      <c r="Y6" s="52">
        <v>0</v>
      </c>
      <c r="Z6" s="52">
        <v>1</v>
      </c>
      <c r="AA6" s="82">
        <v>6</v>
      </c>
      <c r="AB6" s="82"/>
      <c r="AC6" s="98"/>
      <c r="AD6" s="85" t="s">
        <v>349</v>
      </c>
      <c r="AE6" s="85">
        <v>3081</v>
      </c>
      <c r="AF6" s="85">
        <v>18719</v>
      </c>
      <c r="AG6" s="85">
        <v>6480</v>
      </c>
      <c r="AH6" s="85">
        <v>4393</v>
      </c>
      <c r="AI6" s="85"/>
      <c r="AJ6" s="85" t="s">
        <v>359</v>
      </c>
      <c r="AK6" s="85" t="s">
        <v>319</v>
      </c>
      <c r="AL6" s="90" t="s">
        <v>373</v>
      </c>
      <c r="AM6" s="85"/>
      <c r="AN6" s="87">
        <v>39982.820856481485</v>
      </c>
      <c r="AO6" s="90" t="s">
        <v>382</v>
      </c>
      <c r="AP6" s="85" t="b">
        <v>0</v>
      </c>
      <c r="AQ6" s="85" t="b">
        <v>0</v>
      </c>
      <c r="AR6" s="85" t="b">
        <v>1</v>
      </c>
      <c r="AS6" s="85" t="s">
        <v>304</v>
      </c>
      <c r="AT6" s="85">
        <v>437</v>
      </c>
      <c r="AU6" s="90" t="s">
        <v>390</v>
      </c>
      <c r="AV6" s="85" t="b">
        <v>0</v>
      </c>
      <c r="AW6" s="85" t="s">
        <v>396</v>
      </c>
      <c r="AX6" s="90" t="s">
        <v>400</v>
      </c>
      <c r="AY6" s="85" t="s">
        <v>66</v>
      </c>
      <c r="AZ6" s="85" t="str">
        <f>REPLACE(INDEX(GroupVertices[Group],MATCH(Vertices[[#This Row],[Vertex]],GroupVertices[Vertex],0)),1,1,"")</f>
        <v>4</v>
      </c>
      <c r="BA6" s="51"/>
      <c r="BB6" s="51"/>
      <c r="BC6" s="51"/>
      <c r="BD6" s="51"/>
      <c r="BE6" s="51"/>
      <c r="BF6" s="51"/>
      <c r="BG6" s="132" t="s">
        <v>623</v>
      </c>
      <c r="BH6" s="132" t="s">
        <v>623</v>
      </c>
      <c r="BI6" s="132" t="s">
        <v>632</v>
      </c>
      <c r="BJ6" s="132" t="s">
        <v>632</v>
      </c>
      <c r="BK6" s="132">
        <v>2</v>
      </c>
      <c r="BL6" s="135">
        <v>12.5</v>
      </c>
      <c r="BM6" s="132">
        <v>0</v>
      </c>
      <c r="BN6" s="135">
        <v>0</v>
      </c>
      <c r="BO6" s="132">
        <v>0</v>
      </c>
      <c r="BP6" s="135">
        <v>0</v>
      </c>
      <c r="BQ6" s="132">
        <v>14</v>
      </c>
      <c r="BR6" s="135">
        <v>87.5</v>
      </c>
      <c r="BS6" s="132">
        <v>16</v>
      </c>
      <c r="BT6" s="2"/>
      <c r="BU6" s="3"/>
      <c r="BV6" s="3"/>
      <c r="BW6" s="3"/>
      <c r="BX6" s="3"/>
    </row>
    <row r="7" spans="1:76" ht="15">
      <c r="A7" s="14" t="s">
        <v>215</v>
      </c>
      <c r="B7" s="15"/>
      <c r="C7" s="15" t="s">
        <v>64</v>
      </c>
      <c r="D7" s="93">
        <v>240.71217513210394</v>
      </c>
      <c r="E7" s="81"/>
      <c r="F7" s="114" t="s">
        <v>269</v>
      </c>
      <c r="G7" s="15"/>
      <c r="H7" s="16" t="s">
        <v>215</v>
      </c>
      <c r="I7" s="66"/>
      <c r="J7" s="66"/>
      <c r="K7" s="116" t="s">
        <v>411</v>
      </c>
      <c r="L7" s="94">
        <v>2800.44</v>
      </c>
      <c r="M7" s="95">
        <v>4999.5</v>
      </c>
      <c r="N7" s="95">
        <v>1470.441162109375</v>
      </c>
      <c r="O7" s="77"/>
      <c r="P7" s="96"/>
      <c r="Q7" s="96"/>
      <c r="R7" s="97"/>
      <c r="S7" s="51">
        <v>0</v>
      </c>
      <c r="T7" s="51">
        <v>2</v>
      </c>
      <c r="U7" s="52">
        <v>14</v>
      </c>
      <c r="V7" s="52">
        <v>0.0625</v>
      </c>
      <c r="W7" s="52">
        <v>0.145465</v>
      </c>
      <c r="X7" s="52">
        <v>1.121039</v>
      </c>
      <c r="Y7" s="52">
        <v>0</v>
      </c>
      <c r="Z7" s="52">
        <v>0</v>
      </c>
      <c r="AA7" s="82">
        <v>7</v>
      </c>
      <c r="AB7" s="82"/>
      <c r="AC7" s="98"/>
      <c r="AD7" s="85" t="s">
        <v>350</v>
      </c>
      <c r="AE7" s="85">
        <v>2451</v>
      </c>
      <c r="AF7" s="85">
        <v>2613</v>
      </c>
      <c r="AG7" s="85">
        <v>2108</v>
      </c>
      <c r="AH7" s="85">
        <v>0</v>
      </c>
      <c r="AI7" s="85"/>
      <c r="AJ7" s="85" t="s">
        <v>360</v>
      </c>
      <c r="AK7" s="85" t="s">
        <v>314</v>
      </c>
      <c r="AL7" s="90" t="s">
        <v>374</v>
      </c>
      <c r="AM7" s="85"/>
      <c r="AN7" s="87">
        <v>40610.22399305556</v>
      </c>
      <c r="AO7" s="90" t="s">
        <v>383</v>
      </c>
      <c r="AP7" s="85" t="b">
        <v>0</v>
      </c>
      <c r="AQ7" s="85" t="b">
        <v>0</v>
      </c>
      <c r="AR7" s="85" t="b">
        <v>1</v>
      </c>
      <c r="AS7" s="85" t="s">
        <v>304</v>
      </c>
      <c r="AT7" s="85">
        <v>39</v>
      </c>
      <c r="AU7" s="90" t="s">
        <v>389</v>
      </c>
      <c r="AV7" s="85" t="b">
        <v>0</v>
      </c>
      <c r="AW7" s="85" t="s">
        <v>396</v>
      </c>
      <c r="AX7" s="90" t="s">
        <v>401</v>
      </c>
      <c r="AY7" s="85" t="s">
        <v>66</v>
      </c>
      <c r="AZ7" s="85" t="str">
        <f>REPLACE(INDEX(GroupVertices[Group],MATCH(Vertices[[#This Row],[Vertex]],GroupVertices[Vertex],0)),1,1,"")</f>
        <v>3</v>
      </c>
      <c r="BA7" s="51" t="s">
        <v>240</v>
      </c>
      <c r="BB7" s="51" t="s">
        <v>240</v>
      </c>
      <c r="BC7" s="51" t="s">
        <v>253</v>
      </c>
      <c r="BD7" s="51" t="s">
        <v>253</v>
      </c>
      <c r="BE7" s="51" t="s">
        <v>255</v>
      </c>
      <c r="BF7" s="51" t="s">
        <v>255</v>
      </c>
      <c r="BG7" s="132" t="s">
        <v>624</v>
      </c>
      <c r="BH7" s="132" t="s">
        <v>624</v>
      </c>
      <c r="BI7" s="132" t="s">
        <v>633</v>
      </c>
      <c r="BJ7" s="132" t="s">
        <v>633</v>
      </c>
      <c r="BK7" s="132">
        <v>0</v>
      </c>
      <c r="BL7" s="135">
        <v>0</v>
      </c>
      <c r="BM7" s="132">
        <v>0</v>
      </c>
      <c r="BN7" s="135">
        <v>0</v>
      </c>
      <c r="BO7" s="132">
        <v>0</v>
      </c>
      <c r="BP7" s="135">
        <v>0</v>
      </c>
      <c r="BQ7" s="132">
        <v>13</v>
      </c>
      <c r="BR7" s="135">
        <v>100</v>
      </c>
      <c r="BS7" s="132">
        <v>13</v>
      </c>
      <c r="BT7" s="2"/>
      <c r="BU7" s="3"/>
      <c r="BV7" s="3"/>
      <c r="BW7" s="3"/>
      <c r="BX7" s="3"/>
    </row>
    <row r="8" spans="1:76" ht="15">
      <c r="A8" s="14" t="s">
        <v>219</v>
      </c>
      <c r="B8" s="15"/>
      <c r="C8" s="15" t="s">
        <v>64</v>
      </c>
      <c r="D8" s="93">
        <v>185.19493871095295</v>
      </c>
      <c r="E8" s="81"/>
      <c r="F8" s="114" t="s">
        <v>393</v>
      </c>
      <c r="G8" s="15"/>
      <c r="H8" s="16" t="s">
        <v>219</v>
      </c>
      <c r="I8" s="66"/>
      <c r="J8" s="66"/>
      <c r="K8" s="116" t="s">
        <v>412</v>
      </c>
      <c r="L8" s="94">
        <v>1</v>
      </c>
      <c r="M8" s="95">
        <v>4999.5</v>
      </c>
      <c r="N8" s="95">
        <v>3705.51171875</v>
      </c>
      <c r="O8" s="77"/>
      <c r="P8" s="96"/>
      <c r="Q8" s="96"/>
      <c r="R8" s="97"/>
      <c r="S8" s="51">
        <v>1</v>
      </c>
      <c r="T8" s="51">
        <v>0</v>
      </c>
      <c r="U8" s="52">
        <v>0</v>
      </c>
      <c r="V8" s="52">
        <v>0.043478</v>
      </c>
      <c r="W8" s="52">
        <v>0.042403</v>
      </c>
      <c r="X8" s="52">
        <v>0.626437</v>
      </c>
      <c r="Y8" s="52">
        <v>0</v>
      </c>
      <c r="Z8" s="52">
        <v>0</v>
      </c>
      <c r="AA8" s="82">
        <v>8</v>
      </c>
      <c r="AB8" s="82"/>
      <c r="AC8" s="98"/>
      <c r="AD8" s="85" t="s">
        <v>351</v>
      </c>
      <c r="AE8" s="85">
        <v>811</v>
      </c>
      <c r="AF8" s="85">
        <v>770</v>
      </c>
      <c r="AG8" s="85">
        <v>4686</v>
      </c>
      <c r="AH8" s="85">
        <v>3400</v>
      </c>
      <c r="AI8" s="85"/>
      <c r="AJ8" s="85" t="s">
        <v>361</v>
      </c>
      <c r="AK8" s="85" t="s">
        <v>367</v>
      </c>
      <c r="AL8" s="90" t="s">
        <v>375</v>
      </c>
      <c r="AM8" s="85"/>
      <c r="AN8" s="87">
        <v>39860.68604166667</v>
      </c>
      <c r="AO8" s="90" t="s">
        <v>384</v>
      </c>
      <c r="AP8" s="85" t="b">
        <v>0</v>
      </c>
      <c r="AQ8" s="85" t="b">
        <v>0</v>
      </c>
      <c r="AR8" s="85" t="b">
        <v>1</v>
      </c>
      <c r="AS8" s="85" t="s">
        <v>304</v>
      </c>
      <c r="AT8" s="85">
        <v>71</v>
      </c>
      <c r="AU8" s="90" t="s">
        <v>391</v>
      </c>
      <c r="AV8" s="85" t="b">
        <v>0</v>
      </c>
      <c r="AW8" s="85" t="s">
        <v>396</v>
      </c>
      <c r="AX8" s="90" t="s">
        <v>402</v>
      </c>
      <c r="AY8" s="85" t="s">
        <v>65</v>
      </c>
      <c r="AZ8" s="85" t="str">
        <f>REPLACE(INDEX(GroupVertices[Group],MATCH(Vertices[[#This Row],[Vertex]],GroupVertices[Vertex],0)),1,1,"")</f>
        <v>3</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216</v>
      </c>
      <c r="B9" s="15"/>
      <c r="C9" s="15" t="s">
        <v>64</v>
      </c>
      <c r="D9" s="93">
        <v>179.9233617311909</v>
      </c>
      <c r="E9" s="81"/>
      <c r="F9" s="114" t="s">
        <v>270</v>
      </c>
      <c r="G9" s="15"/>
      <c r="H9" s="16" t="s">
        <v>216</v>
      </c>
      <c r="I9" s="66"/>
      <c r="J9" s="66"/>
      <c r="K9" s="116" t="s">
        <v>413</v>
      </c>
      <c r="L9" s="94">
        <v>2800.44</v>
      </c>
      <c r="M9" s="95">
        <v>9683.892578125</v>
      </c>
      <c r="N9" s="95">
        <v>3564.349365234375</v>
      </c>
      <c r="O9" s="77"/>
      <c r="P9" s="96"/>
      <c r="Q9" s="96"/>
      <c r="R9" s="97"/>
      <c r="S9" s="51">
        <v>0</v>
      </c>
      <c r="T9" s="51">
        <v>2</v>
      </c>
      <c r="U9" s="52">
        <v>14</v>
      </c>
      <c r="V9" s="52">
        <v>0.0625</v>
      </c>
      <c r="W9" s="52">
        <v>0.145465</v>
      </c>
      <c r="X9" s="52">
        <v>1.121039</v>
      </c>
      <c r="Y9" s="52">
        <v>0</v>
      </c>
      <c r="Z9" s="52">
        <v>0</v>
      </c>
      <c r="AA9" s="82">
        <v>9</v>
      </c>
      <c r="AB9" s="82"/>
      <c r="AC9" s="98"/>
      <c r="AD9" s="85" t="s">
        <v>352</v>
      </c>
      <c r="AE9" s="85">
        <v>646</v>
      </c>
      <c r="AF9" s="85">
        <v>595</v>
      </c>
      <c r="AG9" s="85">
        <v>2706</v>
      </c>
      <c r="AH9" s="85">
        <v>102</v>
      </c>
      <c r="AI9" s="85"/>
      <c r="AJ9" s="85" t="s">
        <v>362</v>
      </c>
      <c r="AK9" s="85" t="s">
        <v>313</v>
      </c>
      <c r="AL9" s="90" t="s">
        <v>376</v>
      </c>
      <c r="AM9" s="85"/>
      <c r="AN9" s="87">
        <v>42194.98909722222</v>
      </c>
      <c r="AO9" s="90" t="s">
        <v>385</v>
      </c>
      <c r="AP9" s="85" t="b">
        <v>1</v>
      </c>
      <c r="AQ9" s="85" t="b">
        <v>0</v>
      </c>
      <c r="AR9" s="85" t="b">
        <v>0</v>
      </c>
      <c r="AS9" s="85" t="s">
        <v>304</v>
      </c>
      <c r="AT9" s="85">
        <v>73</v>
      </c>
      <c r="AU9" s="90" t="s">
        <v>389</v>
      </c>
      <c r="AV9" s="85" t="b">
        <v>0</v>
      </c>
      <c r="AW9" s="85" t="s">
        <v>396</v>
      </c>
      <c r="AX9" s="90" t="s">
        <v>403</v>
      </c>
      <c r="AY9" s="85" t="s">
        <v>66</v>
      </c>
      <c r="AZ9" s="85" t="str">
        <f>REPLACE(INDEX(GroupVertices[Group],MATCH(Vertices[[#This Row],[Vertex]],GroupVertices[Vertex],0)),1,1,"")</f>
        <v>2</v>
      </c>
      <c r="BA9" s="51" t="s">
        <v>613</v>
      </c>
      <c r="BB9" s="51" t="s">
        <v>613</v>
      </c>
      <c r="BC9" s="51" t="s">
        <v>253</v>
      </c>
      <c r="BD9" s="51" t="s">
        <v>253</v>
      </c>
      <c r="BE9" s="51" t="s">
        <v>521</v>
      </c>
      <c r="BF9" s="51" t="s">
        <v>619</v>
      </c>
      <c r="BG9" s="132" t="s">
        <v>625</v>
      </c>
      <c r="BH9" s="132" t="s">
        <v>628</v>
      </c>
      <c r="BI9" s="132" t="s">
        <v>634</v>
      </c>
      <c r="BJ9" s="132" t="s">
        <v>637</v>
      </c>
      <c r="BK9" s="132">
        <v>3</v>
      </c>
      <c r="BL9" s="135">
        <v>1.4218009478672986</v>
      </c>
      <c r="BM9" s="132">
        <v>0</v>
      </c>
      <c r="BN9" s="135">
        <v>0</v>
      </c>
      <c r="BO9" s="132">
        <v>0</v>
      </c>
      <c r="BP9" s="135">
        <v>0</v>
      </c>
      <c r="BQ9" s="132">
        <v>208</v>
      </c>
      <c r="BR9" s="135">
        <v>98.5781990521327</v>
      </c>
      <c r="BS9" s="132">
        <v>211</v>
      </c>
      <c r="BT9" s="2"/>
      <c r="BU9" s="3"/>
      <c r="BV9" s="3"/>
      <c r="BW9" s="3"/>
      <c r="BX9" s="3"/>
    </row>
    <row r="10" spans="1:76" ht="15">
      <c r="A10" s="14" t="s">
        <v>220</v>
      </c>
      <c r="B10" s="15"/>
      <c r="C10" s="15" t="s">
        <v>64</v>
      </c>
      <c r="D10" s="93">
        <v>1000</v>
      </c>
      <c r="E10" s="81"/>
      <c r="F10" s="114" t="s">
        <v>394</v>
      </c>
      <c r="G10" s="15"/>
      <c r="H10" s="16" t="s">
        <v>220</v>
      </c>
      <c r="I10" s="66"/>
      <c r="J10" s="66"/>
      <c r="K10" s="116" t="s">
        <v>414</v>
      </c>
      <c r="L10" s="94">
        <v>1</v>
      </c>
      <c r="M10" s="95">
        <v>7055.82470703125</v>
      </c>
      <c r="N10" s="95">
        <v>8893.228515625</v>
      </c>
      <c r="O10" s="77"/>
      <c r="P10" s="96"/>
      <c r="Q10" s="96"/>
      <c r="R10" s="97"/>
      <c r="S10" s="51">
        <v>1</v>
      </c>
      <c r="T10" s="51">
        <v>0</v>
      </c>
      <c r="U10" s="52">
        <v>0</v>
      </c>
      <c r="V10" s="52">
        <v>0.043478</v>
      </c>
      <c r="W10" s="52">
        <v>0.042403</v>
      </c>
      <c r="X10" s="52">
        <v>0.626437</v>
      </c>
      <c r="Y10" s="52">
        <v>0</v>
      </c>
      <c r="Z10" s="52">
        <v>0</v>
      </c>
      <c r="AA10" s="82">
        <v>10</v>
      </c>
      <c r="AB10" s="82"/>
      <c r="AC10" s="98"/>
      <c r="AD10" s="85" t="s">
        <v>353</v>
      </c>
      <c r="AE10" s="85">
        <v>1765</v>
      </c>
      <c r="AF10" s="85">
        <v>27819</v>
      </c>
      <c r="AG10" s="85">
        <v>8666</v>
      </c>
      <c r="AH10" s="85">
        <v>1562</v>
      </c>
      <c r="AI10" s="85"/>
      <c r="AJ10" s="85" t="s">
        <v>363</v>
      </c>
      <c r="AK10" s="85" t="s">
        <v>313</v>
      </c>
      <c r="AL10" s="90" t="s">
        <v>377</v>
      </c>
      <c r="AM10" s="85"/>
      <c r="AN10" s="87">
        <v>39841.76027777778</v>
      </c>
      <c r="AO10" s="90" t="s">
        <v>386</v>
      </c>
      <c r="AP10" s="85" t="b">
        <v>0</v>
      </c>
      <c r="AQ10" s="85" t="b">
        <v>0</v>
      </c>
      <c r="AR10" s="85" t="b">
        <v>0</v>
      </c>
      <c r="AS10" s="85" t="s">
        <v>304</v>
      </c>
      <c r="AT10" s="85">
        <v>488</v>
      </c>
      <c r="AU10" s="90" t="s">
        <v>389</v>
      </c>
      <c r="AV10" s="85" t="b">
        <v>0</v>
      </c>
      <c r="AW10" s="85" t="s">
        <v>396</v>
      </c>
      <c r="AX10" s="90" t="s">
        <v>404</v>
      </c>
      <c r="AY10" s="85" t="s">
        <v>65</v>
      </c>
      <c r="AZ10" s="85" t="str">
        <f>REPLACE(INDEX(GroupVertices[Group],MATCH(Vertices[[#This Row],[Vertex]],GroupVertices[Vertex],0)),1,1,"")</f>
        <v>2</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99" t="s">
        <v>217</v>
      </c>
      <c r="B11" s="100"/>
      <c r="C11" s="100" t="s">
        <v>64</v>
      </c>
      <c r="D11" s="101">
        <v>165.16294618785722</v>
      </c>
      <c r="E11" s="102"/>
      <c r="F11" s="115" t="s">
        <v>271</v>
      </c>
      <c r="G11" s="100"/>
      <c r="H11" s="103" t="s">
        <v>217</v>
      </c>
      <c r="I11" s="104"/>
      <c r="J11" s="104"/>
      <c r="K11" s="117" t="s">
        <v>415</v>
      </c>
      <c r="L11" s="105">
        <v>1</v>
      </c>
      <c r="M11" s="106">
        <v>1569.0438232421875</v>
      </c>
      <c r="N11" s="106">
        <v>4999.5</v>
      </c>
      <c r="O11" s="107"/>
      <c r="P11" s="108"/>
      <c r="Q11" s="108"/>
      <c r="R11" s="109"/>
      <c r="S11" s="51">
        <v>0</v>
      </c>
      <c r="T11" s="51">
        <v>1</v>
      </c>
      <c r="U11" s="52">
        <v>0</v>
      </c>
      <c r="V11" s="52">
        <v>0.055556</v>
      </c>
      <c r="W11" s="52">
        <v>0.1197</v>
      </c>
      <c r="X11" s="52">
        <v>0.588574</v>
      </c>
      <c r="Y11" s="52">
        <v>0</v>
      </c>
      <c r="Z11" s="52">
        <v>0</v>
      </c>
      <c r="AA11" s="110">
        <v>11</v>
      </c>
      <c r="AB11" s="110"/>
      <c r="AC11" s="111"/>
      <c r="AD11" s="85" t="s">
        <v>354</v>
      </c>
      <c r="AE11" s="85">
        <v>138</v>
      </c>
      <c r="AF11" s="85">
        <v>105</v>
      </c>
      <c r="AG11" s="85">
        <v>1295</v>
      </c>
      <c r="AH11" s="85">
        <v>64</v>
      </c>
      <c r="AI11" s="85"/>
      <c r="AJ11" s="85" t="s">
        <v>364</v>
      </c>
      <c r="AK11" s="85" t="s">
        <v>368</v>
      </c>
      <c r="AL11" s="90" t="s">
        <v>378</v>
      </c>
      <c r="AM11" s="85"/>
      <c r="AN11" s="87">
        <v>39980.65636574074</v>
      </c>
      <c r="AO11" s="90" t="s">
        <v>387</v>
      </c>
      <c r="AP11" s="85" t="b">
        <v>0</v>
      </c>
      <c r="AQ11" s="85" t="b">
        <v>0</v>
      </c>
      <c r="AR11" s="85" t="b">
        <v>0</v>
      </c>
      <c r="AS11" s="85" t="s">
        <v>304</v>
      </c>
      <c r="AT11" s="85">
        <v>4</v>
      </c>
      <c r="AU11" s="90" t="s">
        <v>391</v>
      </c>
      <c r="AV11" s="85" t="b">
        <v>0</v>
      </c>
      <c r="AW11" s="85" t="s">
        <v>396</v>
      </c>
      <c r="AX11" s="90" t="s">
        <v>405</v>
      </c>
      <c r="AY11" s="85" t="s">
        <v>66</v>
      </c>
      <c r="AZ11" s="85" t="str">
        <f>REPLACE(INDEX(GroupVertices[Group],MATCH(Vertices[[#This Row],[Vertex]],GroupVertices[Vertex],0)),1,1,"")</f>
        <v>1</v>
      </c>
      <c r="BA11" s="51" t="s">
        <v>251</v>
      </c>
      <c r="BB11" s="51" t="s">
        <v>251</v>
      </c>
      <c r="BC11" s="51" t="s">
        <v>253</v>
      </c>
      <c r="BD11" s="51" t="s">
        <v>253</v>
      </c>
      <c r="BE11" s="51"/>
      <c r="BF11" s="51"/>
      <c r="BG11" s="132" t="s">
        <v>626</v>
      </c>
      <c r="BH11" s="132" t="s">
        <v>626</v>
      </c>
      <c r="BI11" s="132" t="s">
        <v>635</v>
      </c>
      <c r="BJ11" s="132" t="s">
        <v>635</v>
      </c>
      <c r="BK11" s="132">
        <v>5</v>
      </c>
      <c r="BL11" s="135">
        <v>13.88888888888889</v>
      </c>
      <c r="BM11" s="132">
        <v>1</v>
      </c>
      <c r="BN11" s="135">
        <v>2.7777777777777777</v>
      </c>
      <c r="BO11" s="132">
        <v>0</v>
      </c>
      <c r="BP11" s="135">
        <v>0</v>
      </c>
      <c r="BQ11" s="132">
        <v>30</v>
      </c>
      <c r="BR11" s="135">
        <v>83.33333333333333</v>
      </c>
      <c r="BS11" s="132">
        <v>36</v>
      </c>
      <c r="BT11" s="2"/>
      <c r="BU11" s="3"/>
      <c r="BV11" s="3"/>
      <c r="BW11" s="3"/>
      <c r="BX11" s="3"/>
    </row>
    <row r="12" spans="1:76" ht="15">
      <c r="A12" s="112" t="s">
        <v>325</v>
      </c>
      <c r="B12" s="100"/>
      <c r="C12" s="100" t="s">
        <v>64</v>
      </c>
      <c r="D12" s="101">
        <v>1000</v>
      </c>
      <c r="E12" s="102"/>
      <c r="F12" s="115" t="s">
        <v>395</v>
      </c>
      <c r="G12" s="113" t="s">
        <v>51</v>
      </c>
      <c r="H12" s="103" t="s">
        <v>325</v>
      </c>
      <c r="I12" s="104"/>
      <c r="J12" s="104"/>
      <c r="K12" s="117" t="s">
        <v>416</v>
      </c>
      <c r="L12" s="105">
        <v>1</v>
      </c>
      <c r="M12" s="106">
        <v>8429.9560546875</v>
      </c>
      <c r="N12" s="106">
        <v>1782.1746826171875</v>
      </c>
      <c r="O12" s="107"/>
      <c r="P12" s="108"/>
      <c r="Q12" s="108"/>
      <c r="R12" s="109"/>
      <c r="S12" s="51">
        <v>0</v>
      </c>
      <c r="T12" s="51">
        <v>0</v>
      </c>
      <c r="U12" s="52">
        <v>0</v>
      </c>
      <c r="V12" s="52">
        <v>0</v>
      </c>
      <c r="W12" s="52">
        <v>0</v>
      </c>
      <c r="X12" s="52">
        <v>0</v>
      </c>
      <c r="Y12" s="52">
        <v>0</v>
      </c>
      <c r="Z12" s="52" t="s">
        <v>675</v>
      </c>
      <c r="AA12" s="110">
        <v>12</v>
      </c>
      <c r="AB12" s="110"/>
      <c r="AC12" s="111"/>
      <c r="AD12" s="85" t="s">
        <v>355</v>
      </c>
      <c r="AE12" s="85">
        <v>298</v>
      </c>
      <c r="AF12" s="85">
        <v>142630</v>
      </c>
      <c r="AG12" s="85">
        <v>14608</v>
      </c>
      <c r="AH12" s="85">
        <v>729</v>
      </c>
      <c r="AI12" s="85"/>
      <c r="AJ12" s="85" t="s">
        <v>365</v>
      </c>
      <c r="AK12" s="85" t="s">
        <v>369</v>
      </c>
      <c r="AL12" s="90" t="s">
        <v>379</v>
      </c>
      <c r="AM12" s="85"/>
      <c r="AN12" s="87">
        <v>39152.75413194444</v>
      </c>
      <c r="AO12" s="85"/>
      <c r="AP12" s="85" t="b">
        <v>0</v>
      </c>
      <c r="AQ12" s="85" t="b">
        <v>0</v>
      </c>
      <c r="AR12" s="85" t="b">
        <v>0</v>
      </c>
      <c r="AS12" s="85" t="s">
        <v>304</v>
      </c>
      <c r="AT12" s="85">
        <v>2019</v>
      </c>
      <c r="AU12" s="90" t="s">
        <v>389</v>
      </c>
      <c r="AV12" s="85" t="b">
        <v>0</v>
      </c>
      <c r="AW12" s="85" t="s">
        <v>396</v>
      </c>
      <c r="AX12" s="90" t="s">
        <v>406</v>
      </c>
      <c r="AY12" s="85" t="s">
        <v>65</v>
      </c>
      <c r="AZ12" s="85" t="str">
        <f>REPLACE(INDEX(GroupVertices[Group],MATCH(Vertices[[#This Row],[Vertex]],GroupVertices[Vertex],0)),1,1,"")</f>
        <v>5</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3" r:id="rId1" display="http://t.co/J94xHLm50s"/>
    <hyperlink ref="AL4" r:id="rId2" display="https://t.co/PS2Gr8IxsA"/>
    <hyperlink ref="AL5" r:id="rId3" display="https://t.co/wPgfvyDR6k"/>
    <hyperlink ref="AL6" r:id="rId4" display="https://t.co/yrlDiyR3d5"/>
    <hyperlink ref="AL7" r:id="rId5" display="http://t.co/dNq1dbmBzT"/>
    <hyperlink ref="AL8" r:id="rId6" display="https://t.co/oyleTyOis6"/>
    <hyperlink ref="AL9" r:id="rId7" display="http://t.co/RDFQ3PZci8"/>
    <hyperlink ref="AL10" r:id="rId8" display="http://www.visitpalmsprings.com/"/>
    <hyperlink ref="AL11" r:id="rId9" display="https://t.co/2YoGrrLitc"/>
    <hyperlink ref="AL12" r:id="rId10" display="https://t.co/GwZtWimRHf"/>
    <hyperlink ref="AO3" r:id="rId11" display="https://pbs.twimg.com/profile_banners/183806355/1532383134"/>
    <hyperlink ref="AO5" r:id="rId12" display="https://pbs.twimg.com/profile_banners/2598505699/1546847472"/>
    <hyperlink ref="AO6" r:id="rId13" display="https://pbs.twimg.com/profile_banners/48463490/1554163507"/>
    <hyperlink ref="AO7" r:id="rId14" display="https://pbs.twimg.com/profile_banners/262510831/1424747252"/>
    <hyperlink ref="AO8" r:id="rId15" display="https://pbs.twimg.com/profile_banners/20999305/1497333896"/>
    <hyperlink ref="AO9" r:id="rId16" display="https://pbs.twimg.com/profile_banners/3273518276/1436543921"/>
    <hyperlink ref="AO10" r:id="rId17" display="https://pbs.twimg.com/profile_banners/19666000/1518049009"/>
    <hyperlink ref="AO11" r:id="rId18" display="https://pbs.twimg.com/profile_banners/47655631/1543725575"/>
    <hyperlink ref="AU3" r:id="rId19" display="http://abs.twimg.com/images/themes/theme19/bg.gif"/>
    <hyperlink ref="AU5" r:id="rId20" display="http://abs.twimg.com/images/themes/theme1/bg.png"/>
    <hyperlink ref="AU6" r:id="rId21" display="http://abs.twimg.com/images/themes/theme14/bg.gif"/>
    <hyperlink ref="AU7" r:id="rId22" display="http://abs.twimg.com/images/themes/theme1/bg.png"/>
    <hyperlink ref="AU8" r:id="rId23" display="http://abs.twimg.com/images/themes/theme5/bg.gif"/>
    <hyperlink ref="AU9" r:id="rId24" display="http://abs.twimg.com/images/themes/theme1/bg.png"/>
    <hyperlink ref="AU10" r:id="rId25" display="http://abs.twimg.com/images/themes/theme1/bg.png"/>
    <hyperlink ref="AU11" r:id="rId26" display="http://abs.twimg.com/images/themes/theme5/bg.gif"/>
    <hyperlink ref="AU12" r:id="rId27" display="http://abs.twimg.com/images/themes/theme1/bg.png"/>
    <hyperlink ref="F3" r:id="rId28" display="http://pbs.twimg.com/profile_images/1113883079922278400/VbElYTit_normal.png"/>
    <hyperlink ref="F4" r:id="rId29" display="http://pbs.twimg.com/profile_images/988822827829612545/O4PdqvX__normal.jpg"/>
    <hyperlink ref="F5" r:id="rId30" display="http://pbs.twimg.com/profile_images/987540395142725632/xt34UigV_normal.jpg"/>
    <hyperlink ref="F6" r:id="rId31" display="http://pbs.twimg.com/profile_images/907725473542635521/kmJZ5jtH_normal.jpg"/>
    <hyperlink ref="F7" r:id="rId32" display="http://pbs.twimg.com/profile_images/570057321259077632/cmT-XJj-_normal.jpeg"/>
    <hyperlink ref="F8" r:id="rId33" display="http://pbs.twimg.com/profile_images/874614699110924289/zDM3IsHV_normal.jpg"/>
    <hyperlink ref="F9" r:id="rId34" display="http://pbs.twimg.com/profile_images/619293774192074752/yBUiyWE-_normal.jpg"/>
    <hyperlink ref="F10" r:id="rId35" display="http://pbs.twimg.com/profile_images/988845766830510080/qUCxqEQI_normal.jpg"/>
    <hyperlink ref="F11" r:id="rId36" display="http://pbs.twimg.com/profile_images/1069088654801305600/0VevEEvF_normal.jpg"/>
    <hyperlink ref="F12" r:id="rId37" display="http://pbs.twimg.com/profile_images/448301181324894208/vqY_gIaL_normal.jpeg"/>
    <hyperlink ref="AX3" r:id="rId38" display="https://twitter.com/findfoodbank"/>
    <hyperlink ref="AX4" r:id="rId39" display="https://twitter.com/thegpsoasis"/>
    <hyperlink ref="AX5" r:id="rId40" display="https://twitter.com/destination_psp"/>
    <hyperlink ref="AX6" r:id="rId41" display="https://twitter.com/psfilmfest"/>
    <hyperlink ref="AX7" r:id="rId42" display="https://twitter.com/lascasuelasnuev"/>
    <hyperlink ref="AX8" r:id="rId43" display="https://twitter.com/joycekiehl"/>
    <hyperlink ref="AX9" r:id="rId44" display="https://twitter.com/psmodsquad"/>
    <hyperlink ref="AX10" r:id="rId45" display="https://twitter.com/palmspringsca"/>
    <hyperlink ref="AX11" r:id="rId46" display="https://twitter.com/rebeccasrizzo"/>
    <hyperlink ref="AX12" r:id="rId47" display="https://twitter.com/a"/>
  </hyperlinks>
  <printOptions/>
  <pageMargins left="0.7" right="0.7" top="0.75" bottom="0.75" header="0.3" footer="0.3"/>
  <pageSetup horizontalDpi="600" verticalDpi="600" orientation="portrait" r:id="rId51"/>
  <legacyDrawing r:id="rId49"/>
  <tableParts>
    <tablePart r:id="rId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491</v>
      </c>
      <c r="Z2" s="13" t="s">
        <v>501</v>
      </c>
      <c r="AA2" s="13" t="s">
        <v>520</v>
      </c>
      <c r="AB2" s="13" t="s">
        <v>549</v>
      </c>
      <c r="AC2" s="13" t="s">
        <v>577</v>
      </c>
      <c r="AD2" s="13" t="s">
        <v>596</v>
      </c>
      <c r="AE2" s="13" t="s">
        <v>597</v>
      </c>
      <c r="AF2" s="13" t="s">
        <v>607</v>
      </c>
      <c r="AG2" s="67" t="s">
        <v>664</v>
      </c>
      <c r="AH2" s="67" t="s">
        <v>665</v>
      </c>
      <c r="AI2" s="67" t="s">
        <v>666</v>
      </c>
      <c r="AJ2" s="67" t="s">
        <v>667</v>
      </c>
      <c r="AK2" s="67" t="s">
        <v>668</v>
      </c>
      <c r="AL2" s="67" t="s">
        <v>669</v>
      </c>
      <c r="AM2" s="67" t="s">
        <v>670</v>
      </c>
      <c r="AN2" s="67" t="s">
        <v>671</v>
      </c>
      <c r="AO2" s="67" t="s">
        <v>674</v>
      </c>
    </row>
    <row r="3" spans="1:41" ht="15">
      <c r="A3" s="112" t="s">
        <v>456</v>
      </c>
      <c r="B3" s="127" t="s">
        <v>461</v>
      </c>
      <c r="C3" s="127" t="s">
        <v>56</v>
      </c>
      <c r="D3" s="119"/>
      <c r="E3" s="118"/>
      <c r="F3" s="120" t="s">
        <v>682</v>
      </c>
      <c r="G3" s="121"/>
      <c r="H3" s="121"/>
      <c r="I3" s="122">
        <v>3</v>
      </c>
      <c r="J3" s="123"/>
      <c r="K3" s="51">
        <v>3</v>
      </c>
      <c r="L3" s="51">
        <v>2</v>
      </c>
      <c r="M3" s="51">
        <v>0</v>
      </c>
      <c r="N3" s="51">
        <v>2</v>
      </c>
      <c r="O3" s="51">
        <v>0</v>
      </c>
      <c r="P3" s="52">
        <v>0</v>
      </c>
      <c r="Q3" s="52">
        <v>0</v>
      </c>
      <c r="R3" s="51">
        <v>1</v>
      </c>
      <c r="S3" s="51">
        <v>0</v>
      </c>
      <c r="T3" s="51">
        <v>3</v>
      </c>
      <c r="U3" s="51">
        <v>2</v>
      </c>
      <c r="V3" s="51">
        <v>2</v>
      </c>
      <c r="W3" s="52">
        <v>0.888889</v>
      </c>
      <c r="X3" s="52">
        <v>0.3333333333333333</v>
      </c>
      <c r="Y3" s="85" t="s">
        <v>492</v>
      </c>
      <c r="Z3" s="85" t="s">
        <v>502</v>
      </c>
      <c r="AA3" s="85" t="s">
        <v>254</v>
      </c>
      <c r="AB3" s="91" t="s">
        <v>550</v>
      </c>
      <c r="AC3" s="91" t="s">
        <v>302</v>
      </c>
      <c r="AD3" s="91" t="s">
        <v>218</v>
      </c>
      <c r="AE3" s="91" t="s">
        <v>218</v>
      </c>
      <c r="AF3" s="91" t="s">
        <v>608</v>
      </c>
      <c r="AG3" s="132">
        <v>5</v>
      </c>
      <c r="AH3" s="135">
        <v>7.462686567164179</v>
      </c>
      <c r="AI3" s="132">
        <v>1</v>
      </c>
      <c r="AJ3" s="135">
        <v>1.492537313432836</v>
      </c>
      <c r="AK3" s="132">
        <v>0</v>
      </c>
      <c r="AL3" s="135">
        <v>0</v>
      </c>
      <c r="AM3" s="132">
        <v>61</v>
      </c>
      <c r="AN3" s="135">
        <v>91.04477611940298</v>
      </c>
      <c r="AO3" s="132">
        <v>67</v>
      </c>
    </row>
    <row r="4" spans="1:41" ht="15">
      <c r="A4" s="112" t="s">
        <v>457</v>
      </c>
      <c r="B4" s="127" t="s">
        <v>462</v>
      </c>
      <c r="C4" s="127" t="s">
        <v>56</v>
      </c>
      <c r="D4" s="124"/>
      <c r="E4" s="100"/>
      <c r="F4" s="103" t="s">
        <v>683</v>
      </c>
      <c r="G4" s="107"/>
      <c r="H4" s="107"/>
      <c r="I4" s="125">
        <v>4</v>
      </c>
      <c r="J4" s="110"/>
      <c r="K4" s="51">
        <v>2</v>
      </c>
      <c r="L4" s="51">
        <v>0</v>
      </c>
      <c r="M4" s="51">
        <v>10</v>
      </c>
      <c r="N4" s="51">
        <v>10</v>
      </c>
      <c r="O4" s="51">
        <v>0</v>
      </c>
      <c r="P4" s="52">
        <v>0</v>
      </c>
      <c r="Q4" s="52">
        <v>0</v>
      </c>
      <c r="R4" s="51">
        <v>1</v>
      </c>
      <c r="S4" s="51">
        <v>0</v>
      </c>
      <c r="T4" s="51">
        <v>2</v>
      </c>
      <c r="U4" s="51">
        <v>10</v>
      </c>
      <c r="V4" s="51">
        <v>1</v>
      </c>
      <c r="W4" s="52">
        <v>0.5</v>
      </c>
      <c r="X4" s="52">
        <v>0.5</v>
      </c>
      <c r="Y4" s="85" t="s">
        <v>493</v>
      </c>
      <c r="Z4" s="85" t="s">
        <v>253</v>
      </c>
      <c r="AA4" s="85" t="s">
        <v>521</v>
      </c>
      <c r="AB4" s="91" t="s">
        <v>551</v>
      </c>
      <c r="AC4" s="91" t="s">
        <v>578</v>
      </c>
      <c r="AD4" s="91"/>
      <c r="AE4" s="91" t="s">
        <v>598</v>
      </c>
      <c r="AF4" s="91" t="s">
        <v>609</v>
      </c>
      <c r="AG4" s="132">
        <v>3</v>
      </c>
      <c r="AH4" s="135">
        <v>1.4218009478672986</v>
      </c>
      <c r="AI4" s="132">
        <v>0</v>
      </c>
      <c r="AJ4" s="135">
        <v>0</v>
      </c>
      <c r="AK4" s="132">
        <v>0</v>
      </c>
      <c r="AL4" s="135">
        <v>0</v>
      </c>
      <c r="AM4" s="132">
        <v>208</v>
      </c>
      <c r="AN4" s="135">
        <v>98.5781990521327</v>
      </c>
      <c r="AO4" s="132">
        <v>211</v>
      </c>
    </row>
    <row r="5" spans="1:41" ht="15">
      <c r="A5" s="112" t="s">
        <v>458</v>
      </c>
      <c r="B5" s="127" t="s">
        <v>463</v>
      </c>
      <c r="C5" s="127" t="s">
        <v>56</v>
      </c>
      <c r="D5" s="124"/>
      <c r="E5" s="100"/>
      <c r="F5" s="103" t="s">
        <v>458</v>
      </c>
      <c r="G5" s="107"/>
      <c r="H5" s="107"/>
      <c r="I5" s="125">
        <v>5</v>
      </c>
      <c r="J5" s="110"/>
      <c r="K5" s="51">
        <v>2</v>
      </c>
      <c r="L5" s="51">
        <v>1</v>
      </c>
      <c r="M5" s="51">
        <v>0</v>
      </c>
      <c r="N5" s="51">
        <v>1</v>
      </c>
      <c r="O5" s="51">
        <v>0</v>
      </c>
      <c r="P5" s="52">
        <v>0</v>
      </c>
      <c r="Q5" s="52">
        <v>0</v>
      </c>
      <c r="R5" s="51">
        <v>1</v>
      </c>
      <c r="S5" s="51">
        <v>0</v>
      </c>
      <c r="T5" s="51">
        <v>2</v>
      </c>
      <c r="U5" s="51">
        <v>1</v>
      </c>
      <c r="V5" s="51">
        <v>1</v>
      </c>
      <c r="W5" s="52">
        <v>0.5</v>
      </c>
      <c r="X5" s="52">
        <v>0.5</v>
      </c>
      <c r="Y5" s="85" t="s">
        <v>240</v>
      </c>
      <c r="Z5" s="85" t="s">
        <v>253</v>
      </c>
      <c r="AA5" s="85" t="s">
        <v>255</v>
      </c>
      <c r="AB5" s="91" t="s">
        <v>302</v>
      </c>
      <c r="AC5" s="91" t="s">
        <v>302</v>
      </c>
      <c r="AD5" s="91"/>
      <c r="AE5" s="91" t="s">
        <v>599</v>
      </c>
      <c r="AF5" s="91" t="s">
        <v>610</v>
      </c>
      <c r="AG5" s="132">
        <v>0</v>
      </c>
      <c r="AH5" s="135">
        <v>0</v>
      </c>
      <c r="AI5" s="132">
        <v>0</v>
      </c>
      <c r="AJ5" s="135">
        <v>0</v>
      </c>
      <c r="AK5" s="132">
        <v>0</v>
      </c>
      <c r="AL5" s="135">
        <v>0</v>
      </c>
      <c r="AM5" s="132">
        <v>13</v>
      </c>
      <c r="AN5" s="135">
        <v>100</v>
      </c>
      <c r="AO5" s="132">
        <v>13</v>
      </c>
    </row>
    <row r="6" spans="1:41" ht="15">
      <c r="A6" s="112" t="s">
        <v>459</v>
      </c>
      <c r="B6" s="127" t="s">
        <v>464</v>
      </c>
      <c r="C6" s="127" t="s">
        <v>56</v>
      </c>
      <c r="D6" s="124"/>
      <c r="E6" s="100"/>
      <c r="F6" s="103" t="s">
        <v>684</v>
      </c>
      <c r="G6" s="107"/>
      <c r="H6" s="107"/>
      <c r="I6" s="125">
        <v>6</v>
      </c>
      <c r="J6" s="110"/>
      <c r="K6" s="51">
        <v>2</v>
      </c>
      <c r="L6" s="51">
        <v>2</v>
      </c>
      <c r="M6" s="51">
        <v>0</v>
      </c>
      <c r="N6" s="51">
        <v>2</v>
      </c>
      <c r="O6" s="51">
        <v>0</v>
      </c>
      <c r="P6" s="52">
        <v>1</v>
      </c>
      <c r="Q6" s="52">
        <v>1</v>
      </c>
      <c r="R6" s="51">
        <v>1</v>
      </c>
      <c r="S6" s="51">
        <v>0</v>
      </c>
      <c r="T6" s="51">
        <v>2</v>
      </c>
      <c r="U6" s="51">
        <v>2</v>
      </c>
      <c r="V6" s="51">
        <v>1</v>
      </c>
      <c r="W6" s="52">
        <v>0.5</v>
      </c>
      <c r="X6" s="52">
        <v>1</v>
      </c>
      <c r="Y6" s="85" t="s">
        <v>239</v>
      </c>
      <c r="Z6" s="85" t="s">
        <v>253</v>
      </c>
      <c r="AA6" s="85"/>
      <c r="AB6" s="91" t="s">
        <v>552</v>
      </c>
      <c r="AC6" s="91" t="s">
        <v>579</v>
      </c>
      <c r="AD6" s="91"/>
      <c r="AE6" s="91" t="s">
        <v>600</v>
      </c>
      <c r="AF6" s="91" t="s">
        <v>611</v>
      </c>
      <c r="AG6" s="132">
        <v>4</v>
      </c>
      <c r="AH6" s="135">
        <v>11.428571428571429</v>
      </c>
      <c r="AI6" s="132">
        <v>0</v>
      </c>
      <c r="AJ6" s="135">
        <v>0</v>
      </c>
      <c r="AK6" s="132">
        <v>0</v>
      </c>
      <c r="AL6" s="135">
        <v>0</v>
      </c>
      <c r="AM6" s="132">
        <v>31</v>
      </c>
      <c r="AN6" s="135">
        <v>88.57142857142857</v>
      </c>
      <c r="AO6" s="132">
        <v>35</v>
      </c>
    </row>
    <row r="7" spans="1:41" ht="15">
      <c r="A7" s="112" t="s">
        <v>460</v>
      </c>
      <c r="B7" s="127" t="s">
        <v>465</v>
      </c>
      <c r="C7" s="127" t="s">
        <v>56</v>
      </c>
      <c r="D7" s="124"/>
      <c r="E7" s="100"/>
      <c r="F7" s="103" t="s">
        <v>460</v>
      </c>
      <c r="G7" s="107"/>
      <c r="H7" s="107"/>
      <c r="I7" s="125">
        <v>7</v>
      </c>
      <c r="J7" s="110"/>
      <c r="K7" s="51"/>
      <c r="L7" s="51"/>
      <c r="M7" s="51"/>
      <c r="N7" s="51"/>
      <c r="O7" s="51"/>
      <c r="P7" s="52"/>
      <c r="Q7" s="52"/>
      <c r="R7" s="51"/>
      <c r="S7" s="51"/>
      <c r="T7" s="51"/>
      <c r="U7" s="51"/>
      <c r="V7" s="51"/>
      <c r="W7" s="52"/>
      <c r="X7" s="52"/>
      <c r="Y7" s="85"/>
      <c r="Z7" s="85"/>
      <c r="AA7" s="85"/>
      <c r="AB7" s="91" t="s">
        <v>302</v>
      </c>
      <c r="AC7" s="91" t="s">
        <v>302</v>
      </c>
      <c r="AD7" s="91"/>
      <c r="AE7" s="91"/>
      <c r="AF7" s="91"/>
      <c r="AG7" s="132">
        <v>0</v>
      </c>
      <c r="AH7" s="135">
        <v>0</v>
      </c>
      <c r="AI7" s="132">
        <v>0</v>
      </c>
      <c r="AJ7" s="135">
        <v>0</v>
      </c>
      <c r="AK7" s="132">
        <v>0</v>
      </c>
      <c r="AL7" s="135">
        <v>0</v>
      </c>
      <c r="AM7" s="132">
        <v>0</v>
      </c>
      <c r="AN7" s="135">
        <v>0</v>
      </c>
      <c r="AO7" s="132">
        <v>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456</v>
      </c>
      <c r="B2" s="91" t="s">
        <v>217</v>
      </c>
      <c r="C2" s="85">
        <f>VLOOKUP(GroupVertices[[#This Row],[Vertex]],Vertices[],MATCH("ID",Vertices[[#Headers],[Vertex]:[Vertex Content Word Count]],0),FALSE)</f>
        <v>11</v>
      </c>
    </row>
    <row r="3" spans="1:3" ht="15">
      <c r="A3" s="85" t="s">
        <v>456</v>
      </c>
      <c r="B3" s="91" t="s">
        <v>218</v>
      </c>
      <c r="C3" s="85">
        <f>VLOOKUP(GroupVertices[[#This Row],[Vertex]],Vertices[],MATCH("ID",Vertices[[#Headers],[Vertex]:[Vertex Content Word Count]],0),FALSE)</f>
        <v>4</v>
      </c>
    </row>
    <row r="4" spans="1:3" ht="15">
      <c r="A4" s="85" t="s">
        <v>456</v>
      </c>
      <c r="B4" s="91" t="s">
        <v>212</v>
      </c>
      <c r="C4" s="85">
        <f>VLOOKUP(GroupVertices[[#This Row],[Vertex]],Vertices[],MATCH("ID",Vertices[[#Headers],[Vertex]:[Vertex Content Word Count]],0),FALSE)</f>
        <v>3</v>
      </c>
    </row>
    <row r="5" spans="1:3" ht="15">
      <c r="A5" s="85" t="s">
        <v>457</v>
      </c>
      <c r="B5" s="91" t="s">
        <v>216</v>
      </c>
      <c r="C5" s="85">
        <f>VLOOKUP(GroupVertices[[#This Row],[Vertex]],Vertices[],MATCH("ID",Vertices[[#Headers],[Vertex]:[Vertex Content Word Count]],0),FALSE)</f>
        <v>9</v>
      </c>
    </row>
    <row r="6" spans="1:3" ht="15">
      <c r="A6" s="85" t="s">
        <v>457</v>
      </c>
      <c r="B6" s="91" t="s">
        <v>220</v>
      </c>
      <c r="C6" s="85">
        <f>VLOOKUP(GroupVertices[[#This Row],[Vertex]],Vertices[],MATCH("ID",Vertices[[#Headers],[Vertex]:[Vertex Content Word Count]],0),FALSE)</f>
        <v>10</v>
      </c>
    </row>
    <row r="7" spans="1:3" ht="15">
      <c r="A7" s="85" t="s">
        <v>458</v>
      </c>
      <c r="B7" s="91" t="s">
        <v>215</v>
      </c>
      <c r="C7" s="85">
        <f>VLOOKUP(GroupVertices[[#This Row],[Vertex]],Vertices[],MATCH("ID",Vertices[[#Headers],[Vertex]:[Vertex Content Word Count]],0),FALSE)</f>
        <v>7</v>
      </c>
    </row>
    <row r="8" spans="1:3" ht="15">
      <c r="A8" s="85" t="s">
        <v>458</v>
      </c>
      <c r="B8" s="91" t="s">
        <v>219</v>
      </c>
      <c r="C8" s="85">
        <f>VLOOKUP(GroupVertices[[#This Row],[Vertex]],Vertices[],MATCH("ID",Vertices[[#Headers],[Vertex]:[Vertex Content Word Count]],0),FALSE)</f>
        <v>8</v>
      </c>
    </row>
    <row r="9" spans="1:3" ht="15">
      <c r="A9" s="85" t="s">
        <v>459</v>
      </c>
      <c r="B9" s="91" t="s">
        <v>214</v>
      </c>
      <c r="C9" s="85">
        <f>VLOOKUP(GroupVertices[[#This Row],[Vertex]],Vertices[],MATCH("ID",Vertices[[#Headers],[Vertex]:[Vertex Content Word Count]],0),FALSE)</f>
        <v>6</v>
      </c>
    </row>
    <row r="10" spans="1:3" ht="15">
      <c r="A10" s="85" t="s">
        <v>459</v>
      </c>
      <c r="B10" s="91" t="s">
        <v>213</v>
      </c>
      <c r="C10" s="85">
        <f>VLOOKUP(GroupVertices[[#This Row],[Vertex]],Vertices[],MATCH("ID",Vertices[[#Headers],[Vertex]:[Vertex Content Word Count]],0),FALSE)</f>
        <v>5</v>
      </c>
    </row>
    <row r="11" spans="1:3" ht="15">
      <c r="A11" s="85" t="s">
        <v>460</v>
      </c>
      <c r="B11" s="91" t="s">
        <v>325</v>
      </c>
      <c r="C11" s="85">
        <f>VLOOKUP(GroupVertices[[#This Row],[Vertex]],Vertices[],MATCH("ID",Vertices[[#Headers],[Vertex]:[Vertex Content Word Count]],0),FALSE)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472</v>
      </c>
      <c r="B2" s="36" t="s">
        <v>417</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0.9090909090909091</v>
      </c>
      <c r="K3" s="42">
        <f>COUNTIF(Vertices[Betweenness Centrality],"&gt;= "&amp;J3)-COUNTIF(Vertices[Betweenness Centrality],"&gt;="&amp;J4)</f>
        <v>0</v>
      </c>
      <c r="L3" s="41">
        <f aca="true" t="shared" si="5" ref="L3:L26">L2+($L$57-$L$2)/BinDivisor</f>
        <v>0.001652890909090909</v>
      </c>
      <c r="M3" s="42">
        <f>COUNTIF(Vertices[Closeness Centrality],"&gt;= "&amp;L3)-COUNTIF(Vertices[Closeness Centrality],"&gt;="&amp;L4)</f>
        <v>0</v>
      </c>
      <c r="N3" s="41">
        <f aca="true" t="shared" si="6" ref="N3:N26">N2+($N$57-$N$2)/BinDivisor</f>
        <v>0.0035817454545454546</v>
      </c>
      <c r="O3" s="42">
        <f>COUNTIF(Vertices[Eigenvector Centrality],"&gt;= "&amp;N3)-COUNTIF(Vertices[Eigenvector Centrality],"&gt;="&amp;N4)</f>
        <v>0</v>
      </c>
      <c r="P3" s="41">
        <f aca="true" t="shared" si="7" ref="P3:P26">P2+($P$57-$P$2)/BinDivisor</f>
        <v>0.046906836363636364</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0.18181818181818182</v>
      </c>
      <c r="G4" s="40">
        <f>COUNTIF(Vertices[In-Degree],"&gt;= "&amp;F4)-COUNTIF(Vertices[In-Degree],"&gt;="&amp;F5)</f>
        <v>0</v>
      </c>
      <c r="H4" s="39">
        <f t="shared" si="3"/>
        <v>0.07272727272727272</v>
      </c>
      <c r="I4" s="40">
        <f>COUNTIF(Vertices[Out-Degree],"&gt;= "&amp;H4)-COUNTIF(Vertices[Out-Degree],"&gt;="&amp;H5)</f>
        <v>0</v>
      </c>
      <c r="J4" s="39">
        <f t="shared" si="4"/>
        <v>1.8181818181818181</v>
      </c>
      <c r="K4" s="40">
        <f>COUNTIF(Vertices[Betweenness Centrality],"&gt;= "&amp;J4)-COUNTIF(Vertices[Betweenness Centrality],"&gt;="&amp;J5)</f>
        <v>0</v>
      </c>
      <c r="L4" s="39">
        <f t="shared" si="5"/>
        <v>0.003305781818181818</v>
      </c>
      <c r="M4" s="40">
        <f>COUNTIF(Vertices[Closeness Centrality],"&gt;= "&amp;L4)-COUNTIF(Vertices[Closeness Centrality],"&gt;="&amp;L5)</f>
        <v>0</v>
      </c>
      <c r="N4" s="39">
        <f t="shared" si="6"/>
        <v>0.007163490909090909</v>
      </c>
      <c r="O4" s="40">
        <f>COUNTIF(Vertices[Eigenvector Centrality],"&gt;= "&amp;N4)-COUNTIF(Vertices[Eigenvector Centrality],"&gt;="&amp;N5)</f>
        <v>0</v>
      </c>
      <c r="P4" s="39">
        <f t="shared" si="7"/>
        <v>0.09381367272727273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0.2727272727272727</v>
      </c>
      <c r="G5" s="42">
        <f>COUNTIF(Vertices[In-Degree],"&gt;= "&amp;F5)-COUNTIF(Vertices[In-Degree],"&gt;="&amp;F6)</f>
        <v>0</v>
      </c>
      <c r="H5" s="41">
        <f t="shared" si="3"/>
        <v>0.10909090909090909</v>
      </c>
      <c r="I5" s="42">
        <f>COUNTIF(Vertices[Out-Degree],"&gt;= "&amp;H5)-COUNTIF(Vertices[Out-Degree],"&gt;="&amp;H6)</f>
        <v>0</v>
      </c>
      <c r="J5" s="41">
        <f t="shared" si="4"/>
        <v>2.727272727272727</v>
      </c>
      <c r="K5" s="42">
        <f>COUNTIF(Vertices[Betweenness Centrality],"&gt;= "&amp;J5)-COUNTIF(Vertices[Betweenness Centrality],"&gt;="&amp;J6)</f>
        <v>0</v>
      </c>
      <c r="L5" s="41">
        <f t="shared" si="5"/>
        <v>0.004958672727272727</v>
      </c>
      <c r="M5" s="42">
        <f>COUNTIF(Vertices[Closeness Centrality],"&gt;= "&amp;L5)-COUNTIF(Vertices[Closeness Centrality],"&gt;="&amp;L6)</f>
        <v>0</v>
      </c>
      <c r="N5" s="41">
        <f t="shared" si="6"/>
        <v>0.010745236363636364</v>
      </c>
      <c r="O5" s="42">
        <f>COUNTIF(Vertices[Eigenvector Centrality],"&gt;= "&amp;N5)-COUNTIF(Vertices[Eigenvector Centrality],"&gt;="&amp;N6)</f>
        <v>0</v>
      </c>
      <c r="P5" s="41">
        <f t="shared" si="7"/>
        <v>0.1407205090909091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0.36363636363636365</v>
      </c>
      <c r="G6" s="40">
        <f>COUNTIF(Vertices[In-Degree],"&gt;= "&amp;F6)-COUNTIF(Vertices[In-Degree],"&gt;="&amp;F7)</f>
        <v>0</v>
      </c>
      <c r="H6" s="39">
        <f t="shared" si="3"/>
        <v>0.14545454545454545</v>
      </c>
      <c r="I6" s="40">
        <f>COUNTIF(Vertices[Out-Degree],"&gt;= "&amp;H6)-COUNTIF(Vertices[Out-Degree],"&gt;="&amp;H7)</f>
        <v>0</v>
      </c>
      <c r="J6" s="39">
        <f t="shared" si="4"/>
        <v>3.6363636363636362</v>
      </c>
      <c r="K6" s="40">
        <f>COUNTIF(Vertices[Betweenness Centrality],"&gt;= "&amp;J6)-COUNTIF(Vertices[Betweenness Centrality],"&gt;="&amp;J7)</f>
        <v>0</v>
      </c>
      <c r="L6" s="39">
        <f t="shared" si="5"/>
        <v>0.006611563636363636</v>
      </c>
      <c r="M6" s="40">
        <f>COUNTIF(Vertices[Closeness Centrality],"&gt;= "&amp;L6)-COUNTIF(Vertices[Closeness Centrality],"&gt;="&amp;L7)</f>
        <v>0</v>
      </c>
      <c r="N6" s="39">
        <f t="shared" si="6"/>
        <v>0.014326981818181818</v>
      </c>
      <c r="O6" s="40">
        <f>COUNTIF(Vertices[Eigenvector Centrality],"&gt;= "&amp;N6)-COUNTIF(Vertices[Eigenvector Centrality],"&gt;="&amp;N7)</f>
        <v>0</v>
      </c>
      <c r="P6" s="39">
        <f t="shared" si="7"/>
        <v>0.18762734545454546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19</v>
      </c>
      <c r="D7" s="34">
        <f t="shared" si="1"/>
        <v>0</v>
      </c>
      <c r="E7" s="3">
        <f>COUNTIF(Vertices[Degree],"&gt;= "&amp;D7)-COUNTIF(Vertices[Degree],"&gt;="&amp;D8)</f>
        <v>0</v>
      </c>
      <c r="F7" s="41">
        <f t="shared" si="2"/>
        <v>0.4545454545454546</v>
      </c>
      <c r="G7" s="42">
        <f>COUNTIF(Vertices[In-Degree],"&gt;= "&amp;F7)-COUNTIF(Vertices[In-Degree],"&gt;="&amp;F8)</f>
        <v>0</v>
      </c>
      <c r="H7" s="41">
        <f t="shared" si="3"/>
        <v>0.18181818181818182</v>
      </c>
      <c r="I7" s="42">
        <f>COUNTIF(Vertices[Out-Degree],"&gt;= "&amp;H7)-COUNTIF(Vertices[Out-Degree],"&gt;="&amp;H8)</f>
        <v>0</v>
      </c>
      <c r="J7" s="41">
        <f t="shared" si="4"/>
        <v>4.545454545454545</v>
      </c>
      <c r="K7" s="42">
        <f>COUNTIF(Vertices[Betweenness Centrality],"&gt;= "&amp;J7)-COUNTIF(Vertices[Betweenness Centrality],"&gt;="&amp;J8)</f>
        <v>0</v>
      </c>
      <c r="L7" s="41">
        <f t="shared" si="5"/>
        <v>0.008264454545454545</v>
      </c>
      <c r="M7" s="42">
        <f>COUNTIF(Vertices[Closeness Centrality],"&gt;= "&amp;L7)-COUNTIF(Vertices[Closeness Centrality],"&gt;="&amp;L8)</f>
        <v>0</v>
      </c>
      <c r="N7" s="41">
        <f t="shared" si="6"/>
        <v>0.017908727272727274</v>
      </c>
      <c r="O7" s="42">
        <f>COUNTIF(Vertices[Eigenvector Centrality],"&gt;= "&amp;N7)-COUNTIF(Vertices[Eigenvector Centrality],"&gt;="&amp;N8)</f>
        <v>0</v>
      </c>
      <c r="P7" s="41">
        <f t="shared" si="7"/>
        <v>0.2345341818181818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26</v>
      </c>
      <c r="D8" s="34">
        <f t="shared" si="1"/>
        <v>0</v>
      </c>
      <c r="E8" s="3">
        <f>COUNTIF(Vertices[Degree],"&gt;= "&amp;D8)-COUNTIF(Vertices[Degree],"&gt;="&amp;D9)</f>
        <v>0</v>
      </c>
      <c r="F8" s="39">
        <f t="shared" si="2"/>
        <v>0.5454545454545455</v>
      </c>
      <c r="G8" s="40">
        <f>COUNTIF(Vertices[In-Degree],"&gt;= "&amp;F8)-COUNTIF(Vertices[In-Degree],"&gt;="&amp;F9)</f>
        <v>0</v>
      </c>
      <c r="H8" s="39">
        <f t="shared" si="3"/>
        <v>0.2181818181818182</v>
      </c>
      <c r="I8" s="40">
        <f>COUNTIF(Vertices[Out-Degree],"&gt;= "&amp;H8)-COUNTIF(Vertices[Out-Degree],"&gt;="&amp;H9)</f>
        <v>0</v>
      </c>
      <c r="J8" s="39">
        <f t="shared" si="4"/>
        <v>5.454545454545454</v>
      </c>
      <c r="K8" s="40">
        <f>COUNTIF(Vertices[Betweenness Centrality],"&gt;= "&amp;J8)-COUNTIF(Vertices[Betweenness Centrality],"&gt;="&amp;J9)</f>
        <v>0</v>
      </c>
      <c r="L8" s="39">
        <f t="shared" si="5"/>
        <v>0.009917345454545454</v>
      </c>
      <c r="M8" s="40">
        <f>COUNTIF(Vertices[Closeness Centrality],"&gt;= "&amp;L8)-COUNTIF(Vertices[Closeness Centrality],"&gt;="&amp;L9)</f>
        <v>0</v>
      </c>
      <c r="N8" s="39">
        <f t="shared" si="6"/>
        <v>0.021490472727272728</v>
      </c>
      <c r="O8" s="40">
        <f>COUNTIF(Vertices[Eigenvector Centrality],"&gt;= "&amp;N8)-COUNTIF(Vertices[Eigenvector Centrality],"&gt;="&amp;N9)</f>
        <v>0</v>
      </c>
      <c r="P8" s="39">
        <f t="shared" si="7"/>
        <v>0.28144101818181816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0.6363636363636365</v>
      </c>
      <c r="G9" s="42">
        <f>COUNTIF(Vertices[In-Degree],"&gt;= "&amp;F9)-COUNTIF(Vertices[In-Degree],"&gt;="&amp;F10)</f>
        <v>0</v>
      </c>
      <c r="H9" s="41">
        <f t="shared" si="3"/>
        <v>0.2545454545454546</v>
      </c>
      <c r="I9" s="42">
        <f>COUNTIF(Vertices[Out-Degree],"&gt;= "&amp;H9)-COUNTIF(Vertices[Out-Degree],"&gt;="&amp;H10)</f>
        <v>0</v>
      </c>
      <c r="J9" s="41">
        <f t="shared" si="4"/>
        <v>6.363636363636363</v>
      </c>
      <c r="K9" s="42">
        <f>COUNTIF(Vertices[Betweenness Centrality],"&gt;= "&amp;J9)-COUNTIF(Vertices[Betweenness Centrality],"&gt;="&amp;J10)</f>
        <v>0</v>
      </c>
      <c r="L9" s="41">
        <f t="shared" si="5"/>
        <v>0.011570236363636363</v>
      </c>
      <c r="M9" s="42">
        <f>COUNTIF(Vertices[Closeness Centrality],"&gt;= "&amp;L9)-COUNTIF(Vertices[Closeness Centrality],"&gt;="&amp;L10)</f>
        <v>0</v>
      </c>
      <c r="N9" s="41">
        <f t="shared" si="6"/>
        <v>0.025072218181818182</v>
      </c>
      <c r="O9" s="42">
        <f>COUNTIF(Vertices[Eigenvector Centrality],"&gt;= "&amp;N9)-COUNTIF(Vertices[Eigenvector Centrality],"&gt;="&amp;N10)</f>
        <v>0</v>
      </c>
      <c r="P9" s="41">
        <f t="shared" si="7"/>
        <v>0.3283478545454545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473</v>
      </c>
      <c r="B10" s="36">
        <v>2</v>
      </c>
      <c r="D10" s="34">
        <f t="shared" si="1"/>
        <v>0</v>
      </c>
      <c r="E10" s="3">
        <f>COUNTIF(Vertices[Degree],"&gt;= "&amp;D10)-COUNTIF(Vertices[Degree],"&gt;="&amp;D11)</f>
        <v>0</v>
      </c>
      <c r="F10" s="39">
        <f t="shared" si="2"/>
        <v>0.7272727272727274</v>
      </c>
      <c r="G10" s="40">
        <f>COUNTIF(Vertices[In-Degree],"&gt;= "&amp;F10)-COUNTIF(Vertices[In-Degree],"&gt;="&amp;F11)</f>
        <v>0</v>
      </c>
      <c r="H10" s="39">
        <f t="shared" si="3"/>
        <v>0.29090909090909095</v>
      </c>
      <c r="I10" s="40">
        <f>COUNTIF(Vertices[Out-Degree],"&gt;= "&amp;H10)-COUNTIF(Vertices[Out-Degree],"&gt;="&amp;H11)</f>
        <v>0</v>
      </c>
      <c r="J10" s="39">
        <f t="shared" si="4"/>
        <v>7.2727272727272725</v>
      </c>
      <c r="K10" s="40">
        <f>COUNTIF(Vertices[Betweenness Centrality],"&gt;= "&amp;J10)-COUNTIF(Vertices[Betweenness Centrality],"&gt;="&amp;J11)</f>
        <v>0</v>
      </c>
      <c r="L10" s="39">
        <f t="shared" si="5"/>
        <v>0.013223127272727273</v>
      </c>
      <c r="M10" s="40">
        <f>COUNTIF(Vertices[Closeness Centrality],"&gt;= "&amp;L10)-COUNTIF(Vertices[Closeness Centrality],"&gt;="&amp;L11)</f>
        <v>0</v>
      </c>
      <c r="N10" s="39">
        <f t="shared" si="6"/>
        <v>0.028653963636363636</v>
      </c>
      <c r="O10" s="40">
        <f>COUNTIF(Vertices[Eigenvector Centrality],"&gt;= "&amp;N10)-COUNTIF(Vertices[Eigenvector Centrality],"&gt;="&amp;N11)</f>
        <v>0</v>
      </c>
      <c r="P10" s="39">
        <f t="shared" si="7"/>
        <v>0.37525469090909086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0.8181818181818183</v>
      </c>
      <c r="G11" s="42">
        <f>COUNTIF(Vertices[In-Degree],"&gt;= "&amp;F11)-COUNTIF(Vertices[In-Degree],"&gt;="&amp;F12)</f>
        <v>0</v>
      </c>
      <c r="H11" s="41">
        <f t="shared" si="3"/>
        <v>0.3272727272727273</v>
      </c>
      <c r="I11" s="42">
        <f>COUNTIF(Vertices[Out-Degree],"&gt;= "&amp;H11)-COUNTIF(Vertices[Out-Degree],"&gt;="&amp;H12)</f>
        <v>0</v>
      </c>
      <c r="J11" s="41">
        <f t="shared" si="4"/>
        <v>8.181818181818182</v>
      </c>
      <c r="K11" s="42">
        <f>COUNTIF(Vertices[Betweenness Centrality],"&gt;= "&amp;J11)-COUNTIF(Vertices[Betweenness Centrality],"&gt;="&amp;J12)</f>
        <v>0</v>
      </c>
      <c r="L11" s="41">
        <f t="shared" si="5"/>
        <v>0.014876018181818182</v>
      </c>
      <c r="M11" s="42">
        <f>COUNTIF(Vertices[Closeness Centrality],"&gt;= "&amp;L11)-COUNTIF(Vertices[Closeness Centrality],"&gt;="&amp;L12)</f>
        <v>0</v>
      </c>
      <c r="N11" s="41">
        <f t="shared" si="6"/>
        <v>0.032235709090909094</v>
      </c>
      <c r="O11" s="42">
        <f>COUNTIF(Vertices[Eigenvector Centrality],"&gt;= "&amp;N11)-COUNTIF(Vertices[Eigenvector Centrality],"&gt;="&amp;N12)</f>
        <v>0</v>
      </c>
      <c r="P11" s="41">
        <f t="shared" si="7"/>
        <v>0.4221615272727272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1</v>
      </c>
      <c r="D12" s="34">
        <f t="shared" si="1"/>
        <v>0</v>
      </c>
      <c r="E12" s="3">
        <f>COUNTIF(Vertices[Degree],"&gt;= "&amp;D12)-COUNTIF(Vertices[Degree],"&gt;="&amp;D13)</f>
        <v>0</v>
      </c>
      <c r="F12" s="39">
        <f t="shared" si="2"/>
        <v>0.9090909090909093</v>
      </c>
      <c r="G12" s="40">
        <f>COUNTIF(Vertices[In-Degree],"&gt;= "&amp;F12)-COUNTIF(Vertices[In-Degree],"&gt;="&amp;F13)</f>
        <v>0</v>
      </c>
      <c r="H12" s="39">
        <f t="shared" si="3"/>
        <v>0.3636363636363637</v>
      </c>
      <c r="I12" s="40">
        <f>COUNTIF(Vertices[Out-Degree],"&gt;= "&amp;H12)-COUNTIF(Vertices[Out-Degree],"&gt;="&amp;H13)</f>
        <v>0</v>
      </c>
      <c r="J12" s="39">
        <f t="shared" si="4"/>
        <v>9.09090909090909</v>
      </c>
      <c r="K12" s="40">
        <f>COUNTIF(Vertices[Betweenness Centrality],"&gt;= "&amp;J12)-COUNTIF(Vertices[Betweenness Centrality],"&gt;="&amp;J13)</f>
        <v>0</v>
      </c>
      <c r="L12" s="39">
        <f t="shared" si="5"/>
        <v>0.01652890909090909</v>
      </c>
      <c r="M12" s="40">
        <f>COUNTIF(Vertices[Closeness Centrality],"&gt;= "&amp;L12)-COUNTIF(Vertices[Closeness Centrality],"&gt;="&amp;L13)</f>
        <v>0</v>
      </c>
      <c r="N12" s="39">
        <f t="shared" si="6"/>
        <v>0.03581745454545455</v>
      </c>
      <c r="O12" s="40">
        <f>COUNTIF(Vertices[Eigenvector Centrality],"&gt;= "&amp;N12)-COUNTIF(Vertices[Eigenvector Centrality],"&gt;="&amp;N13)</f>
        <v>0</v>
      </c>
      <c r="P12" s="39">
        <f t="shared" si="7"/>
        <v>0.46906836363636356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25</v>
      </c>
      <c r="D13" s="34">
        <f t="shared" si="1"/>
        <v>0</v>
      </c>
      <c r="E13" s="3">
        <f>COUNTIF(Vertices[Degree],"&gt;= "&amp;D13)-COUNTIF(Vertices[Degree],"&gt;="&amp;D14)</f>
        <v>0</v>
      </c>
      <c r="F13" s="41">
        <f t="shared" si="2"/>
        <v>1.0000000000000002</v>
      </c>
      <c r="G13" s="42">
        <f>COUNTIF(Vertices[In-Degree],"&gt;= "&amp;F13)-COUNTIF(Vertices[In-Degree],"&gt;="&amp;F14)</f>
        <v>4</v>
      </c>
      <c r="H13" s="41">
        <f t="shared" si="3"/>
        <v>0.4000000000000001</v>
      </c>
      <c r="I13" s="42">
        <f>COUNTIF(Vertices[Out-Degree],"&gt;= "&amp;H13)-COUNTIF(Vertices[Out-Degree],"&gt;="&amp;H14)</f>
        <v>0</v>
      </c>
      <c r="J13" s="41">
        <f t="shared" si="4"/>
        <v>9.999999999999998</v>
      </c>
      <c r="K13" s="42">
        <f>COUNTIF(Vertices[Betweenness Centrality],"&gt;= "&amp;J13)-COUNTIF(Vertices[Betweenness Centrality],"&gt;="&amp;J14)</f>
        <v>0</v>
      </c>
      <c r="L13" s="41">
        <f t="shared" si="5"/>
        <v>0.018181799999999998</v>
      </c>
      <c r="M13" s="42">
        <f>COUNTIF(Vertices[Closeness Centrality],"&gt;= "&amp;L13)-COUNTIF(Vertices[Closeness Centrality],"&gt;="&amp;L14)</f>
        <v>0</v>
      </c>
      <c r="N13" s="41">
        <f t="shared" si="6"/>
        <v>0.0393992</v>
      </c>
      <c r="O13" s="42">
        <f>COUNTIF(Vertices[Eigenvector Centrality],"&gt;= "&amp;N13)-COUNTIF(Vertices[Eigenvector Centrality],"&gt;="&amp;N14)</f>
        <v>3</v>
      </c>
      <c r="P13" s="41">
        <f t="shared" si="7"/>
        <v>0.5159752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1.090909090909091</v>
      </c>
      <c r="G14" s="40">
        <f>COUNTIF(Vertices[In-Degree],"&gt;= "&amp;F14)-COUNTIF(Vertices[In-Degree],"&gt;="&amp;F15)</f>
        <v>0</v>
      </c>
      <c r="H14" s="39">
        <f t="shared" si="3"/>
        <v>0.43636363636363645</v>
      </c>
      <c r="I14" s="40">
        <f>COUNTIF(Vertices[Out-Degree],"&gt;= "&amp;H14)-COUNTIF(Vertices[Out-Degree],"&gt;="&amp;H15)</f>
        <v>0</v>
      </c>
      <c r="J14" s="39">
        <f t="shared" si="4"/>
        <v>10.909090909090907</v>
      </c>
      <c r="K14" s="40">
        <f>COUNTIF(Vertices[Betweenness Centrality],"&gt;= "&amp;J14)-COUNTIF(Vertices[Betweenness Centrality],"&gt;="&amp;J15)</f>
        <v>0</v>
      </c>
      <c r="L14" s="39">
        <f t="shared" si="5"/>
        <v>0.01983469090909091</v>
      </c>
      <c r="M14" s="40">
        <f>COUNTIF(Vertices[Closeness Centrality],"&gt;= "&amp;L14)-COUNTIF(Vertices[Closeness Centrality],"&gt;="&amp;L15)</f>
        <v>0</v>
      </c>
      <c r="N14" s="39">
        <f t="shared" si="6"/>
        <v>0.042980945454545456</v>
      </c>
      <c r="O14" s="40">
        <f>COUNTIF(Vertices[Eigenvector Centrality],"&gt;= "&amp;N14)-COUNTIF(Vertices[Eigenvector Centrality],"&gt;="&amp;N15)</f>
        <v>0</v>
      </c>
      <c r="P14" s="39">
        <f t="shared" si="7"/>
        <v>0.5628820363636363</v>
      </c>
      <c r="Q14" s="40">
        <f>COUNTIF(Vertices[PageRank],"&gt;= "&amp;P14)-COUNTIF(Vertices[PageRank],"&gt;="&amp;P15)</f>
        <v>2</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1.1818181818181819</v>
      </c>
      <c r="G15" s="42">
        <f>COUNTIF(Vertices[In-Degree],"&gt;= "&amp;F15)-COUNTIF(Vertices[In-Degree],"&gt;="&amp;F16)</f>
        <v>0</v>
      </c>
      <c r="H15" s="41">
        <f t="shared" si="3"/>
        <v>0.47272727272727283</v>
      </c>
      <c r="I15" s="42">
        <f>COUNTIF(Vertices[Out-Degree],"&gt;= "&amp;H15)-COUNTIF(Vertices[Out-Degree],"&gt;="&amp;H16)</f>
        <v>0</v>
      </c>
      <c r="J15" s="41">
        <f t="shared" si="4"/>
        <v>11.818181818181815</v>
      </c>
      <c r="K15" s="42">
        <f>COUNTIF(Vertices[Betweenness Centrality],"&gt;= "&amp;J15)-COUNTIF(Vertices[Betweenness Centrality],"&gt;="&amp;J16)</f>
        <v>0</v>
      </c>
      <c r="L15" s="41">
        <f t="shared" si="5"/>
        <v>0.02148758181818182</v>
      </c>
      <c r="M15" s="42">
        <f>COUNTIF(Vertices[Closeness Centrality],"&gt;= "&amp;L15)-COUNTIF(Vertices[Closeness Centrality],"&gt;="&amp;L16)</f>
        <v>0</v>
      </c>
      <c r="N15" s="41">
        <f t="shared" si="6"/>
        <v>0.04656269090909091</v>
      </c>
      <c r="O15" s="42">
        <f>COUNTIF(Vertices[Eigenvector Centrality],"&gt;= "&amp;N15)-COUNTIF(Vertices[Eigenvector Centrality],"&gt;="&amp;N16)</f>
        <v>0</v>
      </c>
      <c r="P15" s="41">
        <f t="shared" si="7"/>
        <v>0.6097888727272727</v>
      </c>
      <c r="Q15" s="42">
        <f>COUNTIF(Vertices[PageRank],"&gt;= "&amp;P15)-COUNTIF(Vertices[PageRank],"&gt;="&amp;P16)</f>
        <v>3</v>
      </c>
      <c r="R15" s="41">
        <f t="shared" si="8"/>
        <v>0</v>
      </c>
      <c r="S15" s="46">
        <f>COUNTIF(Vertices[Clustering Coefficient],"&gt;= "&amp;R15)-COUNTIF(Vertices[Clustering Coefficient],"&gt;="&amp;R16)</f>
        <v>0</v>
      </c>
      <c r="T15" s="41" t="e">
        <f ca="1" t="shared" si="9"/>
        <v>#REF!</v>
      </c>
      <c r="U15" s="42" t="e">
        <f ca="1" t="shared" si="0"/>
        <v>#REF!</v>
      </c>
    </row>
    <row r="16" spans="1:21" ht="15">
      <c r="A16" s="130"/>
      <c r="B16" s="130"/>
      <c r="D16" s="34">
        <f t="shared" si="1"/>
        <v>0</v>
      </c>
      <c r="E16" s="3">
        <f>COUNTIF(Vertices[Degree],"&gt;= "&amp;D16)-COUNTIF(Vertices[Degree],"&gt;="&amp;D17)</f>
        <v>0</v>
      </c>
      <c r="F16" s="39">
        <f t="shared" si="2"/>
        <v>1.2727272727272727</v>
      </c>
      <c r="G16" s="40">
        <f>COUNTIF(Vertices[In-Degree],"&gt;= "&amp;F16)-COUNTIF(Vertices[In-Degree],"&gt;="&amp;F17)</f>
        <v>0</v>
      </c>
      <c r="H16" s="39">
        <f t="shared" si="3"/>
        <v>0.5090909090909091</v>
      </c>
      <c r="I16" s="40">
        <f>COUNTIF(Vertices[Out-Degree],"&gt;= "&amp;H16)-COUNTIF(Vertices[Out-Degree],"&gt;="&amp;H17)</f>
        <v>0</v>
      </c>
      <c r="J16" s="39">
        <f t="shared" si="4"/>
        <v>12.727272727272723</v>
      </c>
      <c r="K16" s="40">
        <f>COUNTIF(Vertices[Betweenness Centrality],"&gt;= "&amp;J16)-COUNTIF(Vertices[Betweenness Centrality],"&gt;="&amp;J17)</f>
        <v>0</v>
      </c>
      <c r="L16" s="39">
        <f t="shared" si="5"/>
        <v>0.02314047272727273</v>
      </c>
      <c r="M16" s="40">
        <f>COUNTIF(Vertices[Closeness Centrality],"&gt;= "&amp;L16)-COUNTIF(Vertices[Closeness Centrality],"&gt;="&amp;L17)</f>
        <v>0</v>
      </c>
      <c r="N16" s="39">
        <f t="shared" si="6"/>
        <v>0.050144436363636365</v>
      </c>
      <c r="O16" s="40">
        <f>COUNTIF(Vertices[Eigenvector Centrality],"&gt;= "&amp;N16)-COUNTIF(Vertices[Eigenvector Centrality],"&gt;="&amp;N17)</f>
        <v>0</v>
      </c>
      <c r="P16" s="39">
        <f t="shared" si="7"/>
        <v>0.656695709090909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0.125</v>
      </c>
      <c r="D17" s="34">
        <f t="shared" si="1"/>
        <v>0</v>
      </c>
      <c r="E17" s="3">
        <f>COUNTIF(Vertices[Degree],"&gt;= "&amp;D17)-COUNTIF(Vertices[Degree],"&gt;="&amp;D18)</f>
        <v>0</v>
      </c>
      <c r="F17" s="41">
        <f t="shared" si="2"/>
        <v>1.3636363636363635</v>
      </c>
      <c r="G17" s="42">
        <f>COUNTIF(Vertices[In-Degree],"&gt;= "&amp;F17)-COUNTIF(Vertices[In-Degree],"&gt;="&amp;F18)</f>
        <v>0</v>
      </c>
      <c r="H17" s="41">
        <f t="shared" si="3"/>
        <v>0.5454545454545455</v>
      </c>
      <c r="I17" s="42">
        <f>COUNTIF(Vertices[Out-Degree],"&gt;= "&amp;H17)-COUNTIF(Vertices[Out-Degree],"&gt;="&amp;H18)</f>
        <v>0</v>
      </c>
      <c r="J17" s="41">
        <f t="shared" si="4"/>
        <v>13.636363636363631</v>
      </c>
      <c r="K17" s="42">
        <f>COUNTIF(Vertices[Betweenness Centrality],"&gt;= "&amp;J17)-COUNTIF(Vertices[Betweenness Centrality],"&gt;="&amp;J18)</f>
        <v>3</v>
      </c>
      <c r="L17" s="41">
        <f t="shared" si="5"/>
        <v>0.02479336363636364</v>
      </c>
      <c r="M17" s="42">
        <f>COUNTIF(Vertices[Closeness Centrality],"&gt;= "&amp;L17)-COUNTIF(Vertices[Closeness Centrality],"&gt;="&amp;L18)</f>
        <v>0</v>
      </c>
      <c r="N17" s="41">
        <f t="shared" si="6"/>
        <v>0.05372618181818182</v>
      </c>
      <c r="O17" s="42">
        <f>COUNTIF(Vertices[Eigenvector Centrality],"&gt;= "&amp;N17)-COUNTIF(Vertices[Eigenvector Centrality],"&gt;="&amp;N18)</f>
        <v>0</v>
      </c>
      <c r="P17" s="41">
        <f t="shared" si="7"/>
        <v>0.7036025454545454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0.2222222222222222</v>
      </c>
      <c r="D18" s="34">
        <f t="shared" si="1"/>
        <v>0</v>
      </c>
      <c r="E18" s="3">
        <f>COUNTIF(Vertices[Degree],"&gt;= "&amp;D18)-COUNTIF(Vertices[Degree],"&gt;="&amp;D19)</f>
        <v>0</v>
      </c>
      <c r="F18" s="39">
        <f t="shared" si="2"/>
        <v>1.4545454545454544</v>
      </c>
      <c r="G18" s="40">
        <f>COUNTIF(Vertices[In-Degree],"&gt;= "&amp;F18)-COUNTIF(Vertices[In-Degree],"&gt;="&amp;F19)</f>
        <v>0</v>
      </c>
      <c r="H18" s="39">
        <f t="shared" si="3"/>
        <v>0.5818181818181819</v>
      </c>
      <c r="I18" s="40">
        <f>COUNTIF(Vertices[Out-Degree],"&gt;= "&amp;H18)-COUNTIF(Vertices[Out-Degree],"&gt;="&amp;H19)</f>
        <v>0</v>
      </c>
      <c r="J18" s="39">
        <f t="shared" si="4"/>
        <v>14.54545454545454</v>
      </c>
      <c r="K18" s="40">
        <f>COUNTIF(Vertices[Betweenness Centrality],"&gt;= "&amp;J18)-COUNTIF(Vertices[Betweenness Centrality],"&gt;="&amp;J19)</f>
        <v>0</v>
      </c>
      <c r="L18" s="39">
        <f t="shared" si="5"/>
        <v>0.026446254545454552</v>
      </c>
      <c r="M18" s="40">
        <f>COUNTIF(Vertices[Closeness Centrality],"&gt;= "&amp;L18)-COUNTIF(Vertices[Closeness Centrality],"&gt;="&amp;L19)</f>
        <v>0</v>
      </c>
      <c r="N18" s="39">
        <f t="shared" si="6"/>
        <v>0.05730792727272727</v>
      </c>
      <c r="O18" s="40">
        <f>COUNTIF(Vertices[Eigenvector Centrality],"&gt;= "&amp;N18)-COUNTIF(Vertices[Eigenvector Centrality],"&gt;="&amp;N19)</f>
        <v>0</v>
      </c>
      <c r="P18" s="39">
        <f t="shared" si="7"/>
        <v>0.7505093818181817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1.5454545454545452</v>
      </c>
      <c r="G19" s="42">
        <f>COUNTIF(Vertices[In-Degree],"&gt;= "&amp;F19)-COUNTIF(Vertices[In-Degree],"&gt;="&amp;F20)</f>
        <v>0</v>
      </c>
      <c r="H19" s="41">
        <f t="shared" si="3"/>
        <v>0.6181818181818183</v>
      </c>
      <c r="I19" s="42">
        <f>COUNTIF(Vertices[Out-Degree],"&gt;= "&amp;H19)-COUNTIF(Vertices[Out-Degree],"&gt;="&amp;H20)</f>
        <v>0</v>
      </c>
      <c r="J19" s="41">
        <f t="shared" si="4"/>
        <v>15.454545454545448</v>
      </c>
      <c r="K19" s="42">
        <f>COUNTIF(Vertices[Betweenness Centrality],"&gt;= "&amp;J19)-COUNTIF(Vertices[Betweenness Centrality],"&gt;="&amp;J20)</f>
        <v>0</v>
      </c>
      <c r="L19" s="41">
        <f t="shared" si="5"/>
        <v>0.028099145454545463</v>
      </c>
      <c r="M19" s="42">
        <f>COUNTIF(Vertices[Closeness Centrality],"&gt;= "&amp;L19)-COUNTIF(Vertices[Closeness Centrality],"&gt;="&amp;L20)</f>
        <v>0</v>
      </c>
      <c r="N19" s="41">
        <f t="shared" si="6"/>
        <v>0.06088967272727273</v>
      </c>
      <c r="O19" s="42">
        <f>COUNTIF(Vertices[Eigenvector Centrality],"&gt;= "&amp;N19)-COUNTIF(Vertices[Eigenvector Centrality],"&gt;="&amp;N20)</f>
        <v>0</v>
      </c>
      <c r="P19" s="41">
        <f t="shared" si="7"/>
        <v>0.7974162181818181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1.636363636363636</v>
      </c>
      <c r="G20" s="40">
        <f>COUNTIF(Vertices[In-Degree],"&gt;= "&amp;F20)-COUNTIF(Vertices[In-Degree],"&gt;="&amp;F21)</f>
        <v>0</v>
      </c>
      <c r="H20" s="39">
        <f t="shared" si="3"/>
        <v>0.6545454545454547</v>
      </c>
      <c r="I20" s="40">
        <f>COUNTIF(Vertices[Out-Degree],"&gt;= "&amp;H20)-COUNTIF(Vertices[Out-Degree],"&gt;="&amp;H21)</f>
        <v>0</v>
      </c>
      <c r="J20" s="39">
        <f t="shared" si="4"/>
        <v>16.363636363636356</v>
      </c>
      <c r="K20" s="40">
        <f>COUNTIF(Vertices[Betweenness Centrality],"&gt;= "&amp;J20)-COUNTIF(Vertices[Betweenness Centrality],"&gt;="&amp;J21)</f>
        <v>0</v>
      </c>
      <c r="L20" s="39">
        <f t="shared" si="5"/>
        <v>0.029752036363636374</v>
      </c>
      <c r="M20" s="40">
        <f>COUNTIF(Vertices[Closeness Centrality],"&gt;= "&amp;L20)-COUNTIF(Vertices[Closeness Centrality],"&gt;="&amp;L21)</f>
        <v>0</v>
      </c>
      <c r="N20" s="39">
        <f t="shared" si="6"/>
        <v>0.06447141818181819</v>
      </c>
      <c r="O20" s="40">
        <f>COUNTIF(Vertices[Eigenvector Centrality],"&gt;= "&amp;N20)-COUNTIF(Vertices[Eigenvector Centrality],"&gt;="&amp;N21)</f>
        <v>0</v>
      </c>
      <c r="P20" s="39">
        <f t="shared" si="7"/>
        <v>0.8443230545454544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1.7272727272727268</v>
      </c>
      <c r="G21" s="42">
        <f>COUNTIF(Vertices[In-Degree],"&gt;= "&amp;F21)-COUNTIF(Vertices[In-Degree],"&gt;="&amp;F22)</f>
        <v>0</v>
      </c>
      <c r="H21" s="41">
        <f t="shared" si="3"/>
        <v>0.690909090909091</v>
      </c>
      <c r="I21" s="42">
        <f>COUNTIF(Vertices[Out-Degree],"&gt;= "&amp;H21)-COUNTIF(Vertices[Out-Degree],"&gt;="&amp;H22)</f>
        <v>0</v>
      </c>
      <c r="J21" s="41">
        <f t="shared" si="4"/>
        <v>17.272727272727266</v>
      </c>
      <c r="K21" s="42">
        <f>COUNTIF(Vertices[Betweenness Centrality],"&gt;= "&amp;J21)-COUNTIF(Vertices[Betweenness Centrality],"&gt;="&amp;J22)</f>
        <v>0</v>
      </c>
      <c r="L21" s="41">
        <f t="shared" si="5"/>
        <v>0.031404927272727284</v>
      </c>
      <c r="M21" s="42">
        <f>COUNTIF(Vertices[Closeness Centrality],"&gt;= "&amp;L21)-COUNTIF(Vertices[Closeness Centrality],"&gt;="&amp;L22)</f>
        <v>0</v>
      </c>
      <c r="N21" s="41">
        <f t="shared" si="6"/>
        <v>0.06805316363636364</v>
      </c>
      <c r="O21" s="42">
        <f>COUNTIF(Vertices[Eigenvector Centrality],"&gt;= "&amp;N21)-COUNTIF(Vertices[Eigenvector Centrality],"&gt;="&amp;N22)</f>
        <v>0</v>
      </c>
      <c r="P21" s="41">
        <f t="shared" si="7"/>
        <v>0.8912298909090908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9</v>
      </c>
      <c r="D22" s="34">
        <f t="shared" si="1"/>
        <v>0</v>
      </c>
      <c r="E22" s="3">
        <f>COUNTIF(Vertices[Degree],"&gt;= "&amp;D22)-COUNTIF(Vertices[Degree],"&gt;="&amp;D23)</f>
        <v>0</v>
      </c>
      <c r="F22" s="39">
        <f t="shared" si="2"/>
        <v>1.8181818181818177</v>
      </c>
      <c r="G22" s="40">
        <f>COUNTIF(Vertices[In-Degree],"&gt;= "&amp;F22)-COUNTIF(Vertices[In-Degree],"&gt;="&amp;F23)</f>
        <v>0</v>
      </c>
      <c r="H22" s="39">
        <f t="shared" si="3"/>
        <v>0.7272727272727274</v>
      </c>
      <c r="I22" s="40">
        <f>COUNTIF(Vertices[Out-Degree],"&gt;= "&amp;H22)-COUNTIF(Vertices[Out-Degree],"&gt;="&amp;H23)</f>
        <v>0</v>
      </c>
      <c r="J22" s="39">
        <f t="shared" si="4"/>
        <v>18.181818181818176</v>
      </c>
      <c r="K22" s="40">
        <f>COUNTIF(Vertices[Betweenness Centrality],"&gt;= "&amp;J22)-COUNTIF(Vertices[Betweenness Centrality],"&gt;="&amp;J23)</f>
        <v>0</v>
      </c>
      <c r="L22" s="39">
        <f t="shared" si="5"/>
        <v>0.033057818181818195</v>
      </c>
      <c r="M22" s="40">
        <f>COUNTIF(Vertices[Closeness Centrality],"&gt;= "&amp;L22)-COUNTIF(Vertices[Closeness Centrality],"&gt;="&amp;L23)</f>
        <v>0</v>
      </c>
      <c r="N22" s="39">
        <f t="shared" si="6"/>
        <v>0.0716349090909091</v>
      </c>
      <c r="O22" s="40">
        <f>COUNTIF(Vertices[Eigenvector Centrality],"&gt;= "&amp;N22)-COUNTIF(Vertices[Eigenvector Centrality],"&gt;="&amp;N23)</f>
        <v>0</v>
      </c>
      <c r="P22" s="39">
        <f t="shared" si="7"/>
        <v>0.9381367272727271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26</v>
      </c>
      <c r="D23" s="34">
        <f t="shared" si="1"/>
        <v>0</v>
      </c>
      <c r="E23" s="3">
        <f>COUNTIF(Vertices[Degree],"&gt;= "&amp;D23)-COUNTIF(Vertices[Degree],"&gt;="&amp;D24)</f>
        <v>0</v>
      </c>
      <c r="F23" s="41">
        <f t="shared" si="2"/>
        <v>1.9090909090909085</v>
      </c>
      <c r="G23" s="42">
        <f>COUNTIF(Vertices[In-Degree],"&gt;= "&amp;F23)-COUNTIF(Vertices[In-Degree],"&gt;="&amp;F24)</f>
        <v>0</v>
      </c>
      <c r="H23" s="41">
        <f t="shared" si="3"/>
        <v>0.7636363636363638</v>
      </c>
      <c r="I23" s="42">
        <f>COUNTIF(Vertices[Out-Degree],"&gt;= "&amp;H23)-COUNTIF(Vertices[Out-Degree],"&gt;="&amp;H24)</f>
        <v>0</v>
      </c>
      <c r="J23" s="41">
        <f t="shared" si="4"/>
        <v>19.090909090909086</v>
      </c>
      <c r="K23" s="42">
        <f>COUNTIF(Vertices[Betweenness Centrality],"&gt;= "&amp;J23)-COUNTIF(Vertices[Betweenness Centrality],"&gt;="&amp;J24)</f>
        <v>0</v>
      </c>
      <c r="L23" s="41">
        <f t="shared" si="5"/>
        <v>0.034710709090909106</v>
      </c>
      <c r="M23" s="42">
        <f>COUNTIF(Vertices[Closeness Centrality],"&gt;= "&amp;L23)-COUNTIF(Vertices[Closeness Centrality],"&gt;="&amp;L24)</f>
        <v>0</v>
      </c>
      <c r="N23" s="41">
        <f t="shared" si="6"/>
        <v>0.07521665454545455</v>
      </c>
      <c r="O23" s="42">
        <f>COUNTIF(Vertices[Eigenvector Centrality],"&gt;= "&amp;N23)-COUNTIF(Vertices[Eigenvector Centrality],"&gt;="&amp;N24)</f>
        <v>0</v>
      </c>
      <c r="P23" s="41">
        <f t="shared" si="7"/>
        <v>0.9850435636363635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0"/>
      <c r="B24" s="130"/>
      <c r="D24" s="34">
        <f t="shared" si="1"/>
        <v>0</v>
      </c>
      <c r="E24" s="3">
        <f>COUNTIF(Vertices[Degree],"&gt;= "&amp;D24)-COUNTIF(Vertices[Degree],"&gt;="&amp;D25)</f>
        <v>0</v>
      </c>
      <c r="F24" s="39">
        <f t="shared" si="2"/>
        <v>1.9999999999999993</v>
      </c>
      <c r="G24" s="40">
        <f>COUNTIF(Vertices[In-Degree],"&gt;= "&amp;F24)-COUNTIF(Vertices[In-Degree],"&gt;="&amp;F25)</f>
        <v>0</v>
      </c>
      <c r="H24" s="39">
        <f t="shared" si="3"/>
        <v>0.8000000000000002</v>
      </c>
      <c r="I24" s="40">
        <f>COUNTIF(Vertices[Out-Degree],"&gt;= "&amp;H24)-COUNTIF(Vertices[Out-Degree],"&gt;="&amp;H25)</f>
        <v>0</v>
      </c>
      <c r="J24" s="39">
        <f t="shared" si="4"/>
        <v>19.999999999999996</v>
      </c>
      <c r="K24" s="40">
        <f>COUNTIF(Vertices[Betweenness Centrality],"&gt;= "&amp;J24)-COUNTIF(Vertices[Betweenness Centrality],"&gt;="&amp;J25)</f>
        <v>0</v>
      </c>
      <c r="L24" s="39">
        <f t="shared" si="5"/>
        <v>0.03636360000000002</v>
      </c>
      <c r="M24" s="40">
        <f>COUNTIF(Vertices[Closeness Centrality],"&gt;= "&amp;L24)-COUNTIF(Vertices[Closeness Centrality],"&gt;="&amp;L25)</f>
        <v>0</v>
      </c>
      <c r="N24" s="39">
        <f t="shared" si="6"/>
        <v>0.0787984</v>
      </c>
      <c r="O24" s="40">
        <f>COUNTIF(Vertices[Eigenvector Centrality],"&gt;= "&amp;N24)-COUNTIF(Vertices[Eigenvector Centrality],"&gt;="&amp;N25)</f>
        <v>0</v>
      </c>
      <c r="P24" s="39">
        <f t="shared" si="7"/>
        <v>1.0319504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2.0909090909090904</v>
      </c>
      <c r="G25" s="42">
        <f>COUNTIF(Vertices[In-Degree],"&gt;= "&amp;F25)-COUNTIF(Vertices[In-Degree],"&gt;="&amp;F26)</f>
        <v>0</v>
      </c>
      <c r="H25" s="41">
        <f t="shared" si="3"/>
        <v>0.8363636363636365</v>
      </c>
      <c r="I25" s="42">
        <f>COUNTIF(Vertices[Out-Degree],"&gt;= "&amp;H25)-COUNTIF(Vertices[Out-Degree],"&gt;="&amp;H26)</f>
        <v>0</v>
      </c>
      <c r="J25" s="41">
        <f t="shared" si="4"/>
        <v>20.909090909090907</v>
      </c>
      <c r="K25" s="42">
        <f>COUNTIF(Vertices[Betweenness Centrality],"&gt;= "&amp;J25)-COUNTIF(Vertices[Betweenness Centrality],"&gt;="&amp;J26)</f>
        <v>0</v>
      </c>
      <c r="L25" s="41">
        <f t="shared" si="5"/>
        <v>0.03801649090909093</v>
      </c>
      <c r="M25" s="42">
        <f>COUNTIF(Vertices[Closeness Centrality],"&gt;= "&amp;L25)-COUNTIF(Vertices[Closeness Centrality],"&gt;="&amp;L26)</f>
        <v>0</v>
      </c>
      <c r="N25" s="41">
        <f t="shared" si="6"/>
        <v>0.08238014545454546</v>
      </c>
      <c r="O25" s="42">
        <f>COUNTIF(Vertices[Eigenvector Centrality],"&gt;= "&amp;N25)-COUNTIF(Vertices[Eigenvector Centrality],"&gt;="&amp;N26)</f>
        <v>0</v>
      </c>
      <c r="P25" s="41">
        <f t="shared" si="7"/>
        <v>1.0788572363636364</v>
      </c>
      <c r="Q25" s="42">
        <f>COUNTIF(Vertices[PageRank],"&gt;= "&amp;P25)-COUNTIF(Vertices[PageRank],"&gt;="&amp;P26)</f>
        <v>3</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2.024691</v>
      </c>
      <c r="D26" s="34">
        <f t="shared" si="1"/>
        <v>0</v>
      </c>
      <c r="E26" s="3">
        <f>COUNTIF(Vertices[Degree],"&gt;= "&amp;D26)-COUNTIF(Vertices[Degree],"&gt;="&amp;D28)</f>
        <v>0</v>
      </c>
      <c r="F26" s="39">
        <f t="shared" si="2"/>
        <v>2.181818181818181</v>
      </c>
      <c r="G26" s="40">
        <f>COUNTIF(Vertices[In-Degree],"&gt;= "&amp;F26)-COUNTIF(Vertices[In-Degree],"&gt;="&amp;F28)</f>
        <v>0</v>
      </c>
      <c r="H26" s="39">
        <f t="shared" si="3"/>
        <v>0.8727272727272729</v>
      </c>
      <c r="I26" s="40">
        <f>COUNTIF(Vertices[Out-Degree],"&gt;= "&amp;H26)-COUNTIF(Vertices[Out-Degree],"&gt;="&amp;H28)</f>
        <v>0</v>
      </c>
      <c r="J26" s="39">
        <f t="shared" si="4"/>
        <v>21.818181818181817</v>
      </c>
      <c r="K26" s="40">
        <f>COUNTIF(Vertices[Betweenness Centrality],"&gt;= "&amp;J26)-COUNTIF(Vertices[Betweenness Centrality],"&gt;="&amp;J28)</f>
        <v>0</v>
      </c>
      <c r="L26" s="39">
        <f t="shared" si="5"/>
        <v>0.03966938181818184</v>
      </c>
      <c r="M26" s="40">
        <f>COUNTIF(Vertices[Closeness Centrality],"&gt;= "&amp;L26)-COUNTIF(Vertices[Closeness Centrality],"&gt;="&amp;L28)</f>
        <v>0</v>
      </c>
      <c r="N26" s="39">
        <f t="shared" si="6"/>
        <v>0.08596189090909091</v>
      </c>
      <c r="O26" s="40">
        <f>COUNTIF(Vertices[Eigenvector Centrality],"&gt;= "&amp;N26)-COUNTIF(Vertices[Eigenvector Centrality],"&gt;="&amp;N28)</f>
        <v>0</v>
      </c>
      <c r="P26" s="39">
        <f t="shared" si="7"/>
        <v>1.1257640727272729</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0"/>
      <c r="B27" s="130"/>
      <c r="D27" s="34"/>
      <c r="E27" s="3">
        <f>COUNTIF(Vertices[Degree],"&gt;= "&amp;D27)-COUNTIF(Vertices[Degree],"&gt;="&amp;D28)</f>
        <v>0</v>
      </c>
      <c r="F27" s="78"/>
      <c r="G27" s="79">
        <f>COUNTIF(Vertices[In-Degree],"&gt;= "&amp;F27)-COUNTIF(Vertices[In-Degree],"&gt;="&amp;F28)</f>
        <v>-1</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-9</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36" t="s">
        <v>158</v>
      </c>
      <c r="B28" s="36">
        <v>0.1</v>
      </c>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0.9090909090909093</v>
      </c>
      <c r="I28" s="42">
        <f>COUNTIF(Vertices[Out-Degree],"&gt;= "&amp;H28)-COUNTIF(Vertices[Out-Degree],"&gt;="&amp;H40)</f>
        <v>0</v>
      </c>
      <c r="J28" s="41">
        <f>J26+($J$57-$J$2)/BinDivisor</f>
        <v>22.727272727272727</v>
      </c>
      <c r="K28" s="42">
        <f>COUNTIF(Vertices[Betweenness Centrality],"&gt;= "&amp;J28)-COUNTIF(Vertices[Betweenness Centrality],"&gt;="&amp;J40)</f>
        <v>0</v>
      </c>
      <c r="L28" s="41">
        <f>L26+($L$57-$L$2)/BinDivisor</f>
        <v>0.04132227272727275</v>
      </c>
      <c r="M28" s="42">
        <f>COUNTIF(Vertices[Closeness Centrality],"&gt;= "&amp;L28)-COUNTIF(Vertices[Closeness Centrality],"&gt;="&amp;L40)</f>
        <v>0</v>
      </c>
      <c r="N28" s="41">
        <f>N26+($N$57-$N$2)/BinDivisor</f>
        <v>0.08954363636363637</v>
      </c>
      <c r="O28" s="42">
        <f>COUNTIF(Vertices[Eigenvector Centrality],"&gt;= "&amp;N28)-COUNTIF(Vertices[Eigenvector Centrality],"&gt;="&amp;N40)</f>
        <v>0</v>
      </c>
      <c r="P28" s="41">
        <f>P26+($P$57-$P$2)/BinDivisor</f>
        <v>1.1726709090909093</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474</v>
      </c>
      <c r="B29" s="36">
        <v>0.164201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0"/>
      <c r="B30" s="130"/>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475</v>
      </c>
      <c r="B31" s="36" t="s">
        <v>476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-9</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-9</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0.9454545454545457</v>
      </c>
      <c r="I40" s="40">
        <f>COUNTIF(Vertices[Out-Degree],"&gt;= "&amp;H40)-COUNTIF(Vertices[Out-Degree],"&gt;="&amp;H41)</f>
        <v>0</v>
      </c>
      <c r="J40" s="39">
        <f>J28+($J$57-$J$2)/BinDivisor</f>
        <v>23.636363636363637</v>
      </c>
      <c r="K40" s="40">
        <f>COUNTIF(Vertices[Betweenness Centrality],"&gt;= "&amp;J40)-COUNTIF(Vertices[Betweenness Centrality],"&gt;="&amp;J41)</f>
        <v>0</v>
      </c>
      <c r="L40" s="39">
        <f>L28+($L$57-$L$2)/BinDivisor</f>
        <v>0.04297516363636366</v>
      </c>
      <c r="M40" s="40">
        <f>COUNTIF(Vertices[Closeness Centrality],"&gt;= "&amp;L40)-COUNTIF(Vertices[Closeness Centrality],"&gt;="&amp;L41)</f>
        <v>3</v>
      </c>
      <c r="N40" s="39">
        <f>N28+($N$57-$N$2)/BinDivisor</f>
        <v>0.09312538181818182</v>
      </c>
      <c r="O40" s="40">
        <f>COUNTIF(Vertices[Eigenvector Centrality],"&gt;= "&amp;N40)-COUNTIF(Vertices[Eigenvector Centrality],"&gt;="&amp;N41)</f>
        <v>0</v>
      </c>
      <c r="P40" s="39">
        <f>P28+($P$57-$P$2)/BinDivisor</f>
        <v>1.2195777454545458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0.981818181818182</v>
      </c>
      <c r="I41" s="42">
        <f>COUNTIF(Vertices[Out-Degree],"&gt;= "&amp;H41)-COUNTIF(Vertices[Out-Degree],"&gt;="&amp;H42)</f>
        <v>3</v>
      </c>
      <c r="J41" s="41">
        <f aca="true" t="shared" si="13" ref="J41:J56">J40+($J$57-$J$2)/BinDivisor</f>
        <v>24.545454545454547</v>
      </c>
      <c r="K41" s="42">
        <f>COUNTIF(Vertices[Betweenness Centrality],"&gt;= "&amp;J41)-COUNTIF(Vertices[Betweenness Centrality],"&gt;="&amp;J42)</f>
        <v>0</v>
      </c>
      <c r="L41" s="41">
        <f aca="true" t="shared" si="14" ref="L41:L56">L40+($L$57-$L$2)/BinDivisor</f>
        <v>0.04462805454545457</v>
      </c>
      <c r="M41" s="42">
        <f>COUNTIF(Vertices[Closeness Centrality],"&gt;= "&amp;L41)-COUNTIF(Vertices[Closeness Centrality],"&gt;="&amp;L42)</f>
        <v>0</v>
      </c>
      <c r="N41" s="41">
        <f aca="true" t="shared" si="15" ref="N41:N56">N40+($N$57-$N$2)/BinDivisor</f>
        <v>0.09670712727272728</v>
      </c>
      <c r="O41" s="42">
        <f>COUNTIF(Vertices[Eigenvector Centrality],"&gt;= "&amp;N41)-COUNTIF(Vertices[Eigenvector Centrality],"&gt;="&amp;N42)</f>
        <v>0</v>
      </c>
      <c r="P41" s="41">
        <f aca="true" t="shared" si="16" ref="P41:P56">P40+($P$57-$P$2)/BinDivisor</f>
        <v>1.2664845818181822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2.5454545454545445</v>
      </c>
      <c r="G42" s="40">
        <f>COUNTIF(Vertices[In-Degree],"&gt;= "&amp;F42)-COUNTIF(Vertices[In-Degree],"&gt;="&amp;F43)</f>
        <v>0</v>
      </c>
      <c r="H42" s="39">
        <f t="shared" si="12"/>
        <v>1.0181818181818183</v>
      </c>
      <c r="I42" s="40">
        <f>COUNTIF(Vertices[Out-Degree],"&gt;= "&amp;H42)-COUNTIF(Vertices[Out-Degree],"&gt;="&amp;H43)</f>
        <v>0</v>
      </c>
      <c r="J42" s="39">
        <f t="shared" si="13"/>
        <v>25.454545454545457</v>
      </c>
      <c r="K42" s="40">
        <f>COUNTIF(Vertices[Betweenness Centrality],"&gt;= "&amp;J42)-COUNTIF(Vertices[Betweenness Centrality],"&gt;="&amp;J43)</f>
        <v>0</v>
      </c>
      <c r="L42" s="39">
        <f t="shared" si="14"/>
        <v>0.04628094545454548</v>
      </c>
      <c r="M42" s="40">
        <f>COUNTIF(Vertices[Closeness Centrality],"&gt;= "&amp;L42)-COUNTIF(Vertices[Closeness Centrality],"&gt;="&amp;L43)</f>
        <v>0</v>
      </c>
      <c r="N42" s="39">
        <f t="shared" si="15"/>
        <v>0.10028887272727273</v>
      </c>
      <c r="O42" s="40">
        <f>COUNTIF(Vertices[Eigenvector Centrality],"&gt;= "&amp;N42)-COUNTIF(Vertices[Eigenvector Centrality],"&gt;="&amp;N43)</f>
        <v>0</v>
      </c>
      <c r="P42" s="39">
        <f t="shared" si="16"/>
        <v>1.3133914181818187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2.6363636363636354</v>
      </c>
      <c r="G43" s="42">
        <f>COUNTIF(Vertices[In-Degree],"&gt;= "&amp;F43)-COUNTIF(Vertices[In-Degree],"&gt;="&amp;F44)</f>
        <v>0</v>
      </c>
      <c r="H43" s="41">
        <f t="shared" si="12"/>
        <v>1.0545454545454547</v>
      </c>
      <c r="I43" s="42">
        <f>COUNTIF(Vertices[Out-Degree],"&gt;= "&amp;H43)-COUNTIF(Vertices[Out-Degree],"&gt;="&amp;H44)</f>
        <v>0</v>
      </c>
      <c r="J43" s="41">
        <f t="shared" si="13"/>
        <v>26.363636363636367</v>
      </c>
      <c r="K43" s="42">
        <f>COUNTIF(Vertices[Betweenness Centrality],"&gt;= "&amp;J43)-COUNTIF(Vertices[Betweenness Centrality],"&gt;="&amp;J44)</f>
        <v>0</v>
      </c>
      <c r="L43" s="41">
        <f t="shared" si="14"/>
        <v>0.04793383636363639</v>
      </c>
      <c r="M43" s="42">
        <f>COUNTIF(Vertices[Closeness Centrality],"&gt;= "&amp;L43)-COUNTIF(Vertices[Closeness Centrality],"&gt;="&amp;L44)</f>
        <v>0</v>
      </c>
      <c r="N43" s="41">
        <f t="shared" si="15"/>
        <v>0.10387061818181818</v>
      </c>
      <c r="O43" s="42">
        <f>COUNTIF(Vertices[Eigenvector Centrality],"&gt;= "&amp;N43)-COUNTIF(Vertices[Eigenvector Centrality],"&gt;="&amp;N44)</f>
        <v>0</v>
      </c>
      <c r="P43" s="41">
        <f t="shared" si="16"/>
        <v>1.3602982545454552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1.090909090909091</v>
      </c>
      <c r="I44" s="40">
        <f>COUNTIF(Vertices[Out-Degree],"&gt;= "&amp;H44)-COUNTIF(Vertices[Out-Degree],"&gt;="&amp;H45)</f>
        <v>0</v>
      </c>
      <c r="J44" s="39">
        <f t="shared" si="13"/>
        <v>27.272727272727277</v>
      </c>
      <c r="K44" s="40">
        <f>COUNTIF(Vertices[Betweenness Centrality],"&gt;= "&amp;J44)-COUNTIF(Vertices[Betweenness Centrality],"&gt;="&amp;J45)</f>
        <v>0</v>
      </c>
      <c r="L44" s="39">
        <f t="shared" si="14"/>
        <v>0.0495867272727273</v>
      </c>
      <c r="M44" s="40">
        <f>COUNTIF(Vertices[Closeness Centrality],"&gt;= "&amp;L44)-COUNTIF(Vertices[Closeness Centrality],"&gt;="&amp;L45)</f>
        <v>0</v>
      </c>
      <c r="N44" s="39">
        <f t="shared" si="15"/>
        <v>0.10745236363636364</v>
      </c>
      <c r="O44" s="40">
        <f>COUNTIF(Vertices[Eigenvector Centrality],"&gt;= "&amp;N44)-COUNTIF(Vertices[Eigenvector Centrality],"&gt;="&amp;N45)</f>
        <v>0</v>
      </c>
      <c r="P44" s="39">
        <f t="shared" si="16"/>
        <v>1.4072050909090916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1.1272727272727274</v>
      </c>
      <c r="I45" s="42">
        <f>COUNTIF(Vertices[Out-Degree],"&gt;= "&amp;H45)-COUNTIF(Vertices[Out-Degree],"&gt;="&amp;H46)</f>
        <v>0</v>
      </c>
      <c r="J45" s="41">
        <f t="shared" si="13"/>
        <v>28.181818181818187</v>
      </c>
      <c r="K45" s="42">
        <f>COUNTIF(Vertices[Betweenness Centrality],"&gt;= "&amp;J45)-COUNTIF(Vertices[Betweenness Centrality],"&gt;="&amp;J46)</f>
        <v>0</v>
      </c>
      <c r="L45" s="41">
        <f t="shared" si="14"/>
        <v>0.051239618181818214</v>
      </c>
      <c r="M45" s="42">
        <f>COUNTIF(Vertices[Closeness Centrality],"&gt;= "&amp;L45)-COUNTIF(Vertices[Closeness Centrality],"&gt;="&amp;L46)</f>
        <v>0</v>
      </c>
      <c r="N45" s="41">
        <f t="shared" si="15"/>
        <v>0.11103410909090909</v>
      </c>
      <c r="O45" s="42">
        <f>COUNTIF(Vertices[Eigenvector Centrality],"&gt;= "&amp;N45)-COUNTIF(Vertices[Eigenvector Centrality],"&gt;="&amp;N46)</f>
        <v>0</v>
      </c>
      <c r="P45" s="41">
        <f t="shared" si="16"/>
        <v>1.454111927272728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1.1636363636363638</v>
      </c>
      <c r="I46" s="40">
        <f>COUNTIF(Vertices[Out-Degree],"&gt;= "&amp;H46)-COUNTIF(Vertices[Out-Degree],"&gt;="&amp;H47)</f>
        <v>0</v>
      </c>
      <c r="J46" s="39">
        <f t="shared" si="13"/>
        <v>29.090909090909097</v>
      </c>
      <c r="K46" s="40">
        <f>COUNTIF(Vertices[Betweenness Centrality],"&gt;= "&amp;J46)-COUNTIF(Vertices[Betweenness Centrality],"&gt;="&amp;J47)</f>
        <v>0</v>
      </c>
      <c r="L46" s="39">
        <f t="shared" si="14"/>
        <v>0.052892509090909125</v>
      </c>
      <c r="M46" s="40">
        <f>COUNTIF(Vertices[Closeness Centrality],"&gt;= "&amp;L46)-COUNTIF(Vertices[Closeness Centrality],"&gt;="&amp;L47)</f>
        <v>0</v>
      </c>
      <c r="N46" s="39">
        <f t="shared" si="15"/>
        <v>0.11461585454545455</v>
      </c>
      <c r="O46" s="40">
        <f>COUNTIF(Vertices[Eigenvector Centrality],"&gt;= "&amp;N46)-COUNTIF(Vertices[Eigenvector Centrality],"&gt;="&amp;N47)</f>
        <v>0</v>
      </c>
      <c r="P46" s="39">
        <f t="shared" si="16"/>
        <v>1.5010187636363646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0</v>
      </c>
      <c r="H47" s="41">
        <f t="shared" si="12"/>
        <v>1.2000000000000002</v>
      </c>
      <c r="I47" s="42">
        <f>COUNTIF(Vertices[Out-Degree],"&gt;= "&amp;H47)-COUNTIF(Vertices[Out-Degree],"&gt;="&amp;H48)</f>
        <v>0</v>
      </c>
      <c r="J47" s="41">
        <f t="shared" si="13"/>
        <v>30.000000000000007</v>
      </c>
      <c r="K47" s="42">
        <f>COUNTIF(Vertices[Betweenness Centrality],"&gt;= "&amp;J47)-COUNTIF(Vertices[Betweenness Centrality],"&gt;="&amp;J48)</f>
        <v>0</v>
      </c>
      <c r="L47" s="41">
        <f t="shared" si="14"/>
        <v>0.054545400000000036</v>
      </c>
      <c r="M47" s="42">
        <f>COUNTIF(Vertices[Closeness Centrality],"&gt;= "&amp;L47)-COUNTIF(Vertices[Closeness Centrality],"&gt;="&amp;L48)</f>
        <v>2</v>
      </c>
      <c r="N47" s="41">
        <f t="shared" si="15"/>
        <v>0.1181976</v>
      </c>
      <c r="O47" s="42">
        <f>COUNTIF(Vertices[Eigenvector Centrality],"&gt;= "&amp;N47)-COUNTIF(Vertices[Eigenvector Centrality],"&gt;="&amp;N48)</f>
        <v>2</v>
      </c>
      <c r="P47" s="41">
        <f t="shared" si="16"/>
        <v>1.547925600000001</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1.2363636363636366</v>
      </c>
      <c r="I48" s="40">
        <f>COUNTIF(Vertices[Out-Degree],"&gt;= "&amp;H48)-COUNTIF(Vertices[Out-Degree],"&gt;="&amp;H49)</f>
        <v>0</v>
      </c>
      <c r="J48" s="39">
        <f t="shared" si="13"/>
        <v>30.909090909090917</v>
      </c>
      <c r="K48" s="40">
        <f>COUNTIF(Vertices[Betweenness Centrality],"&gt;= "&amp;J48)-COUNTIF(Vertices[Betweenness Centrality],"&gt;="&amp;J49)</f>
        <v>0</v>
      </c>
      <c r="L48" s="39">
        <f t="shared" si="14"/>
        <v>0.056198290909090946</v>
      </c>
      <c r="M48" s="40">
        <f>COUNTIF(Vertices[Closeness Centrality],"&gt;= "&amp;L48)-COUNTIF(Vertices[Closeness Centrality],"&gt;="&amp;L49)</f>
        <v>0</v>
      </c>
      <c r="N48" s="39">
        <f t="shared" si="15"/>
        <v>0.12177934545454545</v>
      </c>
      <c r="O48" s="40">
        <f>COUNTIF(Vertices[Eigenvector Centrality],"&gt;= "&amp;N48)-COUNTIF(Vertices[Eigenvector Centrality],"&gt;="&amp;N49)</f>
        <v>0</v>
      </c>
      <c r="P48" s="39">
        <f t="shared" si="16"/>
        <v>1.5948324363636375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1.272727272727273</v>
      </c>
      <c r="I49" s="42">
        <f>COUNTIF(Vertices[Out-Degree],"&gt;= "&amp;H49)-COUNTIF(Vertices[Out-Degree],"&gt;="&amp;H50)</f>
        <v>0</v>
      </c>
      <c r="J49" s="41">
        <f t="shared" si="13"/>
        <v>31.818181818181827</v>
      </c>
      <c r="K49" s="42">
        <f>COUNTIF(Vertices[Betweenness Centrality],"&gt;= "&amp;J49)-COUNTIF(Vertices[Betweenness Centrality],"&gt;="&amp;J50)</f>
        <v>0</v>
      </c>
      <c r="L49" s="41">
        <f t="shared" si="14"/>
        <v>0.05785118181818186</v>
      </c>
      <c r="M49" s="42">
        <f>COUNTIF(Vertices[Closeness Centrality],"&gt;= "&amp;L49)-COUNTIF(Vertices[Closeness Centrality],"&gt;="&amp;L50)</f>
        <v>0</v>
      </c>
      <c r="N49" s="41">
        <f t="shared" si="15"/>
        <v>0.12536109090909092</v>
      </c>
      <c r="O49" s="42">
        <f>COUNTIF(Vertices[Eigenvector Centrality],"&gt;= "&amp;N49)-COUNTIF(Vertices[Eigenvector Centrality],"&gt;="&amp;N50)</f>
        <v>0</v>
      </c>
      <c r="P49" s="41">
        <f t="shared" si="16"/>
        <v>1.641739272727274</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1.3090909090909093</v>
      </c>
      <c r="I50" s="40">
        <f>COUNTIF(Vertices[Out-Degree],"&gt;= "&amp;H50)-COUNTIF(Vertices[Out-Degree],"&gt;="&amp;H51)</f>
        <v>0</v>
      </c>
      <c r="J50" s="39">
        <f t="shared" si="13"/>
        <v>32.727272727272734</v>
      </c>
      <c r="K50" s="40">
        <f>COUNTIF(Vertices[Betweenness Centrality],"&gt;= "&amp;J50)-COUNTIF(Vertices[Betweenness Centrality],"&gt;="&amp;J51)</f>
        <v>0</v>
      </c>
      <c r="L50" s="39">
        <f t="shared" si="14"/>
        <v>0.05950407272727277</v>
      </c>
      <c r="M50" s="40">
        <f>COUNTIF(Vertices[Closeness Centrality],"&gt;= "&amp;L50)-COUNTIF(Vertices[Closeness Centrality],"&gt;="&amp;L51)</f>
        <v>0</v>
      </c>
      <c r="N50" s="39">
        <f t="shared" si="15"/>
        <v>0.12894283636363638</v>
      </c>
      <c r="O50" s="40">
        <f>COUNTIF(Vertices[Eigenvector Centrality],"&gt;= "&amp;N50)-COUNTIF(Vertices[Eigenvector Centrality],"&gt;="&amp;N51)</f>
        <v>0</v>
      </c>
      <c r="P50" s="39">
        <f t="shared" si="16"/>
        <v>1.6886461090909104</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1.3454545454545457</v>
      </c>
      <c r="I51" s="42">
        <f>COUNTIF(Vertices[Out-Degree],"&gt;= "&amp;H51)-COUNTIF(Vertices[Out-Degree],"&gt;="&amp;H52)</f>
        <v>0</v>
      </c>
      <c r="J51" s="41">
        <f t="shared" si="13"/>
        <v>33.63636363636364</v>
      </c>
      <c r="K51" s="42">
        <f>COUNTIF(Vertices[Betweenness Centrality],"&gt;= "&amp;J51)-COUNTIF(Vertices[Betweenness Centrality],"&gt;="&amp;J52)</f>
        <v>0</v>
      </c>
      <c r="L51" s="41">
        <f t="shared" si="14"/>
        <v>0.06115696363636368</v>
      </c>
      <c r="M51" s="42">
        <f>COUNTIF(Vertices[Closeness Centrality],"&gt;= "&amp;L51)-COUNTIF(Vertices[Closeness Centrality],"&gt;="&amp;L52)</f>
        <v>3</v>
      </c>
      <c r="N51" s="41">
        <f t="shared" si="15"/>
        <v>0.13252458181818183</v>
      </c>
      <c r="O51" s="42">
        <f>COUNTIF(Vertices[Eigenvector Centrality],"&gt;= "&amp;N51)-COUNTIF(Vertices[Eigenvector Centrality],"&gt;="&amp;N52)</f>
        <v>0</v>
      </c>
      <c r="P51" s="41">
        <f t="shared" si="16"/>
        <v>1.7355529454545469</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1.381818181818182</v>
      </c>
      <c r="I52" s="40">
        <f>COUNTIF(Vertices[Out-Degree],"&gt;= "&amp;H52)-COUNTIF(Vertices[Out-Degree],"&gt;="&amp;H53)</f>
        <v>0</v>
      </c>
      <c r="J52" s="39">
        <f t="shared" si="13"/>
        <v>34.54545454545455</v>
      </c>
      <c r="K52" s="40">
        <f>COUNTIF(Vertices[Betweenness Centrality],"&gt;= "&amp;J52)-COUNTIF(Vertices[Betweenness Centrality],"&gt;="&amp;J53)</f>
        <v>0</v>
      </c>
      <c r="L52" s="39">
        <f t="shared" si="14"/>
        <v>0.06280985454545458</v>
      </c>
      <c r="M52" s="40">
        <f>COUNTIF(Vertices[Closeness Centrality],"&gt;= "&amp;L52)-COUNTIF(Vertices[Closeness Centrality],"&gt;="&amp;L53)</f>
        <v>0</v>
      </c>
      <c r="N52" s="39">
        <f t="shared" si="15"/>
        <v>0.13610632727272728</v>
      </c>
      <c r="O52" s="40">
        <f>COUNTIF(Vertices[Eigenvector Centrality],"&gt;= "&amp;N52)-COUNTIF(Vertices[Eigenvector Centrality],"&gt;="&amp;N53)</f>
        <v>0</v>
      </c>
      <c r="P52" s="39">
        <f t="shared" si="16"/>
        <v>1.7824597818181833</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1.4181818181818184</v>
      </c>
      <c r="I53" s="42">
        <f>COUNTIF(Vertices[Out-Degree],"&gt;= "&amp;H53)-COUNTIF(Vertices[Out-Degree],"&gt;="&amp;H54)</f>
        <v>0</v>
      </c>
      <c r="J53" s="41">
        <f t="shared" si="13"/>
        <v>35.45454545454545</v>
      </c>
      <c r="K53" s="42">
        <f>COUNTIF(Vertices[Betweenness Centrality],"&gt;= "&amp;J53)-COUNTIF(Vertices[Betweenness Centrality],"&gt;="&amp;J54)</f>
        <v>0</v>
      </c>
      <c r="L53" s="41">
        <f t="shared" si="14"/>
        <v>0.06446274545454549</v>
      </c>
      <c r="M53" s="42">
        <f>COUNTIF(Vertices[Closeness Centrality],"&gt;= "&amp;L53)-COUNTIF(Vertices[Closeness Centrality],"&gt;="&amp;L54)</f>
        <v>0</v>
      </c>
      <c r="N53" s="41">
        <f t="shared" si="15"/>
        <v>0.13968807272727274</v>
      </c>
      <c r="O53" s="42">
        <f>COUNTIF(Vertices[Eigenvector Centrality],"&gt;= "&amp;N53)-COUNTIF(Vertices[Eigenvector Centrality],"&gt;="&amp;N54)</f>
        <v>0</v>
      </c>
      <c r="P53" s="41">
        <f t="shared" si="16"/>
        <v>1.8293666181818198</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1.4545454545454548</v>
      </c>
      <c r="I54" s="40">
        <f>COUNTIF(Vertices[Out-Degree],"&gt;= "&amp;H54)-COUNTIF(Vertices[Out-Degree],"&gt;="&amp;H55)</f>
        <v>0</v>
      </c>
      <c r="J54" s="39">
        <f t="shared" si="13"/>
        <v>36.36363636363636</v>
      </c>
      <c r="K54" s="40">
        <f>COUNTIF(Vertices[Betweenness Centrality],"&gt;= "&amp;J54)-COUNTIF(Vertices[Betweenness Centrality],"&gt;="&amp;J55)</f>
        <v>0</v>
      </c>
      <c r="L54" s="39">
        <f t="shared" si="14"/>
        <v>0.06611563636363639</v>
      </c>
      <c r="M54" s="40">
        <f>COUNTIF(Vertices[Closeness Centrality],"&gt;= "&amp;L54)-COUNTIF(Vertices[Closeness Centrality],"&gt;="&amp;L55)</f>
        <v>0</v>
      </c>
      <c r="N54" s="39">
        <f t="shared" si="15"/>
        <v>0.1432698181818182</v>
      </c>
      <c r="O54" s="40">
        <f>COUNTIF(Vertices[Eigenvector Centrality],"&gt;= "&amp;N54)-COUNTIF(Vertices[Eigenvector Centrality],"&gt;="&amp;N55)</f>
        <v>3</v>
      </c>
      <c r="P54" s="39">
        <f t="shared" si="16"/>
        <v>1.8762734545454562</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3.7272727272727253</v>
      </c>
      <c r="G55" s="42">
        <f>COUNTIF(Vertices[In-Degree],"&gt;= "&amp;F55)-COUNTIF(Vertices[In-Degree],"&gt;="&amp;F56)</f>
        <v>0</v>
      </c>
      <c r="H55" s="41">
        <f t="shared" si="12"/>
        <v>1.4909090909090912</v>
      </c>
      <c r="I55" s="42">
        <f>COUNTIF(Vertices[Out-Degree],"&gt;= "&amp;H55)-COUNTIF(Vertices[Out-Degree],"&gt;="&amp;H56)</f>
        <v>0</v>
      </c>
      <c r="J55" s="41">
        <f t="shared" si="13"/>
        <v>37.272727272727266</v>
      </c>
      <c r="K55" s="42">
        <f>COUNTIF(Vertices[Betweenness Centrality],"&gt;= "&amp;J55)-COUNTIF(Vertices[Betweenness Centrality],"&gt;="&amp;J56)</f>
        <v>0</v>
      </c>
      <c r="L55" s="41">
        <f t="shared" si="14"/>
        <v>0.0677685272727273</v>
      </c>
      <c r="M55" s="42">
        <f>COUNTIF(Vertices[Closeness Centrality],"&gt;= "&amp;L55)-COUNTIF(Vertices[Closeness Centrality],"&gt;="&amp;L56)</f>
        <v>0</v>
      </c>
      <c r="N55" s="41">
        <f t="shared" si="15"/>
        <v>0.14685156363636365</v>
      </c>
      <c r="O55" s="42">
        <f>COUNTIF(Vertices[Eigenvector Centrality],"&gt;= "&amp;N55)-COUNTIF(Vertices[Eigenvector Centrality],"&gt;="&amp;N56)</f>
        <v>0</v>
      </c>
      <c r="P55" s="41">
        <f t="shared" si="16"/>
        <v>1.9231802909090927</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3.818181818181816</v>
      </c>
      <c r="G56" s="40">
        <f>COUNTIF(Vertices[In-Degree],"&gt;= "&amp;F56)-COUNTIF(Vertices[In-Degree],"&gt;="&amp;F57)</f>
        <v>0</v>
      </c>
      <c r="H56" s="39">
        <f t="shared" si="12"/>
        <v>1.5272727272727276</v>
      </c>
      <c r="I56" s="40">
        <f>COUNTIF(Vertices[Out-Degree],"&gt;= "&amp;H56)-COUNTIF(Vertices[Out-Degree],"&gt;="&amp;H57)</f>
        <v>0</v>
      </c>
      <c r="J56" s="39">
        <f t="shared" si="13"/>
        <v>38.18181818181817</v>
      </c>
      <c r="K56" s="40">
        <f>COUNTIF(Vertices[Betweenness Centrality],"&gt;= "&amp;J56)-COUNTIF(Vertices[Betweenness Centrality],"&gt;="&amp;J57)</f>
        <v>0</v>
      </c>
      <c r="L56" s="39">
        <f t="shared" si="14"/>
        <v>0.0694214181818182</v>
      </c>
      <c r="M56" s="40">
        <f>COUNTIF(Vertices[Closeness Centrality],"&gt;= "&amp;L56)-COUNTIF(Vertices[Closeness Centrality],"&gt;="&amp;L57)</f>
        <v>0</v>
      </c>
      <c r="N56" s="39">
        <f t="shared" si="15"/>
        <v>0.1504333090909091</v>
      </c>
      <c r="O56" s="40">
        <f>COUNTIF(Vertices[Eigenvector Centrality],"&gt;= "&amp;N56)-COUNTIF(Vertices[Eigenvector Centrality],"&gt;="&amp;N57)</f>
        <v>0</v>
      </c>
      <c r="P56" s="39">
        <f t="shared" si="16"/>
        <v>1.9700871272727292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5</v>
      </c>
      <c r="G57" s="44">
        <f>COUNTIF(Vertices[In-Degree],"&gt;= "&amp;F57)-COUNTIF(Vertices[In-Degree],"&gt;="&amp;F58)</f>
        <v>1</v>
      </c>
      <c r="H57" s="43">
        <f>MAX(Vertices[Out-Degree])</f>
        <v>2</v>
      </c>
      <c r="I57" s="44">
        <f>COUNTIF(Vertices[Out-Degree],"&gt;= "&amp;H57)-COUNTIF(Vertices[Out-Degree],"&gt;="&amp;H58)</f>
        <v>3</v>
      </c>
      <c r="J57" s="43">
        <f>MAX(Vertices[Betweenness Centrality])</f>
        <v>50</v>
      </c>
      <c r="K57" s="44">
        <f>COUNTIF(Vertices[Betweenness Centrality],"&gt;= "&amp;J57)-COUNTIF(Vertices[Betweenness Centrality],"&gt;="&amp;J58)</f>
        <v>1</v>
      </c>
      <c r="L57" s="43">
        <f>MAX(Vertices[Closeness Centrality])</f>
        <v>0.090909</v>
      </c>
      <c r="M57" s="44">
        <f>COUNTIF(Vertices[Closeness Centrality],"&gt;= "&amp;L57)-COUNTIF(Vertices[Closeness Centrality],"&gt;="&amp;L58)</f>
        <v>1</v>
      </c>
      <c r="N57" s="43">
        <f>MAX(Vertices[Eigenvector Centrality])</f>
        <v>0.196996</v>
      </c>
      <c r="O57" s="44">
        <f>COUNTIF(Vertices[Eigenvector Centrality],"&gt;= "&amp;N57)-COUNTIF(Vertices[Eigenvector Centrality],"&gt;="&amp;N58)</f>
        <v>1</v>
      </c>
      <c r="P57" s="43">
        <f>MAX(Vertices[PageRank])</f>
        <v>2.579876</v>
      </c>
      <c r="Q57" s="44">
        <f>COUNTIF(Vertices[PageRank],"&gt;= "&amp;P57)-COUNTIF(Vertices[PageRank],"&gt;="&amp;P58)</f>
        <v>1</v>
      </c>
      <c r="R57" s="43">
        <f>MAX(Vertices[Clustering Coefficient])</f>
        <v>0</v>
      </c>
      <c r="S57" s="47">
        <f>COUNTIF(Vertices[Clustering Coefficient],"&gt;= "&amp;R57)-COUNTIF(Vertices[Clustering Coefficient],"&gt;="&amp;R58)</f>
        <v>10</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0.9</v>
      </c>
    </row>
    <row r="72" spans="1:2" ht="15">
      <c r="A72" s="35" t="s">
        <v>91</v>
      </c>
      <c r="B72" s="49">
        <f>_xlfn.IFERROR(MEDIAN(Vertices[In-Degree]),NoMetricMessage)</f>
        <v>0.5</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0.9</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50</v>
      </c>
    </row>
    <row r="99" spans="1:2" ht="15">
      <c r="A99" s="35" t="s">
        <v>102</v>
      </c>
      <c r="B99" s="49">
        <f>_xlfn.IFERROR(AVERAGE(Vertices[Betweenness Centrality]),NoMetricMessage)</f>
        <v>9.2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0.090909</v>
      </c>
    </row>
    <row r="113" spans="1:2" ht="15">
      <c r="A113" s="35" t="s">
        <v>108</v>
      </c>
      <c r="B113" s="49">
        <f>_xlfn.IFERROR(AVERAGE(Vertices[Closeness Centrality]),NoMetricMessage)</f>
        <v>0.05199550000000001</v>
      </c>
    </row>
    <row r="114" spans="1:2" ht="15">
      <c r="A114" s="35" t="s">
        <v>109</v>
      </c>
      <c r="B114" s="49">
        <f>_xlfn.IFERROR(MEDIAN(Vertices[Closeness Centrality]),NoMetricMessage)</f>
        <v>0.055556</v>
      </c>
    </row>
    <row r="125" spans="1:2" ht="15">
      <c r="A125" s="35" t="s">
        <v>112</v>
      </c>
      <c r="B125" s="49">
        <f>IF(COUNT(Vertices[Eigenvector Centrality])&gt;0,N2,NoMetricMessage)</f>
        <v>0</v>
      </c>
    </row>
    <row r="126" spans="1:2" ht="15">
      <c r="A126" s="35" t="s">
        <v>113</v>
      </c>
      <c r="B126" s="49">
        <f>IF(COUNT(Vertices[Eigenvector Centrality])&gt;0,N57,NoMetricMessage)</f>
        <v>0.196996</v>
      </c>
    </row>
    <row r="127" spans="1:2" ht="15">
      <c r="A127" s="35" t="s">
        <v>114</v>
      </c>
      <c r="B127" s="49">
        <f>_xlfn.IFERROR(AVERAGE(Vertices[Eigenvector Centrality]),NoMetricMessage)</f>
        <v>0.09999999999999999</v>
      </c>
    </row>
    <row r="128" spans="1:2" ht="15">
      <c r="A128" s="35" t="s">
        <v>115</v>
      </c>
      <c r="B128" s="49">
        <f>_xlfn.IFERROR(MEDIAN(Vertices[Eigenvector Centrality]),NoMetricMessage)</f>
        <v>0.1197</v>
      </c>
    </row>
    <row r="139" spans="1:2" ht="15">
      <c r="A139" s="35" t="s">
        <v>140</v>
      </c>
      <c r="B139" s="49">
        <f>IF(COUNT(Vertices[PageRank])&gt;0,P2,NoMetricMessage)</f>
        <v>0</v>
      </c>
    </row>
    <row r="140" spans="1:2" ht="15">
      <c r="A140" s="35" t="s">
        <v>141</v>
      </c>
      <c r="B140" s="49">
        <f>IF(COUNT(Vertices[PageRank])&gt;0,P57,NoMetricMessage)</f>
        <v>2.579876</v>
      </c>
    </row>
    <row r="141" spans="1:2" ht="15">
      <c r="A141" s="35" t="s">
        <v>142</v>
      </c>
      <c r="B141" s="49">
        <f>_xlfn.IFERROR(AVERAGE(Vertices[PageRank]),NoMetricMessage)</f>
        <v>0.8999451999999998</v>
      </c>
    </row>
    <row r="142" spans="1:2" ht="15">
      <c r="A142" s="35" t="s">
        <v>143</v>
      </c>
      <c r="B142" s="49">
        <f>_xlfn.IFERROR(MEDIAN(Vertices[PageRank]),NoMetricMessage)</f>
        <v>0.626437</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419</v>
      </c>
      <c r="K7" s="13" t="s">
        <v>420</v>
      </c>
    </row>
    <row r="8" spans="1:11" ht="409.5">
      <c r="A8"/>
      <c r="B8">
        <v>2</v>
      </c>
      <c r="C8">
        <v>2</v>
      </c>
      <c r="D8" t="s">
        <v>61</v>
      </c>
      <c r="E8" t="s">
        <v>61</v>
      </c>
      <c r="H8" t="s">
        <v>73</v>
      </c>
      <c r="J8" t="s">
        <v>421</v>
      </c>
      <c r="K8" s="13" t="s">
        <v>422</v>
      </c>
    </row>
    <row r="9" spans="1:11" ht="409.5">
      <c r="A9"/>
      <c r="B9">
        <v>3</v>
      </c>
      <c r="C9">
        <v>4</v>
      </c>
      <c r="D9" t="s">
        <v>62</v>
      </c>
      <c r="E9" t="s">
        <v>62</v>
      </c>
      <c r="H9" t="s">
        <v>74</v>
      </c>
      <c r="J9" t="s">
        <v>423</v>
      </c>
      <c r="K9" s="13" t="s">
        <v>424</v>
      </c>
    </row>
    <row r="10" spans="1:11" ht="409.5">
      <c r="A10"/>
      <c r="B10">
        <v>4</v>
      </c>
      <c r="D10" t="s">
        <v>63</v>
      </c>
      <c r="E10" t="s">
        <v>63</v>
      </c>
      <c r="H10" t="s">
        <v>75</v>
      </c>
      <c r="J10" t="s">
        <v>425</v>
      </c>
      <c r="K10" s="13" t="s">
        <v>426</v>
      </c>
    </row>
    <row r="11" spans="1:11" ht="15">
      <c r="A11"/>
      <c r="B11">
        <v>5</v>
      </c>
      <c r="D11" t="s">
        <v>46</v>
      </c>
      <c r="E11">
        <v>1</v>
      </c>
      <c r="H11" t="s">
        <v>76</v>
      </c>
      <c r="J11" t="s">
        <v>427</v>
      </c>
      <c r="K11" t="s">
        <v>428</v>
      </c>
    </row>
    <row r="12" spans="1:11" ht="15">
      <c r="A12"/>
      <c r="B12"/>
      <c r="D12" t="s">
        <v>64</v>
      </c>
      <c r="E12">
        <v>2</v>
      </c>
      <c r="H12">
        <v>0</v>
      </c>
      <c r="J12" t="s">
        <v>429</v>
      </c>
      <c r="K12" t="s">
        <v>430</v>
      </c>
    </row>
    <row r="13" spans="1:11" ht="15">
      <c r="A13"/>
      <c r="B13"/>
      <c r="D13">
        <v>1</v>
      </c>
      <c r="E13">
        <v>3</v>
      </c>
      <c r="H13">
        <v>1</v>
      </c>
      <c r="J13" t="s">
        <v>431</v>
      </c>
      <c r="K13" t="s">
        <v>432</v>
      </c>
    </row>
    <row r="14" spans="4:11" ht="15">
      <c r="D14">
        <v>2</v>
      </c>
      <c r="E14">
        <v>4</v>
      </c>
      <c r="H14">
        <v>2</v>
      </c>
      <c r="J14" t="s">
        <v>433</v>
      </c>
      <c r="K14" t="s">
        <v>434</v>
      </c>
    </row>
    <row r="15" spans="4:11" ht="15">
      <c r="D15">
        <v>3</v>
      </c>
      <c r="E15">
        <v>5</v>
      </c>
      <c r="H15">
        <v>3</v>
      </c>
      <c r="J15" t="s">
        <v>435</v>
      </c>
      <c r="K15" t="s">
        <v>436</v>
      </c>
    </row>
    <row r="16" spans="4:11" ht="15">
      <c r="D16">
        <v>4</v>
      </c>
      <c r="E16">
        <v>6</v>
      </c>
      <c r="H16">
        <v>4</v>
      </c>
      <c r="J16" t="s">
        <v>437</v>
      </c>
      <c r="K16" t="s">
        <v>438</v>
      </c>
    </row>
    <row r="17" spans="4:11" ht="15">
      <c r="D17">
        <v>5</v>
      </c>
      <c r="E17">
        <v>7</v>
      </c>
      <c r="H17">
        <v>5</v>
      </c>
      <c r="J17" t="s">
        <v>439</v>
      </c>
      <c r="K17" t="s">
        <v>440</v>
      </c>
    </row>
    <row r="18" spans="4:11" ht="15">
      <c r="D18">
        <v>6</v>
      </c>
      <c r="E18">
        <v>8</v>
      </c>
      <c r="H18">
        <v>6</v>
      </c>
      <c r="J18" t="s">
        <v>441</v>
      </c>
      <c r="K18" t="s">
        <v>442</v>
      </c>
    </row>
    <row r="19" spans="4:11" ht="15">
      <c r="D19">
        <v>7</v>
      </c>
      <c r="E19">
        <v>9</v>
      </c>
      <c r="H19">
        <v>7</v>
      </c>
      <c r="J19" t="s">
        <v>443</v>
      </c>
      <c r="K19" t="s">
        <v>444</v>
      </c>
    </row>
    <row r="20" spans="4:11" ht="15">
      <c r="D20">
        <v>8</v>
      </c>
      <c r="H20">
        <v>8</v>
      </c>
      <c r="J20" t="s">
        <v>445</v>
      </c>
      <c r="K20" t="s">
        <v>446</v>
      </c>
    </row>
    <row r="21" spans="4:11" ht="409.5">
      <c r="D21">
        <v>9</v>
      </c>
      <c r="H21">
        <v>9</v>
      </c>
      <c r="J21" t="s">
        <v>447</v>
      </c>
      <c r="K21" s="13" t="s">
        <v>448</v>
      </c>
    </row>
    <row r="22" spans="4:11" ht="409.5">
      <c r="D22">
        <v>10</v>
      </c>
      <c r="J22" t="s">
        <v>449</v>
      </c>
      <c r="K22" s="13" t="s">
        <v>450</v>
      </c>
    </row>
    <row r="23" spans="4:11" ht="409.5">
      <c r="D23">
        <v>11</v>
      </c>
      <c r="J23" t="s">
        <v>451</v>
      </c>
      <c r="K23" s="13" t="s">
        <v>452</v>
      </c>
    </row>
    <row r="24" spans="10:11" ht="409.5">
      <c r="J24" t="s">
        <v>453</v>
      </c>
      <c r="K24" s="13" t="s">
        <v>687</v>
      </c>
    </row>
    <row r="25" spans="10:11" ht="15">
      <c r="J25" t="s">
        <v>454</v>
      </c>
      <c r="K25" t="b">
        <v>0</v>
      </c>
    </row>
    <row r="26" spans="10:11" ht="15">
      <c r="J26" t="s">
        <v>685</v>
      </c>
      <c r="K26" t="s">
        <v>686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469</v>
      </c>
      <c r="B2" s="129" t="s">
        <v>470</v>
      </c>
      <c r="C2" s="67" t="s">
        <v>471</v>
      </c>
    </row>
    <row r="3" spans="1:3" ht="15">
      <c r="A3" s="128" t="s">
        <v>456</v>
      </c>
      <c r="B3" s="128" t="s">
        <v>456</v>
      </c>
      <c r="C3" s="36">
        <v>2</v>
      </c>
    </row>
    <row r="4" spans="1:3" ht="15">
      <c r="A4" s="128" t="s">
        <v>457</v>
      </c>
      <c r="B4" s="128" t="s">
        <v>456</v>
      </c>
      <c r="C4" s="36">
        <v>9</v>
      </c>
    </row>
    <row r="5" spans="1:3" ht="15">
      <c r="A5" s="128" t="s">
        <v>457</v>
      </c>
      <c r="B5" s="128" t="s">
        <v>457</v>
      </c>
      <c r="C5" s="36">
        <v>10</v>
      </c>
    </row>
    <row r="6" spans="1:3" ht="15">
      <c r="A6" s="128" t="s">
        <v>458</v>
      </c>
      <c r="B6" s="128" t="s">
        <v>456</v>
      </c>
      <c r="C6" s="36">
        <v>1</v>
      </c>
    </row>
    <row r="7" spans="1:3" ht="15">
      <c r="A7" s="128" t="s">
        <v>458</v>
      </c>
      <c r="B7" s="128" t="s">
        <v>458</v>
      </c>
      <c r="C7" s="36">
        <v>1</v>
      </c>
    </row>
    <row r="8" spans="1:3" ht="15">
      <c r="A8" s="128" t="s">
        <v>459</v>
      </c>
      <c r="B8" s="128" t="s">
        <v>456</v>
      </c>
      <c r="C8" s="36">
        <v>1</v>
      </c>
    </row>
    <row r="9" spans="1:3" ht="15">
      <c r="A9" s="128" t="s">
        <v>459</v>
      </c>
      <c r="B9" s="128" t="s">
        <v>459</v>
      </c>
      <c r="C9"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477</v>
      </c>
      <c r="B1" s="13" t="s">
        <v>478</v>
      </c>
      <c r="C1" s="13" t="s">
        <v>479</v>
      </c>
      <c r="D1" s="13" t="s">
        <v>483</v>
      </c>
      <c r="E1" s="13" t="s">
        <v>482</v>
      </c>
      <c r="F1" s="13" t="s">
        <v>485</v>
      </c>
      <c r="G1" s="13" t="s">
        <v>484</v>
      </c>
      <c r="H1" s="13" t="s">
        <v>487</v>
      </c>
      <c r="I1" s="13" t="s">
        <v>486</v>
      </c>
      <c r="J1" s="13" t="s">
        <v>489</v>
      </c>
      <c r="K1" s="85" t="s">
        <v>488</v>
      </c>
      <c r="L1" s="85" t="s">
        <v>490</v>
      </c>
    </row>
    <row r="2" spans="1:12" ht="15">
      <c r="A2" s="90" t="s">
        <v>251</v>
      </c>
      <c r="B2" s="85">
        <v>1</v>
      </c>
      <c r="C2" s="90" t="s">
        <v>251</v>
      </c>
      <c r="D2" s="85">
        <v>1</v>
      </c>
      <c r="E2" s="90" t="s">
        <v>250</v>
      </c>
      <c r="F2" s="85">
        <v>1</v>
      </c>
      <c r="G2" s="90" t="s">
        <v>240</v>
      </c>
      <c r="H2" s="85">
        <v>1</v>
      </c>
      <c r="I2" s="90" t="s">
        <v>239</v>
      </c>
      <c r="J2" s="85">
        <v>1</v>
      </c>
      <c r="K2" s="85"/>
      <c r="L2" s="85"/>
    </row>
    <row r="3" spans="1:12" ht="15">
      <c r="A3" s="90" t="s">
        <v>250</v>
      </c>
      <c r="B3" s="85">
        <v>1</v>
      </c>
      <c r="C3" s="90" t="s">
        <v>480</v>
      </c>
      <c r="D3" s="85">
        <v>1</v>
      </c>
      <c r="E3" s="90" t="s">
        <v>241</v>
      </c>
      <c r="F3" s="85">
        <v>1</v>
      </c>
      <c r="G3" s="85"/>
      <c r="H3" s="85"/>
      <c r="I3" s="85"/>
      <c r="J3" s="85"/>
      <c r="K3" s="85"/>
      <c r="L3" s="85"/>
    </row>
    <row r="4" spans="1:12" ht="15">
      <c r="A4" s="90" t="s">
        <v>249</v>
      </c>
      <c r="B4" s="85">
        <v>1</v>
      </c>
      <c r="C4" s="90" t="s">
        <v>481</v>
      </c>
      <c r="D4" s="85">
        <v>1</v>
      </c>
      <c r="E4" s="90" t="s">
        <v>242</v>
      </c>
      <c r="F4" s="85">
        <v>1</v>
      </c>
      <c r="G4" s="85"/>
      <c r="H4" s="85"/>
      <c r="I4" s="85"/>
      <c r="J4" s="85"/>
      <c r="K4" s="85"/>
      <c r="L4" s="85"/>
    </row>
    <row r="5" spans="1:12" ht="15">
      <c r="A5" s="90" t="s">
        <v>248</v>
      </c>
      <c r="B5" s="85">
        <v>1</v>
      </c>
      <c r="C5" s="85"/>
      <c r="D5" s="85"/>
      <c r="E5" s="90" t="s">
        <v>243</v>
      </c>
      <c r="F5" s="85">
        <v>1</v>
      </c>
      <c r="G5" s="85"/>
      <c r="H5" s="85"/>
      <c r="I5" s="85"/>
      <c r="J5" s="85"/>
      <c r="K5" s="85"/>
      <c r="L5" s="85"/>
    </row>
    <row r="6" spans="1:12" ht="15">
      <c r="A6" s="90" t="s">
        <v>247</v>
      </c>
      <c r="B6" s="85">
        <v>1</v>
      </c>
      <c r="C6" s="85"/>
      <c r="D6" s="85"/>
      <c r="E6" s="90" t="s">
        <v>244</v>
      </c>
      <c r="F6" s="85">
        <v>1</v>
      </c>
      <c r="G6" s="85"/>
      <c r="H6" s="85"/>
      <c r="I6" s="85"/>
      <c r="J6" s="85"/>
      <c r="K6" s="85"/>
      <c r="L6" s="85"/>
    </row>
    <row r="7" spans="1:12" ht="15">
      <c r="A7" s="90" t="s">
        <v>246</v>
      </c>
      <c r="B7" s="85">
        <v>1</v>
      </c>
      <c r="C7" s="85"/>
      <c r="D7" s="85"/>
      <c r="E7" s="90" t="s">
        <v>245</v>
      </c>
      <c r="F7" s="85">
        <v>1</v>
      </c>
      <c r="G7" s="85"/>
      <c r="H7" s="85"/>
      <c r="I7" s="85"/>
      <c r="J7" s="85"/>
      <c r="K7" s="85"/>
      <c r="L7" s="85"/>
    </row>
    <row r="8" spans="1:12" ht="15">
      <c r="A8" s="90" t="s">
        <v>245</v>
      </c>
      <c r="B8" s="85">
        <v>1</v>
      </c>
      <c r="C8" s="85"/>
      <c r="D8" s="85"/>
      <c r="E8" s="90" t="s">
        <v>246</v>
      </c>
      <c r="F8" s="85">
        <v>1</v>
      </c>
      <c r="G8" s="85"/>
      <c r="H8" s="85"/>
      <c r="I8" s="85"/>
      <c r="J8" s="85"/>
      <c r="K8" s="85"/>
      <c r="L8" s="85"/>
    </row>
    <row r="9" spans="1:12" ht="15">
      <c r="A9" s="90" t="s">
        <v>244</v>
      </c>
      <c r="B9" s="85">
        <v>1</v>
      </c>
      <c r="C9" s="85"/>
      <c r="D9" s="85"/>
      <c r="E9" s="90" t="s">
        <v>247</v>
      </c>
      <c r="F9" s="85">
        <v>1</v>
      </c>
      <c r="G9" s="85"/>
      <c r="H9" s="85"/>
      <c r="I9" s="85"/>
      <c r="J9" s="85"/>
      <c r="K9" s="85"/>
      <c r="L9" s="85"/>
    </row>
    <row r="10" spans="1:12" ht="15">
      <c r="A10" s="90" t="s">
        <v>243</v>
      </c>
      <c r="B10" s="85">
        <v>1</v>
      </c>
      <c r="C10" s="85"/>
      <c r="D10" s="85"/>
      <c r="E10" s="90" t="s">
        <v>248</v>
      </c>
      <c r="F10" s="85">
        <v>1</v>
      </c>
      <c r="G10" s="85"/>
      <c r="H10" s="85"/>
      <c r="I10" s="85"/>
      <c r="J10" s="85"/>
      <c r="K10" s="85"/>
      <c r="L10" s="85"/>
    </row>
    <row r="11" spans="1:12" ht="15">
      <c r="A11" s="90" t="s">
        <v>242</v>
      </c>
      <c r="B11" s="85">
        <v>1</v>
      </c>
      <c r="C11" s="85"/>
      <c r="D11" s="85"/>
      <c r="E11" s="90" t="s">
        <v>249</v>
      </c>
      <c r="F11" s="85">
        <v>1</v>
      </c>
      <c r="G11" s="85"/>
      <c r="H11" s="85"/>
      <c r="I11" s="85"/>
      <c r="J11" s="85"/>
      <c r="K11" s="85"/>
      <c r="L11" s="85"/>
    </row>
    <row r="14" spans="1:12" ht="15" customHeight="1">
      <c r="A14" s="13" t="s">
        <v>494</v>
      </c>
      <c r="B14" s="13" t="s">
        <v>478</v>
      </c>
      <c r="C14" s="13" t="s">
        <v>496</v>
      </c>
      <c r="D14" s="13" t="s">
        <v>483</v>
      </c>
      <c r="E14" s="13" t="s">
        <v>497</v>
      </c>
      <c r="F14" s="13" t="s">
        <v>485</v>
      </c>
      <c r="G14" s="13" t="s">
        <v>498</v>
      </c>
      <c r="H14" s="13" t="s">
        <v>487</v>
      </c>
      <c r="I14" s="13" t="s">
        <v>499</v>
      </c>
      <c r="J14" s="13" t="s">
        <v>489</v>
      </c>
      <c r="K14" s="85" t="s">
        <v>500</v>
      </c>
      <c r="L14" s="85" t="s">
        <v>490</v>
      </c>
    </row>
    <row r="15" spans="1:12" ht="15">
      <c r="A15" s="85" t="s">
        <v>253</v>
      </c>
      <c r="B15" s="85">
        <v>14</v>
      </c>
      <c r="C15" s="85" t="s">
        <v>253</v>
      </c>
      <c r="D15" s="85">
        <v>2</v>
      </c>
      <c r="E15" s="85" t="s">
        <v>253</v>
      </c>
      <c r="F15" s="85">
        <v>10</v>
      </c>
      <c r="G15" s="85" t="s">
        <v>253</v>
      </c>
      <c r="H15" s="85">
        <v>1</v>
      </c>
      <c r="I15" s="85" t="s">
        <v>253</v>
      </c>
      <c r="J15" s="85">
        <v>1</v>
      </c>
      <c r="K15" s="85"/>
      <c r="L15" s="85"/>
    </row>
    <row r="16" spans="1:12" ht="15">
      <c r="A16" s="85" t="s">
        <v>495</v>
      </c>
      <c r="B16" s="85">
        <v>1</v>
      </c>
      <c r="C16" s="85" t="s">
        <v>495</v>
      </c>
      <c r="D16" s="85">
        <v>1</v>
      </c>
      <c r="E16" s="85"/>
      <c r="F16" s="85"/>
      <c r="G16" s="85"/>
      <c r="H16" s="85"/>
      <c r="I16" s="85"/>
      <c r="J16" s="85"/>
      <c r="K16" s="85"/>
      <c r="L16" s="85"/>
    </row>
    <row r="19" spans="1:12" ht="15" customHeight="1">
      <c r="A19" s="13" t="s">
        <v>503</v>
      </c>
      <c r="B19" s="13" t="s">
        <v>478</v>
      </c>
      <c r="C19" s="13" t="s">
        <v>513</v>
      </c>
      <c r="D19" s="13" t="s">
        <v>483</v>
      </c>
      <c r="E19" s="13" t="s">
        <v>514</v>
      </c>
      <c r="F19" s="13" t="s">
        <v>485</v>
      </c>
      <c r="G19" s="13" t="s">
        <v>515</v>
      </c>
      <c r="H19" s="13" t="s">
        <v>487</v>
      </c>
      <c r="I19" s="85" t="s">
        <v>518</v>
      </c>
      <c r="J19" s="85" t="s">
        <v>489</v>
      </c>
      <c r="K19" s="85" t="s">
        <v>519</v>
      </c>
      <c r="L19" s="85" t="s">
        <v>490</v>
      </c>
    </row>
    <row r="20" spans="1:12" ht="15">
      <c r="A20" s="85" t="s">
        <v>504</v>
      </c>
      <c r="B20" s="85">
        <v>10</v>
      </c>
      <c r="C20" s="85" t="s">
        <v>254</v>
      </c>
      <c r="D20" s="85">
        <v>1</v>
      </c>
      <c r="E20" s="85" t="s">
        <v>504</v>
      </c>
      <c r="F20" s="85">
        <v>10</v>
      </c>
      <c r="G20" s="85" t="s">
        <v>516</v>
      </c>
      <c r="H20" s="85">
        <v>1</v>
      </c>
      <c r="I20" s="85"/>
      <c r="J20" s="85"/>
      <c r="K20" s="85"/>
      <c r="L20" s="85"/>
    </row>
    <row r="21" spans="1:12" ht="15">
      <c r="A21" s="85" t="s">
        <v>505</v>
      </c>
      <c r="B21" s="85">
        <v>10</v>
      </c>
      <c r="C21" s="85"/>
      <c r="D21" s="85"/>
      <c r="E21" s="85" t="s">
        <v>505</v>
      </c>
      <c r="F21" s="85">
        <v>10</v>
      </c>
      <c r="G21" s="85" t="s">
        <v>517</v>
      </c>
      <c r="H21" s="85">
        <v>1</v>
      </c>
      <c r="I21" s="85"/>
      <c r="J21" s="85"/>
      <c r="K21" s="85"/>
      <c r="L21" s="85"/>
    </row>
    <row r="22" spans="1:12" ht="15">
      <c r="A22" s="85" t="s">
        <v>216</v>
      </c>
      <c r="B22" s="85">
        <v>10</v>
      </c>
      <c r="C22" s="85"/>
      <c r="D22" s="85"/>
      <c r="E22" s="85" t="s">
        <v>216</v>
      </c>
      <c r="F22" s="85">
        <v>10</v>
      </c>
      <c r="G22" s="85"/>
      <c r="H22" s="85"/>
      <c r="I22" s="85"/>
      <c r="J22" s="85"/>
      <c r="K22" s="85"/>
      <c r="L22" s="85"/>
    </row>
    <row r="23" spans="1:12" ht="15">
      <c r="A23" s="85" t="s">
        <v>506</v>
      </c>
      <c r="B23" s="85">
        <v>10</v>
      </c>
      <c r="C23" s="85"/>
      <c r="D23" s="85"/>
      <c r="E23" s="85" t="s">
        <v>506</v>
      </c>
      <c r="F23" s="85">
        <v>10</v>
      </c>
      <c r="G23" s="85"/>
      <c r="H23" s="85"/>
      <c r="I23" s="85"/>
      <c r="J23" s="85"/>
      <c r="K23" s="85"/>
      <c r="L23" s="85"/>
    </row>
    <row r="24" spans="1:12" ht="15">
      <c r="A24" s="85" t="s">
        <v>507</v>
      </c>
      <c r="B24" s="85">
        <v>10</v>
      </c>
      <c r="C24" s="85"/>
      <c r="D24" s="85"/>
      <c r="E24" s="85" t="s">
        <v>507</v>
      </c>
      <c r="F24" s="85">
        <v>10</v>
      </c>
      <c r="G24" s="85"/>
      <c r="H24" s="85"/>
      <c r="I24" s="85"/>
      <c r="J24" s="85"/>
      <c r="K24" s="85"/>
      <c r="L24" s="85"/>
    </row>
    <row r="25" spans="1:12" ht="15">
      <c r="A25" s="85" t="s">
        <v>508</v>
      </c>
      <c r="B25" s="85">
        <v>10</v>
      </c>
      <c r="C25" s="85"/>
      <c r="D25" s="85"/>
      <c r="E25" s="85" t="s">
        <v>508</v>
      </c>
      <c r="F25" s="85">
        <v>10</v>
      </c>
      <c r="G25" s="85"/>
      <c r="H25" s="85"/>
      <c r="I25" s="85"/>
      <c r="J25" s="85"/>
      <c r="K25" s="85"/>
      <c r="L25" s="85"/>
    </row>
    <row r="26" spans="1:12" ht="15">
      <c r="A26" s="85" t="s">
        <v>509</v>
      </c>
      <c r="B26" s="85">
        <v>7</v>
      </c>
      <c r="C26" s="85"/>
      <c r="D26" s="85"/>
      <c r="E26" s="85" t="s">
        <v>509</v>
      </c>
      <c r="F26" s="85">
        <v>7</v>
      </c>
      <c r="G26" s="85"/>
      <c r="H26" s="85"/>
      <c r="I26" s="85"/>
      <c r="J26" s="85"/>
      <c r="K26" s="85"/>
      <c r="L26" s="85"/>
    </row>
    <row r="27" spans="1:12" ht="15">
      <c r="A27" s="85" t="s">
        <v>510</v>
      </c>
      <c r="B27" s="85">
        <v>6</v>
      </c>
      <c r="C27" s="85"/>
      <c r="D27" s="85"/>
      <c r="E27" s="85" t="s">
        <v>510</v>
      </c>
      <c r="F27" s="85">
        <v>6</v>
      </c>
      <c r="G27" s="85"/>
      <c r="H27" s="85"/>
      <c r="I27" s="85"/>
      <c r="J27" s="85"/>
      <c r="K27" s="85"/>
      <c r="L27" s="85"/>
    </row>
    <row r="28" spans="1:12" ht="15">
      <c r="A28" s="85" t="s">
        <v>511</v>
      </c>
      <c r="B28" s="85">
        <v>4</v>
      </c>
      <c r="C28" s="85"/>
      <c r="D28" s="85"/>
      <c r="E28" s="85" t="s">
        <v>511</v>
      </c>
      <c r="F28" s="85">
        <v>4</v>
      </c>
      <c r="G28" s="85"/>
      <c r="H28" s="85"/>
      <c r="I28" s="85"/>
      <c r="J28" s="85"/>
      <c r="K28" s="85"/>
      <c r="L28" s="85"/>
    </row>
    <row r="29" spans="1:12" ht="15">
      <c r="A29" s="85" t="s">
        <v>512</v>
      </c>
      <c r="B29" s="85">
        <v>3</v>
      </c>
      <c r="C29" s="85"/>
      <c r="D29" s="85"/>
      <c r="E29" s="85" t="s">
        <v>512</v>
      </c>
      <c r="F29" s="85">
        <v>3</v>
      </c>
      <c r="G29" s="85"/>
      <c r="H29" s="85"/>
      <c r="I29" s="85"/>
      <c r="J29" s="85"/>
      <c r="K29" s="85"/>
      <c r="L29" s="85"/>
    </row>
    <row r="32" spans="1:12" ht="15" customHeight="1">
      <c r="A32" s="13" t="s">
        <v>522</v>
      </c>
      <c r="B32" s="13" t="s">
        <v>478</v>
      </c>
      <c r="C32" s="13" t="s">
        <v>532</v>
      </c>
      <c r="D32" s="13" t="s">
        <v>483</v>
      </c>
      <c r="E32" s="13" t="s">
        <v>535</v>
      </c>
      <c r="F32" s="13" t="s">
        <v>485</v>
      </c>
      <c r="G32" s="85" t="s">
        <v>540</v>
      </c>
      <c r="H32" s="85" t="s">
        <v>487</v>
      </c>
      <c r="I32" s="13" t="s">
        <v>541</v>
      </c>
      <c r="J32" s="13" t="s">
        <v>489</v>
      </c>
      <c r="K32" s="85" t="s">
        <v>548</v>
      </c>
      <c r="L32" s="85" t="s">
        <v>490</v>
      </c>
    </row>
    <row r="33" spans="1:12" ht="15">
      <c r="A33" s="91" t="s">
        <v>523</v>
      </c>
      <c r="B33" s="91">
        <v>12</v>
      </c>
      <c r="C33" s="91" t="s">
        <v>218</v>
      </c>
      <c r="D33" s="91">
        <v>2</v>
      </c>
      <c r="E33" s="91" t="s">
        <v>528</v>
      </c>
      <c r="F33" s="91">
        <v>10</v>
      </c>
      <c r="G33" s="91"/>
      <c r="H33" s="91"/>
      <c r="I33" s="91" t="s">
        <v>213</v>
      </c>
      <c r="J33" s="91">
        <v>4</v>
      </c>
      <c r="K33" s="91"/>
      <c r="L33" s="91"/>
    </row>
    <row r="34" spans="1:12" ht="15">
      <c r="A34" s="91" t="s">
        <v>524</v>
      </c>
      <c r="B34" s="91">
        <v>1</v>
      </c>
      <c r="C34" s="91" t="s">
        <v>533</v>
      </c>
      <c r="D34" s="91">
        <v>2</v>
      </c>
      <c r="E34" s="91" t="s">
        <v>529</v>
      </c>
      <c r="F34" s="91">
        <v>10</v>
      </c>
      <c r="G34" s="91"/>
      <c r="H34" s="91"/>
      <c r="I34" s="91" t="s">
        <v>542</v>
      </c>
      <c r="J34" s="91">
        <v>2</v>
      </c>
      <c r="K34" s="91"/>
      <c r="L34" s="91"/>
    </row>
    <row r="35" spans="1:12" ht="15">
      <c r="A35" s="91" t="s">
        <v>525</v>
      </c>
      <c r="B35" s="91">
        <v>0</v>
      </c>
      <c r="C35" s="91" t="s">
        <v>534</v>
      </c>
      <c r="D35" s="91">
        <v>2</v>
      </c>
      <c r="E35" s="91" t="s">
        <v>530</v>
      </c>
      <c r="F35" s="91">
        <v>10</v>
      </c>
      <c r="G35" s="91"/>
      <c r="H35" s="91"/>
      <c r="I35" s="91" t="s">
        <v>543</v>
      </c>
      <c r="J35" s="91">
        <v>2</v>
      </c>
      <c r="K35" s="91"/>
      <c r="L35" s="91"/>
    </row>
    <row r="36" spans="1:12" ht="15">
      <c r="A36" s="91" t="s">
        <v>526</v>
      </c>
      <c r="B36" s="91">
        <v>313</v>
      </c>
      <c r="C36" s="91"/>
      <c r="D36" s="91"/>
      <c r="E36" s="91" t="s">
        <v>531</v>
      </c>
      <c r="F36" s="91">
        <v>10</v>
      </c>
      <c r="G36" s="91"/>
      <c r="H36" s="91"/>
      <c r="I36" s="91" t="s">
        <v>214</v>
      </c>
      <c r="J36" s="91">
        <v>2</v>
      </c>
      <c r="K36" s="91"/>
      <c r="L36" s="91"/>
    </row>
    <row r="37" spans="1:12" ht="15">
      <c r="A37" s="91" t="s">
        <v>527</v>
      </c>
      <c r="B37" s="91">
        <v>326</v>
      </c>
      <c r="C37" s="91"/>
      <c r="D37" s="91"/>
      <c r="E37" s="91" t="s">
        <v>536</v>
      </c>
      <c r="F37" s="91">
        <v>10</v>
      </c>
      <c r="G37" s="91"/>
      <c r="H37" s="91"/>
      <c r="I37" s="91" t="s">
        <v>544</v>
      </c>
      <c r="J37" s="91">
        <v>2</v>
      </c>
      <c r="K37" s="91"/>
      <c r="L37" s="91"/>
    </row>
    <row r="38" spans="1:12" ht="15">
      <c r="A38" s="91" t="s">
        <v>218</v>
      </c>
      <c r="B38" s="91">
        <v>14</v>
      </c>
      <c r="C38" s="91"/>
      <c r="D38" s="91"/>
      <c r="E38" s="91" t="s">
        <v>537</v>
      </c>
      <c r="F38" s="91">
        <v>10</v>
      </c>
      <c r="G38" s="91"/>
      <c r="H38" s="91"/>
      <c r="I38" s="91" t="s">
        <v>545</v>
      </c>
      <c r="J38" s="91">
        <v>2</v>
      </c>
      <c r="K38" s="91"/>
      <c r="L38" s="91"/>
    </row>
    <row r="39" spans="1:12" ht="15">
      <c r="A39" s="91" t="s">
        <v>528</v>
      </c>
      <c r="B39" s="91">
        <v>10</v>
      </c>
      <c r="C39" s="91"/>
      <c r="D39" s="91"/>
      <c r="E39" s="91" t="s">
        <v>220</v>
      </c>
      <c r="F39" s="91">
        <v>10</v>
      </c>
      <c r="G39" s="91"/>
      <c r="H39" s="91"/>
      <c r="I39" s="91" t="s">
        <v>546</v>
      </c>
      <c r="J39" s="91">
        <v>2</v>
      </c>
      <c r="K39" s="91"/>
      <c r="L39" s="91"/>
    </row>
    <row r="40" spans="1:12" ht="15">
      <c r="A40" s="91" t="s">
        <v>529</v>
      </c>
      <c r="B40" s="91">
        <v>10</v>
      </c>
      <c r="C40" s="91"/>
      <c r="D40" s="91"/>
      <c r="E40" s="91" t="s">
        <v>218</v>
      </c>
      <c r="F40" s="91">
        <v>9</v>
      </c>
      <c r="G40" s="91"/>
      <c r="H40" s="91"/>
      <c r="I40" s="91" t="s">
        <v>547</v>
      </c>
      <c r="J40" s="91">
        <v>2</v>
      </c>
      <c r="K40" s="91"/>
      <c r="L40" s="91"/>
    </row>
    <row r="41" spans="1:12" ht="15">
      <c r="A41" s="91" t="s">
        <v>530</v>
      </c>
      <c r="B41" s="91">
        <v>10</v>
      </c>
      <c r="C41" s="91"/>
      <c r="D41" s="91"/>
      <c r="E41" s="91" t="s">
        <v>538</v>
      </c>
      <c r="F41" s="91">
        <v>8</v>
      </c>
      <c r="G41" s="91"/>
      <c r="H41" s="91"/>
      <c r="I41" s="91" t="s">
        <v>218</v>
      </c>
      <c r="J41" s="91">
        <v>2</v>
      </c>
      <c r="K41" s="91"/>
      <c r="L41" s="91"/>
    </row>
    <row r="42" spans="1:12" ht="15">
      <c r="A42" s="91" t="s">
        <v>531</v>
      </c>
      <c r="B42" s="91">
        <v>10</v>
      </c>
      <c r="C42" s="91"/>
      <c r="D42" s="91"/>
      <c r="E42" s="91" t="s">
        <v>539</v>
      </c>
      <c r="F42" s="91">
        <v>7</v>
      </c>
      <c r="G42" s="91"/>
      <c r="H42" s="91"/>
      <c r="I42" s="91"/>
      <c r="J42" s="91"/>
      <c r="K42" s="91"/>
      <c r="L42" s="91"/>
    </row>
    <row r="45" spans="1:12" ht="15" customHeight="1">
      <c r="A45" s="13" t="s">
        <v>553</v>
      </c>
      <c r="B45" s="13" t="s">
        <v>478</v>
      </c>
      <c r="C45" s="85" t="s">
        <v>564</v>
      </c>
      <c r="D45" s="85" t="s">
        <v>483</v>
      </c>
      <c r="E45" s="13" t="s">
        <v>565</v>
      </c>
      <c r="F45" s="13" t="s">
        <v>485</v>
      </c>
      <c r="G45" s="85" t="s">
        <v>567</v>
      </c>
      <c r="H45" s="85" t="s">
        <v>487</v>
      </c>
      <c r="I45" s="13" t="s">
        <v>568</v>
      </c>
      <c r="J45" s="13" t="s">
        <v>489</v>
      </c>
      <c r="K45" s="85" t="s">
        <v>576</v>
      </c>
      <c r="L45" s="85" t="s">
        <v>490</v>
      </c>
    </row>
    <row r="46" spans="1:12" ht="15">
      <c r="A46" s="91" t="s">
        <v>554</v>
      </c>
      <c r="B46" s="91">
        <v>10</v>
      </c>
      <c r="C46" s="91"/>
      <c r="D46" s="91"/>
      <c r="E46" s="91" t="s">
        <v>554</v>
      </c>
      <c r="F46" s="91">
        <v>10</v>
      </c>
      <c r="G46" s="91"/>
      <c r="H46" s="91"/>
      <c r="I46" s="91" t="s">
        <v>569</v>
      </c>
      <c r="J46" s="91">
        <v>2</v>
      </c>
      <c r="K46" s="91"/>
      <c r="L46" s="91"/>
    </row>
    <row r="47" spans="1:12" ht="15">
      <c r="A47" s="91" t="s">
        <v>555</v>
      </c>
      <c r="B47" s="91">
        <v>10</v>
      </c>
      <c r="C47" s="91"/>
      <c r="D47" s="91"/>
      <c r="E47" s="91" t="s">
        <v>555</v>
      </c>
      <c r="F47" s="91">
        <v>10</v>
      </c>
      <c r="G47" s="91"/>
      <c r="H47" s="91"/>
      <c r="I47" s="91" t="s">
        <v>570</v>
      </c>
      <c r="J47" s="91">
        <v>2</v>
      </c>
      <c r="K47" s="91"/>
      <c r="L47" s="91"/>
    </row>
    <row r="48" spans="1:12" ht="15">
      <c r="A48" s="91" t="s">
        <v>556</v>
      </c>
      <c r="B48" s="91">
        <v>10</v>
      </c>
      <c r="C48" s="91"/>
      <c r="D48" s="91"/>
      <c r="E48" s="91" t="s">
        <v>556</v>
      </c>
      <c r="F48" s="91">
        <v>10</v>
      </c>
      <c r="G48" s="91"/>
      <c r="H48" s="91"/>
      <c r="I48" s="91" t="s">
        <v>571</v>
      </c>
      <c r="J48" s="91">
        <v>2</v>
      </c>
      <c r="K48" s="91"/>
      <c r="L48" s="91"/>
    </row>
    <row r="49" spans="1:12" ht="15">
      <c r="A49" s="91" t="s">
        <v>557</v>
      </c>
      <c r="B49" s="91">
        <v>10</v>
      </c>
      <c r="C49" s="91"/>
      <c r="D49" s="91"/>
      <c r="E49" s="91" t="s">
        <v>557</v>
      </c>
      <c r="F49" s="91">
        <v>10</v>
      </c>
      <c r="G49" s="91"/>
      <c r="H49" s="91"/>
      <c r="I49" s="91" t="s">
        <v>572</v>
      </c>
      <c r="J49" s="91">
        <v>2</v>
      </c>
      <c r="K49" s="91"/>
      <c r="L49" s="91"/>
    </row>
    <row r="50" spans="1:12" ht="15">
      <c r="A50" s="91" t="s">
        <v>558</v>
      </c>
      <c r="B50" s="91">
        <v>9</v>
      </c>
      <c r="C50" s="91"/>
      <c r="D50" s="91"/>
      <c r="E50" s="91" t="s">
        <v>558</v>
      </c>
      <c r="F50" s="91">
        <v>9</v>
      </c>
      <c r="G50" s="91"/>
      <c r="H50" s="91"/>
      <c r="I50" s="91" t="s">
        <v>573</v>
      </c>
      <c r="J50" s="91">
        <v>2</v>
      </c>
      <c r="K50" s="91"/>
      <c r="L50" s="91"/>
    </row>
    <row r="51" spans="1:12" ht="15">
      <c r="A51" s="91" t="s">
        <v>559</v>
      </c>
      <c r="B51" s="91">
        <v>9</v>
      </c>
      <c r="C51" s="91"/>
      <c r="D51" s="91"/>
      <c r="E51" s="91" t="s">
        <v>559</v>
      </c>
      <c r="F51" s="91">
        <v>9</v>
      </c>
      <c r="G51" s="91"/>
      <c r="H51" s="91"/>
      <c r="I51" s="91" t="s">
        <v>574</v>
      </c>
      <c r="J51" s="91">
        <v>2</v>
      </c>
      <c r="K51" s="91"/>
      <c r="L51" s="91"/>
    </row>
    <row r="52" spans="1:12" ht="15">
      <c r="A52" s="91" t="s">
        <v>560</v>
      </c>
      <c r="B52" s="91">
        <v>9</v>
      </c>
      <c r="C52" s="91"/>
      <c r="D52" s="91"/>
      <c r="E52" s="91" t="s">
        <v>560</v>
      </c>
      <c r="F52" s="91">
        <v>9</v>
      </c>
      <c r="G52" s="91"/>
      <c r="H52" s="91"/>
      <c r="I52" s="91" t="s">
        <v>575</v>
      </c>
      <c r="J52" s="91">
        <v>2</v>
      </c>
      <c r="K52" s="91"/>
      <c r="L52" s="91"/>
    </row>
    <row r="53" spans="1:12" ht="15">
      <c r="A53" s="91" t="s">
        <v>561</v>
      </c>
      <c r="B53" s="91">
        <v>8</v>
      </c>
      <c r="C53" s="91"/>
      <c r="D53" s="91"/>
      <c r="E53" s="91" t="s">
        <v>561</v>
      </c>
      <c r="F53" s="91">
        <v>8</v>
      </c>
      <c r="G53" s="91"/>
      <c r="H53" s="91"/>
      <c r="I53" s="91"/>
      <c r="J53" s="91"/>
      <c r="K53" s="91"/>
      <c r="L53" s="91"/>
    </row>
    <row r="54" spans="1:12" ht="15">
      <c r="A54" s="91" t="s">
        <v>562</v>
      </c>
      <c r="B54" s="91">
        <v>6</v>
      </c>
      <c r="C54" s="91"/>
      <c r="D54" s="91"/>
      <c r="E54" s="91" t="s">
        <v>562</v>
      </c>
      <c r="F54" s="91">
        <v>6</v>
      </c>
      <c r="G54" s="91"/>
      <c r="H54" s="91"/>
      <c r="I54" s="91"/>
      <c r="J54" s="91"/>
      <c r="K54" s="91"/>
      <c r="L54" s="91"/>
    </row>
    <row r="55" spans="1:12" ht="15">
      <c r="A55" s="91" t="s">
        <v>563</v>
      </c>
      <c r="B55" s="91">
        <v>4</v>
      </c>
      <c r="C55" s="91"/>
      <c r="D55" s="91"/>
      <c r="E55" s="91" t="s">
        <v>566</v>
      </c>
      <c r="F55" s="91">
        <v>4</v>
      </c>
      <c r="G55" s="91"/>
      <c r="H55" s="91"/>
      <c r="I55" s="91"/>
      <c r="J55" s="91"/>
      <c r="K55" s="91"/>
      <c r="L55" s="91"/>
    </row>
    <row r="58" spans="1:12" ht="15" customHeight="1">
      <c r="A58" s="13" t="s">
        <v>580</v>
      </c>
      <c r="B58" s="13" t="s">
        <v>478</v>
      </c>
      <c r="C58" s="13" t="s">
        <v>586</v>
      </c>
      <c r="D58" s="13" t="s">
        <v>483</v>
      </c>
      <c r="E58" s="85" t="s">
        <v>587</v>
      </c>
      <c r="F58" s="85" t="s">
        <v>485</v>
      </c>
      <c r="G58" s="85" t="s">
        <v>590</v>
      </c>
      <c r="H58" s="85" t="s">
        <v>487</v>
      </c>
      <c r="I58" s="85" t="s">
        <v>592</v>
      </c>
      <c r="J58" s="85" t="s">
        <v>489</v>
      </c>
      <c r="K58" s="85" t="s">
        <v>594</v>
      </c>
      <c r="L58" s="85" t="s">
        <v>490</v>
      </c>
    </row>
    <row r="59" spans="1:12" ht="15">
      <c r="A59" s="85" t="s">
        <v>218</v>
      </c>
      <c r="B59" s="85">
        <v>1</v>
      </c>
      <c r="C59" s="85" t="s">
        <v>218</v>
      </c>
      <c r="D59" s="85">
        <v>1</v>
      </c>
      <c r="E59" s="85"/>
      <c r="F59" s="85"/>
      <c r="G59" s="85"/>
      <c r="H59" s="85"/>
      <c r="I59" s="85"/>
      <c r="J59" s="85"/>
      <c r="K59" s="85"/>
      <c r="L59" s="85"/>
    </row>
    <row r="62" spans="1:12" ht="15" customHeight="1">
      <c r="A62" s="13" t="s">
        <v>581</v>
      </c>
      <c r="B62" s="13" t="s">
        <v>478</v>
      </c>
      <c r="C62" s="13" t="s">
        <v>588</v>
      </c>
      <c r="D62" s="13" t="s">
        <v>483</v>
      </c>
      <c r="E62" s="13" t="s">
        <v>589</v>
      </c>
      <c r="F62" s="13" t="s">
        <v>485</v>
      </c>
      <c r="G62" s="13" t="s">
        <v>591</v>
      </c>
      <c r="H62" s="13" t="s">
        <v>487</v>
      </c>
      <c r="I62" s="13" t="s">
        <v>593</v>
      </c>
      <c r="J62" s="13" t="s">
        <v>489</v>
      </c>
      <c r="K62" s="85" t="s">
        <v>595</v>
      </c>
      <c r="L62" s="85" t="s">
        <v>490</v>
      </c>
    </row>
    <row r="63" spans="1:12" ht="15">
      <c r="A63" s="85" t="s">
        <v>218</v>
      </c>
      <c r="B63" s="85">
        <v>12</v>
      </c>
      <c r="C63" s="85" t="s">
        <v>218</v>
      </c>
      <c r="D63" s="85">
        <v>1</v>
      </c>
      <c r="E63" s="85" t="s">
        <v>220</v>
      </c>
      <c r="F63" s="85">
        <v>10</v>
      </c>
      <c r="G63" s="85" t="s">
        <v>218</v>
      </c>
      <c r="H63" s="85">
        <v>1</v>
      </c>
      <c r="I63" s="85" t="s">
        <v>213</v>
      </c>
      <c r="J63" s="85">
        <v>2</v>
      </c>
      <c r="K63" s="85"/>
      <c r="L63" s="85"/>
    </row>
    <row r="64" spans="1:12" ht="15">
      <c r="A64" s="85" t="s">
        <v>220</v>
      </c>
      <c r="B64" s="85">
        <v>10</v>
      </c>
      <c r="C64" s="85"/>
      <c r="D64" s="85"/>
      <c r="E64" s="85" t="s">
        <v>218</v>
      </c>
      <c r="F64" s="85">
        <v>9</v>
      </c>
      <c r="G64" s="85" t="s">
        <v>219</v>
      </c>
      <c r="H64" s="85">
        <v>1</v>
      </c>
      <c r="I64" s="85" t="s">
        <v>214</v>
      </c>
      <c r="J64" s="85">
        <v>2</v>
      </c>
      <c r="K64" s="85"/>
      <c r="L64" s="85"/>
    </row>
    <row r="65" spans="1:12" ht="15">
      <c r="A65" s="85" t="s">
        <v>213</v>
      </c>
      <c r="B65" s="85">
        <v>2</v>
      </c>
      <c r="C65" s="85"/>
      <c r="D65" s="85"/>
      <c r="E65" s="85" t="s">
        <v>583</v>
      </c>
      <c r="F65" s="85">
        <v>1</v>
      </c>
      <c r="G65" s="85"/>
      <c r="H65" s="85"/>
      <c r="I65" s="85" t="s">
        <v>584</v>
      </c>
      <c r="J65" s="85">
        <v>1</v>
      </c>
      <c r="K65" s="85"/>
      <c r="L65" s="85"/>
    </row>
    <row r="66" spans="1:12" ht="15">
      <c r="A66" s="85" t="s">
        <v>214</v>
      </c>
      <c r="B66" s="85">
        <v>2</v>
      </c>
      <c r="C66" s="85"/>
      <c r="D66" s="85"/>
      <c r="E66" s="85" t="s">
        <v>582</v>
      </c>
      <c r="F66" s="85">
        <v>1</v>
      </c>
      <c r="G66" s="85"/>
      <c r="H66" s="85"/>
      <c r="I66" s="85" t="s">
        <v>218</v>
      </c>
      <c r="J66" s="85">
        <v>1</v>
      </c>
      <c r="K66" s="85"/>
      <c r="L66" s="85"/>
    </row>
    <row r="67" spans="1:12" ht="15">
      <c r="A67" s="85" t="s">
        <v>582</v>
      </c>
      <c r="B67" s="85">
        <v>1</v>
      </c>
      <c r="C67" s="85"/>
      <c r="D67" s="85"/>
      <c r="E67" s="85"/>
      <c r="F67" s="85"/>
      <c r="G67" s="85"/>
      <c r="H67" s="85"/>
      <c r="I67" s="85" t="s">
        <v>585</v>
      </c>
      <c r="J67" s="85">
        <v>1</v>
      </c>
      <c r="K67" s="85"/>
      <c r="L67" s="85"/>
    </row>
    <row r="68" spans="1:12" ht="15">
      <c r="A68" s="85" t="s">
        <v>583</v>
      </c>
      <c r="B68" s="85">
        <v>1</v>
      </c>
      <c r="C68" s="85"/>
      <c r="D68" s="85"/>
      <c r="E68" s="85"/>
      <c r="F68" s="85"/>
      <c r="G68" s="85"/>
      <c r="H68" s="85"/>
      <c r="I68" s="85"/>
      <c r="J68" s="85"/>
      <c r="K68" s="85"/>
      <c r="L68" s="85"/>
    </row>
    <row r="69" spans="1:12" ht="15">
      <c r="A69" s="85" t="s">
        <v>219</v>
      </c>
      <c r="B69" s="85">
        <v>1</v>
      </c>
      <c r="C69" s="85"/>
      <c r="D69" s="85"/>
      <c r="E69" s="85"/>
      <c r="F69" s="85"/>
      <c r="G69" s="85"/>
      <c r="H69" s="85"/>
      <c r="I69" s="85"/>
      <c r="J69" s="85"/>
      <c r="K69" s="85"/>
      <c r="L69" s="85"/>
    </row>
    <row r="70" spans="1:12" ht="15">
      <c r="A70" s="85" t="s">
        <v>584</v>
      </c>
      <c r="B70" s="85">
        <v>1</v>
      </c>
      <c r="C70" s="85"/>
      <c r="D70" s="85"/>
      <c r="E70" s="85"/>
      <c r="F70" s="85"/>
      <c r="G70" s="85"/>
      <c r="H70" s="85"/>
      <c r="I70" s="85"/>
      <c r="J70" s="85"/>
      <c r="K70" s="85"/>
      <c r="L70" s="85"/>
    </row>
    <row r="71" spans="1:12" ht="15">
      <c r="A71" s="85" t="s">
        <v>585</v>
      </c>
      <c r="B71" s="85">
        <v>1</v>
      </c>
      <c r="C71" s="85"/>
      <c r="D71" s="85"/>
      <c r="E71" s="85"/>
      <c r="F71" s="85"/>
      <c r="G71" s="85"/>
      <c r="H71" s="85"/>
      <c r="I71" s="85"/>
      <c r="J71" s="85"/>
      <c r="K71" s="85"/>
      <c r="L71" s="85"/>
    </row>
    <row r="74" spans="1:12" ht="15" customHeight="1">
      <c r="A74" s="13" t="s">
        <v>601</v>
      </c>
      <c r="B74" s="13" t="s">
        <v>478</v>
      </c>
      <c r="C74" s="13" t="s">
        <v>602</v>
      </c>
      <c r="D74" s="13" t="s">
        <v>483</v>
      </c>
      <c r="E74" s="13" t="s">
        <v>603</v>
      </c>
      <c r="F74" s="13" t="s">
        <v>485</v>
      </c>
      <c r="G74" s="13" t="s">
        <v>604</v>
      </c>
      <c r="H74" s="13" t="s">
        <v>487</v>
      </c>
      <c r="I74" s="13" t="s">
        <v>605</v>
      </c>
      <c r="J74" s="13" t="s">
        <v>489</v>
      </c>
      <c r="K74" s="85" t="s">
        <v>606</v>
      </c>
      <c r="L74" s="85" t="s">
        <v>490</v>
      </c>
    </row>
    <row r="75" spans="1:12" ht="15">
      <c r="A75" s="126" t="s">
        <v>325</v>
      </c>
      <c r="B75" s="85">
        <v>14608</v>
      </c>
      <c r="C75" s="126" t="s">
        <v>217</v>
      </c>
      <c r="D75" s="85">
        <v>1295</v>
      </c>
      <c r="E75" s="126" t="s">
        <v>220</v>
      </c>
      <c r="F75" s="85">
        <v>8666</v>
      </c>
      <c r="G75" s="126" t="s">
        <v>219</v>
      </c>
      <c r="H75" s="85">
        <v>4686</v>
      </c>
      <c r="I75" s="126" t="s">
        <v>214</v>
      </c>
      <c r="J75" s="85">
        <v>6480</v>
      </c>
      <c r="K75" s="126"/>
      <c r="L75" s="85"/>
    </row>
    <row r="76" spans="1:12" ht="15">
      <c r="A76" s="126" t="s">
        <v>220</v>
      </c>
      <c r="B76" s="85">
        <v>8666</v>
      </c>
      <c r="C76" s="126" t="s">
        <v>212</v>
      </c>
      <c r="D76" s="85">
        <v>1109</v>
      </c>
      <c r="E76" s="126" t="s">
        <v>216</v>
      </c>
      <c r="F76" s="85">
        <v>2706</v>
      </c>
      <c r="G76" s="126" t="s">
        <v>215</v>
      </c>
      <c r="H76" s="85">
        <v>2108</v>
      </c>
      <c r="I76" s="126" t="s">
        <v>213</v>
      </c>
      <c r="J76" s="85">
        <v>1307</v>
      </c>
      <c r="K76" s="126"/>
      <c r="L76" s="85"/>
    </row>
    <row r="77" spans="1:12" ht="15">
      <c r="A77" s="126" t="s">
        <v>214</v>
      </c>
      <c r="B77" s="85">
        <v>6480</v>
      </c>
      <c r="C77" s="126" t="s">
        <v>218</v>
      </c>
      <c r="D77" s="85">
        <v>1</v>
      </c>
      <c r="E77" s="126"/>
      <c r="F77" s="85"/>
      <c r="G77" s="126"/>
      <c r="H77" s="85"/>
      <c r="I77" s="126"/>
      <c r="J77" s="85"/>
      <c r="K77" s="126"/>
      <c r="L77" s="85"/>
    </row>
    <row r="78" spans="1:12" ht="15">
      <c r="A78" s="126" t="s">
        <v>219</v>
      </c>
      <c r="B78" s="85">
        <v>4686</v>
      </c>
      <c r="C78" s="126"/>
      <c r="D78" s="85"/>
      <c r="E78" s="126"/>
      <c r="F78" s="85"/>
      <c r="G78" s="126"/>
      <c r="H78" s="85"/>
      <c r="I78" s="126"/>
      <c r="J78" s="85"/>
      <c r="K78" s="126"/>
      <c r="L78" s="85"/>
    </row>
    <row r="79" spans="1:12" ht="15">
      <c r="A79" s="126" t="s">
        <v>216</v>
      </c>
      <c r="B79" s="85">
        <v>2706</v>
      </c>
      <c r="C79" s="126"/>
      <c r="D79" s="85"/>
      <c r="E79" s="126"/>
      <c r="F79" s="85"/>
      <c r="G79" s="126"/>
      <c r="H79" s="85"/>
      <c r="I79" s="126"/>
      <c r="J79" s="85"/>
      <c r="K79" s="126"/>
      <c r="L79" s="85"/>
    </row>
    <row r="80" spans="1:12" ht="15">
      <c r="A80" s="126" t="s">
        <v>215</v>
      </c>
      <c r="B80" s="85">
        <v>2108</v>
      </c>
      <c r="C80" s="126"/>
      <c r="D80" s="85"/>
      <c r="E80" s="126"/>
      <c r="F80" s="85"/>
      <c r="G80" s="126"/>
      <c r="H80" s="85"/>
      <c r="I80" s="126"/>
      <c r="J80" s="85"/>
      <c r="K80" s="126"/>
      <c r="L80" s="85"/>
    </row>
    <row r="81" spans="1:12" ht="15">
      <c r="A81" s="126" t="s">
        <v>213</v>
      </c>
      <c r="B81" s="85">
        <v>1307</v>
      </c>
      <c r="C81" s="126"/>
      <c r="D81" s="85"/>
      <c r="E81" s="126"/>
      <c r="F81" s="85"/>
      <c r="G81" s="126"/>
      <c r="H81" s="85"/>
      <c r="I81" s="126"/>
      <c r="J81" s="85"/>
      <c r="K81" s="126"/>
      <c r="L81" s="85"/>
    </row>
    <row r="82" spans="1:12" ht="15">
      <c r="A82" s="126" t="s">
        <v>217</v>
      </c>
      <c r="B82" s="85">
        <v>1295</v>
      </c>
      <c r="C82" s="126"/>
      <c r="D82" s="85"/>
      <c r="E82" s="126"/>
      <c r="F82" s="85"/>
      <c r="G82" s="126"/>
      <c r="H82" s="85"/>
      <c r="I82" s="126"/>
      <c r="J82" s="85"/>
      <c r="K82" s="126"/>
      <c r="L82" s="85"/>
    </row>
    <row r="83" spans="1:12" ht="15">
      <c r="A83" s="126" t="s">
        <v>212</v>
      </c>
      <c r="B83" s="85">
        <v>1109</v>
      </c>
      <c r="C83" s="126"/>
      <c r="D83" s="85"/>
      <c r="E83" s="126"/>
      <c r="F83" s="85"/>
      <c r="G83" s="126"/>
      <c r="H83" s="85"/>
      <c r="I83" s="126"/>
      <c r="J83" s="85"/>
      <c r="K83" s="126"/>
      <c r="L83" s="85"/>
    </row>
    <row r="84" spans="1:12" ht="15">
      <c r="A84" s="126" t="s">
        <v>218</v>
      </c>
      <c r="B84" s="85">
        <v>1</v>
      </c>
      <c r="C84" s="126"/>
      <c r="D84" s="85"/>
      <c r="E84" s="126"/>
      <c r="F84" s="85"/>
      <c r="G84" s="126"/>
      <c r="H84" s="85"/>
      <c r="I84" s="126"/>
      <c r="J84" s="85"/>
      <c r="K84" s="126"/>
      <c r="L84" s="85"/>
    </row>
  </sheetData>
  <hyperlinks>
    <hyperlink ref="A2" r:id="rId1" display="https://www.instagram.com/p/Byle1pcHnEd/?igshid=1919rnzm1917b"/>
    <hyperlink ref="A3" r:id="rId2" display="https://www.instagram.com/p/Byg30fPnvS3/?igshid=1u9tidk2jfkjr"/>
    <hyperlink ref="A4" r:id="rId3" display="https://www.instagram.com/p/ByebcGGnRGE/?igshid=ke9uuhjidwcx"/>
    <hyperlink ref="A5" r:id="rId4" display="https://www.instagram.com/p/Byc_Faonngo/?igshid=1p9eyiy3f1mt5"/>
    <hyperlink ref="A6" r:id="rId5" display="https://www.instagram.com/p/Byc-6G8nHsR/?igshid=bmn3r5yvs99t"/>
    <hyperlink ref="A7" r:id="rId6" display="https://www.instagram.com/p/ByUIhozjdLA/?igshid=1cfrat1xaju53"/>
    <hyperlink ref="A8" r:id="rId7" display="https://www.instagram.com/p/ByO1e73H28T/?igshid=ha2kvwu6cux9"/>
    <hyperlink ref="A9" r:id="rId8" display="https://www.instagram.com/p/ByLw8ZgHm4Q/?igshid=15o5r3f0i9ege"/>
    <hyperlink ref="A10" r:id="rId9" display="https://www.instagram.com/p/ByLwzv8HnTH/?igshid=r4g1xptgo3lz"/>
    <hyperlink ref="A11" r:id="rId10" display="https://www.instagram.com/p/ByLwmh4H3kH/?igshid=w8e29yrn1vhw"/>
    <hyperlink ref="C2" r:id="rId11" display="https://www.instagram.com/p/Byle1pcHnEd/?igshid=1919rnzm1917b"/>
    <hyperlink ref="C3" r:id="rId12" display="https://www.visitgreaterpalmsprings.com/dinegps_com/"/>
    <hyperlink ref="C4" r:id="rId13" display="https://www.instagram.com/p/ByVVFY0nYn4/?igshid=xrcqekgxyava"/>
    <hyperlink ref="E2" r:id="rId14" display="https://www.instagram.com/p/Byg30fPnvS3/?igshid=1u9tidk2jfkjr"/>
    <hyperlink ref="E3" r:id="rId15" display="https://www.instagram.com/p/ByLwbvtnF3r/?igshid=1adtk5jlo1ckl"/>
    <hyperlink ref="E4" r:id="rId16" display="https://www.instagram.com/p/ByLwmh4H3kH/?igshid=w8e29yrn1vhw"/>
    <hyperlink ref="E5" r:id="rId17" display="https://www.instagram.com/p/ByLwzv8HnTH/?igshid=r4g1xptgo3lz"/>
    <hyperlink ref="E6" r:id="rId18" display="https://www.instagram.com/p/ByLw8ZgHm4Q/?igshid=15o5r3f0i9ege"/>
    <hyperlink ref="E7" r:id="rId19" display="https://www.instagram.com/p/ByO1e73H28T/?igshid=ha2kvwu6cux9"/>
    <hyperlink ref="E8" r:id="rId20" display="https://www.instagram.com/p/ByUIhozjdLA/?igshid=1cfrat1xaju53"/>
    <hyperlink ref="E9" r:id="rId21" display="https://www.instagram.com/p/Byc-6G8nHsR/?igshid=bmn3r5yvs99t"/>
    <hyperlink ref="E10" r:id="rId22" display="https://www.instagram.com/p/Byc_Faonngo/?igshid=1p9eyiy3f1mt5"/>
    <hyperlink ref="E11" r:id="rId23" display="https://www.instagram.com/p/ByebcGGnRGE/?igshid=ke9uuhjidwcx"/>
    <hyperlink ref="G2" r:id="rId24" display="https://www.instagram.com/p/ByZNzXMnuYq/?igshid=1hvzej0cpax9s"/>
    <hyperlink ref="I2" r:id="rId25" display="https://www.instagram.com/destinationpsp/p/ByVL0KoHjbY/?igshid=11kw806wcvg73"/>
  </hyperlinks>
  <printOptions/>
  <pageMargins left="0.7" right="0.7" top="0.75" bottom="0.75" header="0.3" footer="0.3"/>
  <pageSetup orientation="portrait" paperSize="9"/>
  <tableParts>
    <tablePart r:id="rId27"/>
    <tablePart r:id="rId30"/>
    <tablePart r:id="rId32"/>
    <tablePart r:id="rId29"/>
    <tablePart r:id="rId28"/>
    <tablePart r:id="rId26"/>
    <tablePart r:id="rId33"/>
    <tablePart r:id="rId3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2019-06-15T05:02:35Z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