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<sst xmlns="http://schemas.openxmlformats.org/spreadsheetml/2006/main" count="1140" uniqueCount="556">
  <si>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</si>
  <si>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</si>
  <si>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</si>
  <si>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</si>
  <si>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</si>
  <si>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</si>
  <si>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</si>
  <si>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</si>
  <si>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</si>
  <si>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</si>
  <si>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</si>
  <si>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</si>
  <si>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</si>
  <si>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</si>
  <si>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</si>
  <si>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</si>
  <si>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</si>
  <si>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</si>
  <si>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</si>
  <si>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</si>
  <si>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</si>
  <si>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</si>
  <si>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</si>
  <si>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</si>
  <si>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</si>
  <si>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</si>
  <si>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</si>
  <si>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</si>
  <si>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</si>
  <si>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</si>
  <si>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</si>
  <si>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</si>
  <si>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</si>
  <si>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</si>
  <si>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</si>
  <si>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</si>
  <si>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</si>
  <si>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</si>
  <si>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</si>
  <si>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</si>
  <si>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</si>
  <si>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</si>
  <si>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</si>
  <si>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</si>
  <si>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</si>
  <si>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</si>
  <si>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</si>
  <si>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</si>
  <si>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</si>
  <si>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</si>
  <si>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</si>
  <si>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</si>
  <si>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</si>
  <si>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</si>
  <si>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</si>
  <si>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</si>
  <si>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</si>
  <si>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</si>
  <si>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</si>
  <si>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</si>
  <si>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</si>
  <si>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</si>
  <si>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</si>
  <si>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</si>
  <si>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</si>
  <si>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</si>
  <si>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</si>
  <si>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</si>
  <si>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</si>
  <si>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</si>
  <si>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</si>
  <si>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</si>
  <si>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</si>
  <si>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</si>
  <si>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</si>
  <si>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</si>
  <si>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</si>
  <si>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</si>
  <si>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</si>
  <si>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</si>
  <si>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</si>
  <si>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</si>
  <si>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</si>
  <si>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</si>
  <si>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</si>
  <si>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</si>
  <si>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</si>
  <si>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</si>
  <si>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</si>
  <si>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</si>
  <si>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</si>
  <si>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</si>
  <si>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</si>
  <si>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</si>
  <si>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</si>
  <si>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</si>
  <si>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</si>
  <si>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</si>
  <si>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</si>
  <si>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</si>
  <si>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</si>
  <si>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</si>
  <si>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</si>
  <si>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</si>
  <si>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</si>
  <si>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</si>
  <si>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</si>
  <si>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</si>
  <si>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</si>
  <si>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</si>
  <si>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</si>
  <si>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</si>
  <si>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</si>
  <si>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</si>
  <si>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</si>
  <si>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</si>
  <si>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</si>
  <si>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</si>
  <si>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</si>
  <si>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</si>
  <si>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</si>
  <si>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</si>
  <si>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</si>
  <si>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</si>
  <si>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</si>
  <si>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</si>
  <si>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</si>
  <si>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</si>
  <si>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</si>
  <si>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</si>
  <si>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</si>
  <si>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</si>
  <si>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</si>
  <si>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</si>
  <si>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</si>
  <si>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</si>
  <si>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</si>
  <si>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</si>
  <si>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</si>
  <si>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</si>
  <si>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</si>
  <si>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</si>
  <si>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</si>
  <si>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</si>
  <si>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</si>
  <si>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</si>
  <si>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</si>
  <si>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</si>
  <si>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</si>
  <si>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</si>
  <si>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</si>
  <si>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</si>
  <si>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</si>
  <si>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</si>
  <si>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</si>
  <si>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</si>
  <si>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</si>
  <si>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</si>
  <si>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</si>
  <si>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</si>
  <si>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</si>
  <si>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</si>
  <si>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</si>
  <si>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</si>
  <si>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</si>
  <si>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</si>
  <si>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</si>
  <si>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</si>
  <si>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</si>
  <si>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</si>
  <si>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</si>
  <si>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</si>
  <si>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</si>
  <si>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</si>
  <si>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</si>
  <si>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</si>
  <si>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</si>
  <si>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</si>
  <si>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</si>
  <si>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</si>
  <si>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</si>
  <si>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</si>
  <si>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</si>
  <si>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</si>
  <si>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</si>
  <si>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</si>
  <si>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</si>
  <si>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</si>
  <si>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</si>
  <si>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</si>
  <si>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</si>
  <si>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</si>
  <si>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</si>
  <si>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</si>
  <si>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</si>
  <si>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</si>
  <si>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</si>
  <si>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</si>
  <si>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</si>
  <si>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</si>
  <si>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</si>
  <si>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</si>
  <si>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</si>
  <si>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</si>
  <si>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</si>
  <si>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</si>
  <si>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</si>
  <si>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</si>
  <si>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</si>
  <si>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</si>
  <si>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</si>
  <si>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</si>
  <si>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shshattuck</t>
  </si>
  <si>
    <t>datanativescon</t>
  </si>
  <si>
    <t>elenaoua</t>
  </si>
  <si>
    <t>m_learningnews</t>
  </si>
  <si>
    <t>fintechpros</t>
  </si>
  <si>
    <t>fintechdc</t>
  </si>
  <si>
    <t>dataconomyjobs</t>
  </si>
  <si>
    <t>biandanalytics</t>
  </si>
  <si>
    <t>dataconomymedia</t>
  </si>
  <si>
    <t>amywebb</t>
  </si>
  <si>
    <t>fti</t>
  </si>
  <si>
    <t>b_cavello</t>
  </si>
  <si>
    <t>Mentions</t>
  </si>
  <si>
    <t>Replies to</t>
  </si>
  <si>
    <t>Holy guacamole, the most recent newsletter from @FTI and @amywebb is a powerful, terrifying, and spot on vision of the future of warfare: https://t.co/Qi24CgPY97</t>
  </si>
  <si>
    <t>@b_cavello I have not, but I have received two ~$60 checks in the mail for class action lawsuits against travel insurance that I apparently purchased in the past!</t>
  </si>
  <si>
    <t>Great discussion on AI ethics at #THINKatIBM in Berlin today! Looking forward to running a hands-on lab focused on explainability and algorithmic bias detection with Watson OpenScale tomorrow. https://t.co/dAgMGyxDpy</t>
  </si>
  <si>
    <t>Tools can only get us half way, what we need are human discussions &amp;amp; human decisions on what to do about challenges in #AI - we loved @shshattuck's input at #IBM's #DataScience &amp;amp; #Developer Experience today! #thinkatIBM https://t.co/44lCxHrFAu</t>
  </si>
  <si>
    <t>RT @DataNativesCon: Tools can only get us half way, what we need are human discussions &amp;amp; human decisions on what to do about challenges in…</t>
  </si>
  <si>
    <t>https://mailchi.mp/futuretodayinstitute/tech-trends-newsletter-117</t>
  </si>
  <si>
    <t>https://twitter.com/petrabaeuerle/status/1138443900731961346</t>
  </si>
  <si>
    <t>mailchi.mp</t>
  </si>
  <si>
    <t>twitter.com</t>
  </si>
  <si>
    <t>thinkatibm</t>
  </si>
  <si>
    <t>ai ibm datascience developer thinkatibm</t>
  </si>
  <si>
    <t>https://pbs.twimg.com/ext_tw_video_thumb/1138474608124932096/pu/img/P6WPjAIVB6Kl-S3S.jpg</t>
  </si>
  <si>
    <t>http://pbs.twimg.com/profile_images/491610878391746560/oYGXFhXS_normal.png</t>
  </si>
  <si>
    <t>http://pbs.twimg.com/profile_images/589481715346894848/f7oDbHxl_normal.jpg</t>
  </si>
  <si>
    <t>http://pbs.twimg.com/profile_images/691924982797111297/flls6cF7_normal.jpg</t>
  </si>
  <si>
    <t>http://pbs.twimg.com/profile_images/580406340071346176/4MErKnIz_normal.png</t>
  </si>
  <si>
    <t>http://pbs.twimg.com/profile_images/635445014181584897/josRo-Y1_normal.png</t>
  </si>
  <si>
    <t>http://pbs.twimg.com/profile_images/572372748748337152/K5btazv2_normal.png</t>
  </si>
  <si>
    <t>http://pbs.twimg.com/profile_images/506127938874392578/GLcEaxj4_normal.jpeg</t>
  </si>
  <si>
    <t>http://pbs.twimg.com/profile_images/634739150382436353/JIjlGeGO_normal.png</t>
  </si>
  <si>
    <t>https://twitter.com/#!/shshattuck/status/1136352618836647936</t>
  </si>
  <si>
    <t>https://twitter.com/#!/shshattuck/status/1136648384012464128</t>
  </si>
  <si>
    <t>https://twitter.com/#!/shshattuck/status/1138451074627592193</t>
  </si>
  <si>
    <t>https://twitter.com/#!/datanativescon/status/1138474737712226304</t>
  </si>
  <si>
    <t>https://twitter.com/#!/elenaoua/status/1138480129410310145</t>
  </si>
  <si>
    <t>https://twitter.com/#!/m_learningnews/status/1138480189963415552</t>
  </si>
  <si>
    <t>https://twitter.com/#!/fintechpros/status/1138480423795875842</t>
  </si>
  <si>
    <t>https://twitter.com/#!/fintechdc/status/1138480515273637890</t>
  </si>
  <si>
    <t>https://twitter.com/#!/dataconomyjobs/status/1138480575134806022</t>
  </si>
  <si>
    <t>https://twitter.com/#!/biandanalytics/status/1138480630310850562</t>
  </si>
  <si>
    <t>https://twitter.com/#!/dataconomymedia/status/1138480714201124864</t>
  </si>
  <si>
    <t>1136352618836647936</t>
  </si>
  <si>
    <t>1136648384012464128</t>
  </si>
  <si>
    <t>1138451074627592193</t>
  </si>
  <si>
    <t>1138474737712226304</t>
  </si>
  <si>
    <t>1138480129410310145</t>
  </si>
  <si>
    <t>1138480189963415552</t>
  </si>
  <si>
    <t>1138480423795875842</t>
  </si>
  <si>
    <t>1138480515273637890</t>
  </si>
  <si>
    <t>1138480575134806022</t>
  </si>
  <si>
    <t>1138480630310850562</t>
  </si>
  <si>
    <t>1138480714201124864</t>
  </si>
  <si>
    <t>1136476083329519616</t>
  </si>
  <si>
    <t/>
  </si>
  <si>
    <t>577526312</t>
  </si>
  <si>
    <t>en</t>
  </si>
  <si>
    <t>1138443900731961346</t>
  </si>
  <si>
    <t>Twitter Web Client</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</si>
  <si>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</si>
  <si>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</si>
  <si>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</si>
  <si>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</si>
  <si>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</si>
  <si>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</si>
  <si>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</si>
  <si>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</si>
  <si>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</si>
  <si>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</si>
  <si>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</si>
  <si>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</si>
  <si>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</si>
  <si>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</si>
  <si>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</si>
  <si>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</si>
  <si>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</si>
  <si>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</si>
  <si>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</si>
  <si>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</si>
  <si>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</si>
  <si>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</si>
  <si>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Susannah Shattuck</t>
  </si>
  <si>
    <t>Amy Webb</t>
  </si>
  <si>
    <t>FutureTodayInstitute</t>
  </si>
  <si>
    <t>it's B! Cavello _xD83D__xDC1D_</t>
  </si>
  <si>
    <t>Data Natives</t>
  </si>
  <si>
    <t>Elena Poughia</t>
  </si>
  <si>
    <t>Machine Learning</t>
  </si>
  <si>
    <t>FinTech Professional</t>
  </si>
  <si>
    <t>FinTech DC</t>
  </si>
  <si>
    <t>Dataconomy Jobs</t>
  </si>
  <si>
    <t>BI&amp;Analytics</t>
  </si>
  <si>
    <t>Dataconomy</t>
  </si>
  <si>
    <t>Learning with the machines @IBMWatson. Trying to become artificially intelligent. Figuring it all out as I go along.</t>
  </si>
  <si>
    <t>Quantitative Futurist. Tech trends + risk/opportunity modeling at @FTI. Author of THE BIG NINE and THE SIGNALS ARE TALKING. Prof @NYUStern. Cofounded @sparkcamp</t>
  </si>
  <si>
    <t>Trusted futurists advising the world's leading businesses and governments since 2006. Follow us for highlights of our research, work, people and partnerships.</t>
  </si>
  <si>
    <t>activist, aspiring-polymath, problematic feminist working to better this world (https://t.co/ucZRAWkG2S)</t>
  </si>
  <si>
    <t>The Data Natives conference focuses on key innovative areas: #BigData #IoT #ML #AI &amp; hot industry trends. Berlin: 25-26 November 2019</t>
  </si>
  <si>
    <t>Managing Director @DataconomyMedia | Founder @DataNativesConf | @FTR4H ambassador | Art Curator @soundacts &amp; Writer | a hustler in pink; Still in Berlin</t>
  </si>
  <si>
    <t>All the latest news about Machine Learning and Big Data.</t>
  </si>
  <si>
    <t>A Facebook community for entrepreneurs and finance prefessionals interested in innovative financial services.</t>
  </si>
  <si>
    <t>Insights on how #fintech is disrupting #payments, #lending, #security and virtual currencies. Operated by @DataconomyMedia</t>
  </si>
  <si>
    <t>We list high quality vacancies in the field of #datascience, #machinelearning, or openings at companies whose focus is #bigdata.</t>
  </si>
  <si>
    <t>This Feed is Dedicated to the Latest News and Trends in Business Intelligence &amp; Analytics.</t>
  </si>
  <si>
    <t>We provide expert knowledge on how data science and connected devices are changing technology at https://t.co/9chy1qF8JI #DataScience #AI #FinTech #IoT</t>
  </si>
  <si>
    <t>San Francisco.</t>
  </si>
  <si>
    <t>Somewhere between 2019-2079</t>
  </si>
  <si>
    <t>Washington, DC</t>
  </si>
  <si>
    <t>Berlin, Germany</t>
  </si>
  <si>
    <t>Berlin</t>
  </si>
  <si>
    <t>The Internet</t>
  </si>
  <si>
    <t>https://t.co/AQADgiElAd</t>
  </si>
  <si>
    <t>https://t.co/53nfta7a8L</t>
  </si>
  <si>
    <t>https://t.co/HcR62suv8e</t>
  </si>
  <si>
    <t>https://t.co/8XNWXCvetz</t>
  </si>
  <si>
    <t>https://t.co/SjwCcVF1CC</t>
  </si>
  <si>
    <t>http://t.co/q5qfWYyQBg</t>
  </si>
  <si>
    <t>http://t.co/YEXMztN75F</t>
  </si>
  <si>
    <t>http://t.co/aYzU9SRNaD</t>
  </si>
  <si>
    <t>https://pbs.twimg.com/profile_banners/70768389/1406044213</t>
  </si>
  <si>
    <t>https://pbs.twimg.com/profile_banners/9500242/1551748470</t>
  </si>
  <si>
    <t>https://pbs.twimg.com/profile_banners/79470968/1557502048</t>
  </si>
  <si>
    <t>https://pbs.twimg.com/profile_banners/577526312/1520822768</t>
  </si>
  <si>
    <t>https://pbs.twimg.com/profile_banners/204750852/1554892463</t>
  </si>
  <si>
    <t>https://pbs.twimg.com/profile_banners/95128272/1520544017</t>
  </si>
  <si>
    <t>https://pbs.twimg.com/profile_banners/2585917969/1453802857</t>
  </si>
  <si>
    <t>https://pbs.twimg.com/profile_banners/2907985533/1425854108</t>
  </si>
  <si>
    <t>https://pbs.twimg.com/profile_banners/2933629443/1440336932</t>
  </si>
  <si>
    <t>https://pbs.twimg.com/profile_banners/2483417965/1425298763</t>
  </si>
  <si>
    <t>https://pbs.twimg.com/profile_banners/2583938166/1409505410</t>
  </si>
  <si>
    <t>https://pbs.twimg.com/profile_banners/2318606822/1478543318</t>
  </si>
  <si>
    <t>http://abs.twimg.com/images/themes/theme18/bg.gif</t>
  </si>
  <si>
    <t>http://abs.twimg.com/images/themes/theme5/bg.gif</t>
  </si>
  <si>
    <t>http://abs.twimg.com/images/themes/theme9/bg.gif</t>
  </si>
  <si>
    <t>http://abs.twimg.com/images/themes/theme14/bg.gif</t>
  </si>
  <si>
    <t>http://abs.twimg.com/images/themes/theme1/bg.png</t>
  </si>
  <si>
    <t>http://pbs.twimg.com/profile_images/1083369426479661056/5o5g6tjU_normal.jpg</t>
  </si>
  <si>
    <t>http://pbs.twimg.com/profile_images/1126870783572291586/I3EzKQRg_normal.png</t>
  </si>
  <si>
    <t>http://pbs.twimg.com/profile_images/1110951676180160513/gNk42sb__normal.png</t>
  </si>
  <si>
    <t>http://pbs.twimg.com/profile_images/889879247753498625/v9UVJ-Gz_normal.jpg</t>
  </si>
  <si>
    <t>Open Twitter Page for This Person</t>
  </si>
  <si>
    <t>https://twitter.com/shshattuck</t>
  </si>
  <si>
    <t>https://twitter.com/amywebb</t>
  </si>
  <si>
    <t>https://twitter.com/fti</t>
  </si>
  <si>
    <t>https://twitter.com/b_cavello</t>
  </si>
  <si>
    <t>https://twitter.com/datanativescon</t>
  </si>
  <si>
    <t>https://twitter.com/elenaoua</t>
  </si>
  <si>
    <t>https://twitter.com/m_learningnews</t>
  </si>
  <si>
    <t>https://twitter.com/fintechpros</t>
  </si>
  <si>
    <t>https://twitter.com/fintechdc</t>
  </si>
  <si>
    <t>https://twitter.com/dataconomyjobs</t>
  </si>
  <si>
    <t>https://twitter.com/biandanalytics</t>
  </si>
  <si>
    <t>https://twitter.com/dataconomymedia</t>
  </si>
  <si>
    <t>shshattuck
Great discussion on AI ethics at
#THINKatIBM in Berlin today! Looking
forward to running a hands-on lab
focused on explainability and algorithmic
bias detection with Watson OpenScale
tomorrow. https://t.co/dAgMGyxDpy</t>
  </si>
  <si>
    <t xml:space="preserve">amywebb
</t>
  </si>
  <si>
    <t xml:space="preserve">fti
</t>
  </si>
  <si>
    <t xml:space="preserve">b_cavello
</t>
  </si>
  <si>
    <t>datanativescon
Tools can only get us half way,
what we need are human discussions
&amp;amp; human decisions on what to
do about challenges in #AI - we
loved @shshattuck's input at #IBM's
#DataScience &amp;amp; #Developer Experience
today! #thinkatIBM https://t.co/44lCxHrFAu</t>
  </si>
  <si>
    <t>elenaoua
RT @DataNativesCon: Tools can only
get us half way, what we need are
human discussions &amp;amp; human decisions
on what to do about challenges
in…</t>
  </si>
  <si>
    <t>m_learningnews
RT @DataNativesCon: Tools can only
get us half way, what we need are
human discussions &amp;amp; human decisions
on what to do about challenges
in…</t>
  </si>
  <si>
    <t>fintechpros
RT @DataNativesCon: Tools can only
get us half way, what we need are
human discussions &amp;amp; human decisions
on what to do about challenges
in…</t>
  </si>
  <si>
    <t>fintechdc
RT @DataNativesCon: Tools can only
get us half way, what we need are
human discussions &amp;amp; human decisions
on what to do about challenges
in…</t>
  </si>
  <si>
    <t>dataconomyjobs
RT @DataNativesCon: Tools can only
get us half way, what we need are
human discussions &amp;amp; human decisions
on what to do about challenges
in…</t>
  </si>
  <si>
    <t>biandanalytics
RT @DataNativesCon: Tools can only
get us half way, what we need are
human discussions &amp;amp; human decisions
on what to do about challenges
in…</t>
  </si>
  <si>
    <t>dataconomymedia
RT @DataNativesCon: Tools can only
get us half way, what we need are
human discussions &amp;amp; human decisions
on what to do about challenges
in…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</si>
  <si>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</si>
  <si>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</si>
  <si>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</si>
  <si>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</si>
  <si>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</si>
  <si>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</si>
  <si>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</si>
  <si>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</si>
  <si>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</si>
  <si>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</si>
  <si>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</si>
  <si>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</si>
  <si>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</si>
  <si>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</si>
  <si>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</si>
  <si>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</si>
  <si>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</si>
  <si>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</si>
  <si>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</si>
  <si>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</si>
  <si>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</si>
  <si>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</si>
  <si>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</si>
  <si>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</si>
  <si>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</si>
  <si>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</si>
  <si>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</si>
  <si>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</si>
  <si>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</si>
  <si>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</si>
  <si>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</si>
  <si>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</si>
  <si>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</si>
  <si>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</si>
  <si>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</si>
  <si>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</si>
  <si>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</si>
  <si>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</si>
  <si>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</si>
  <si>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</si>
  <si>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</si>
  <si>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</si>
  <si>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</si>
  <si>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</si>
  <si>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</si>
  <si>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</si>
  <si>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</si>
  <si>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</si>
  <si>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</si>
  <si>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</si>
  <si>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</si>
  <si>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</si>
  <si>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</si>
  <si>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</si>
  <si>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</si>
  <si>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</si>
  <si>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</si>
  <si>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</si>
  <si>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G2 Count</t>
  </si>
  <si>
    <t>Top URLs in Tweet</t>
  </si>
  <si>
    <t>https://twitter.com/petrabaeuerle/status/1138443900731961346 https://mailchi.mp/futuretodayinstitute/tech-trends-newsletter-117</t>
  </si>
  <si>
    <t>Top Domains in Tweet in Entire Graph</t>
  </si>
  <si>
    <t>Top Domains in Tweet in G1</t>
  </si>
  <si>
    <t>Top Domains in Tweet in G2</t>
  </si>
  <si>
    <t>Top Domains in Tweet</t>
  </si>
  <si>
    <t>twitter.com mailchi.mp</t>
  </si>
  <si>
    <t>Top Hashtags in Tweet in Entire Graph</t>
  </si>
  <si>
    <t>ai</t>
  </si>
  <si>
    <t>ibm</t>
  </si>
  <si>
    <t>datascience</t>
  </si>
  <si>
    <t>developer</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</si>
  <si>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</si>
  <si>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</si>
  <si>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</si>
  <si>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</si>
  <si>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</si>
  <si>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</si>
  <si>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</si>
  <si>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</si>
  <si>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</si>
  <si>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human</t>
  </si>
  <si>
    <t>tools</t>
  </si>
  <si>
    <t>half</t>
  </si>
  <si>
    <t>way</t>
  </si>
  <si>
    <t>need</t>
  </si>
  <si>
    <t>Top Words in Tweet in G1</t>
  </si>
  <si>
    <t>discussions</t>
  </si>
  <si>
    <t>decisions</t>
  </si>
  <si>
    <t>challenges</t>
  </si>
  <si>
    <t>Top Words in Tweet in G2</t>
  </si>
  <si>
    <t>Top Words in Tweet</t>
  </si>
  <si>
    <t>human tools half way need discussions decisions challenges datanativescon</t>
  </si>
  <si>
    <t>Top Word Pairs in Tweet in Entire Graph</t>
  </si>
  <si>
    <t>tools,half</t>
  </si>
  <si>
    <t>half,way</t>
  </si>
  <si>
    <t>way,need</t>
  </si>
  <si>
    <t>need,human</t>
  </si>
  <si>
    <t>human,discussions</t>
  </si>
  <si>
    <t>discussions,human</t>
  </si>
  <si>
    <t>human,decisions</t>
  </si>
  <si>
    <t>decisions,challenges</t>
  </si>
  <si>
    <t>datanativescon,tools</t>
  </si>
  <si>
    <t>Top Word Pairs in Tweet in G1</t>
  </si>
  <si>
    <t>Top Word Pairs in Tweet in G2</t>
  </si>
  <si>
    <t>Top Word Pairs in Tweet</t>
  </si>
  <si>
    <t>tools,half  half,way  way,need  need,human  human,discussions  discussions,human  human,decisions  decisions,challenges  datanativescon,tools</t>
  </si>
  <si>
    <t>Top Replied-To in Entire Graph</t>
  </si>
  <si>
    <t>Top Mentioned in Entire Graph</t>
  </si>
  <si>
    <t>Top Replied-To in G1</t>
  </si>
  <si>
    <t>Top Replied-To in G2</t>
  </si>
  <si>
    <t>Top Mentioned in G1</t>
  </si>
  <si>
    <t>Top Mentioned in G2</t>
  </si>
  <si>
    <t>Top Replied-To in Tweet</t>
  </si>
  <si>
    <t>Top Mentioned in Tweet</t>
  </si>
  <si>
    <t>datanativescon shshattuck</t>
  </si>
  <si>
    <t>fti amywebb</t>
  </si>
  <si>
    <t>Top Tweeters in Entire Graph</t>
  </si>
  <si>
    <t>Top Tweeters in G1</t>
  </si>
  <si>
    <t>Top Tweeters in G2</t>
  </si>
  <si>
    <t>Top Tweeters</t>
  </si>
  <si>
    <t>dataconomymedia biandanalytics datanativescon fintechdc m_learningnews elenaoua dataconomyjobs fintechpros</t>
  </si>
  <si>
    <t>b_cavello amywebb fti shshattuck</t>
  </si>
  <si>
    <t>Top URLs in Tweet by Count</t>
  </si>
  <si>
    <t>https://mailchi.mp/futuretodayinstitute/tech-trends-newsletter-117 https://twitter.com/petrabaeuerle/status/1138443900731961346</t>
  </si>
  <si>
    <t>Top URLs in Tweet by Salience</t>
  </si>
  <si>
    <t>Top Domains in Tweet by Count</t>
  </si>
  <si>
    <t>mailchi.mp twitter.com</t>
  </si>
  <si>
    <t>Top Domains in Tweet by Salience</t>
  </si>
  <si>
    <t>Top Hashtags in Tweet by Count</t>
  </si>
  <si>
    <t>Top Hashtags in Tweet by Salience</t>
  </si>
  <si>
    <t>Top Words in Tweet by Count</t>
  </si>
  <si>
    <t>b_cavello received two 60 checks mail class action lawsuits against</t>
  </si>
  <si>
    <t>human tools half way need discussions decisions challenges #ai loved</t>
  </si>
  <si>
    <t>human datanativescon tools half way need discussions decisions challenges</t>
  </si>
  <si>
    <t>Top Words in Tweet by Salience</t>
  </si>
  <si>
    <t>Top Word Pairs in Tweet by Count</t>
  </si>
  <si>
    <t>b_cavello,received  received,two  two,60  60,checks  checks,mail  mail,class  class,action  action,lawsuits  lawsuits,against  against,travel</t>
  </si>
  <si>
    <t>tools,half  half,way  way,need  need,human  human,discussions  discussions,human  human,decisions  decisions,challenges  challenges,#ai  #ai,loved</t>
  </si>
  <si>
    <t>datanativescon,tools  tools,half  half,way  way,need  need,human  human,discussions  discussions,human  human,decisions  decisions,challenges</t>
  </si>
  <si>
    <t>Top Word Pairs in Tweet by Salience</t>
  </si>
  <si>
    <t>Word</t>
  </si>
  <si>
    <t>today</t>
  </si>
  <si>
    <t>#thinkatibm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</si>
  <si>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</si>
  <si>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</si>
  <si>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</si>
  <si>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</si>
  <si>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</si>
  <si>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</si>
  <si>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</si>
  <si>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</si>
  <si>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</si>
  <si>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</si>
  <si>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</si>
  <si>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</si>
  <si>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</si>
  <si>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</si>
  <si>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</si>
  <si>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</si>
  <si>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</si>
  <si>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</si>
  <si>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</si>
  <si>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</si>
  <si>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</si>
  <si>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</si>
  <si>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</si>
  <si>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</si>
  <si>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</si>
  <si>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</si>
  <si>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</si>
  <si>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</si>
  <si>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G1: human tools half way need discussions decisions challenges datanativescon</t>
  </si>
  <si>
    <t>Autofill Workbook Results</t>
  </si>
  <si>
    <t>Edge Weight▓1▓1▓0▓True▓Green▓Red▓▓Edge Weight▓1▓1▓0▓3▓10▓False▓Edge Weight▓1▓1▓0▓32▓6▓False▓▓0▓0▓0▓True▓Black▓Black▓▓Followers▓365▓18355▓0▓162▓1000▓False▓Followers▓365▓54707▓0▓100▓70▓False▓▓0▓0▓0▓0▓0▓False▓▓0▓0▓0▓0▓0▓False</t>
  </si>
  <si>
    <t>Subgraph</t>
  </si>
  <si>
    <t>GraphSource░TwitterSearch▓GraphTerm░Shshattuck▓ImportDescription░The graph represents a network of 12 Twitter users whose recent tweets contained "Shshattuck", or who were replied to or mentioned in those tweets, taken from a data set limited to a maximum of 18,000 tweets.  The network was obtained from Twitter on Tuesday, 11 June 2019 at 20:05 UTC.
The tweets in the network were tweeted over the 5-day, 20-hour, 56-minute period from Wednesday, 05 June 2019 at 19:22 UTC to Tuesday, 11 June 2019 at 16:18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</si>
</sst>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376188"/>
        <c:axId val="34354077"/>
      </c:barChart>
      <c:catAx>
        <c:axId val="123761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354077"/>
        <c:crosses val="autoZero"/>
        <c:auto val="1"/>
        <c:lblOffset val="100"/>
        <c:noMultiLvlLbl val="0"/>
      </c:catAx>
      <c:valAx>
        <c:axId val="34354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76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025334"/>
        <c:axId val="14355399"/>
      </c:barChart>
      <c:catAx>
        <c:axId val="120253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355399"/>
        <c:crosses val="autoZero"/>
        <c:auto val="1"/>
        <c:lblOffset val="100"/>
        <c:noMultiLvlLbl val="0"/>
      </c:catAx>
      <c:valAx>
        <c:axId val="14355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25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2951376"/>
        <c:axId val="30929"/>
      </c:barChart>
      <c:catAx>
        <c:axId val="129513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929"/>
        <c:crosses val="autoZero"/>
        <c:auto val="1"/>
        <c:lblOffset val="100"/>
        <c:noMultiLvlLbl val="0"/>
      </c:catAx>
      <c:valAx>
        <c:axId val="30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51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62954"/>
        <c:axId val="33379515"/>
      </c:barChart>
      <c:catAx>
        <c:axId val="17629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379515"/>
        <c:crosses val="autoZero"/>
        <c:auto val="1"/>
        <c:lblOffset val="100"/>
        <c:noMultiLvlLbl val="0"/>
      </c:catAx>
      <c:valAx>
        <c:axId val="33379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2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584164"/>
        <c:axId val="2120069"/>
      </c:barChart>
      <c:catAx>
        <c:axId val="235841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20069"/>
        <c:crosses val="autoZero"/>
        <c:auto val="1"/>
        <c:lblOffset val="100"/>
        <c:noMultiLvlLbl val="0"/>
      </c:catAx>
      <c:valAx>
        <c:axId val="2120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84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735070"/>
        <c:axId val="43000111"/>
      </c:barChart>
      <c:catAx>
        <c:axId val="537350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000111"/>
        <c:crosses val="autoZero"/>
        <c:auto val="1"/>
        <c:lblOffset val="100"/>
        <c:noMultiLvlLbl val="0"/>
      </c:catAx>
      <c:valAx>
        <c:axId val="43000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35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087224"/>
        <c:axId val="53814713"/>
      </c:barChart>
      <c:catAx>
        <c:axId val="350872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814713"/>
        <c:crosses val="autoZero"/>
        <c:auto val="1"/>
        <c:lblOffset val="100"/>
        <c:noMultiLvlLbl val="0"/>
      </c:catAx>
      <c:valAx>
        <c:axId val="53814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87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539762"/>
        <c:axId val="25411875"/>
      </c:barChart>
      <c:catAx>
        <c:axId val="475397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411875"/>
        <c:crosses val="autoZero"/>
        <c:auto val="1"/>
        <c:lblOffset val="100"/>
        <c:noMultiLvlLbl val="0"/>
      </c:catAx>
      <c:valAx>
        <c:axId val="25411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39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190732"/>
        <c:axId val="19279213"/>
      </c:barChart>
      <c:catAx>
        <c:axId val="39190732"/>
        <c:scaling>
          <c:orientation val="minMax"/>
        </c:scaling>
        <c:axPos val="b"/>
        <c:delete val="1"/>
        <c:majorTickMark val="out"/>
        <c:minorTickMark val="none"/>
        <c:tickLblPos val="none"/>
        <c:crossAx val="19279213"/>
        <c:crosses val="autoZero"/>
        <c:auto val="1"/>
        <c:lblOffset val="100"/>
        <c:noMultiLvlLbl val="0"/>
      </c:catAx>
      <c:valAx>
        <c:axId val="19279213"/>
        <c:scaling>
          <c:orientation val="minMax"/>
        </c:scaling>
        <c:axPos val="l"/>
        <c:delete val="1"/>
        <c:majorTickMark val="out"/>
        <c:minorTickMark val="none"/>
        <c:tickLblPos val="none"/>
        <c:crossAx val="391907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hshattu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amywebb"/>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ft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b_cavell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datanativesc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elenaou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_learning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fintechpro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fintechd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ataconomyjob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biandanalytic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dataconomymed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4" totalsRowShown="0" headerRowDxfId="299" dataDxfId="298">
  <autoFilter ref="A2:BL14"/>
  <tableColumns count="64">
    <tableColumn id="1" name="Vertex 1" dataDxfId="297"/>
    <tableColumn id="2" name="Vertex 2" dataDxfId="296"/>
    <tableColumn id="3" name="Color" dataDxfId="295"/>
    <tableColumn id="4" name="Width" dataDxfId="294"/>
    <tableColumn id="11" name="Style" dataDxfId="293"/>
    <tableColumn id="5" name="Opacity" dataDxfId="292"/>
    <tableColumn id="6" name="Visibility" dataDxfId="291"/>
    <tableColumn id="10" name="Label" dataDxfId="290"/>
    <tableColumn id="12" name="Label Text Color" dataDxfId="289"/>
    <tableColumn id="13" name="Label Font Size" dataDxfId="288"/>
    <tableColumn id="14" name="Reciprocated?" dataDxfId="29"/>
    <tableColumn id="7" name="ID" dataDxfId="287"/>
    <tableColumn id="9" name="Dynamic Filter" dataDxfId="286"/>
    <tableColumn id="8" name="Add Your Own Columns Here" dataDxfId="285"/>
    <tableColumn id="15" name="Relationship" dataDxfId="284"/>
    <tableColumn id="16" name="Relationship Date (UTC)" dataDxfId="283"/>
    <tableColumn id="17" name="Tweet" dataDxfId="282"/>
    <tableColumn id="18" name="URLs in Tweet" dataDxfId="281"/>
    <tableColumn id="19" name="Domains in Tweet" dataDxfId="280"/>
    <tableColumn id="20" name="Hashtags in Tweet" dataDxfId="279"/>
    <tableColumn id="21" name="Media in Tweet" dataDxfId="278"/>
    <tableColumn id="22" name="Tweet Image File" dataDxfId="277"/>
    <tableColumn id="23" name="Tweet Date (UTC)" dataDxfId="276"/>
    <tableColumn id="24" name="Twitter Page for Tweet" dataDxfId="275"/>
    <tableColumn id="25" name="Latitude" dataDxfId="274"/>
    <tableColumn id="26" name="Longitude" dataDxfId="273"/>
    <tableColumn id="27" name="Imported ID" dataDxfId="272"/>
    <tableColumn id="28" name="In-Reply-To Tweet ID" dataDxfId="271"/>
    <tableColumn id="29" name="Favorited" dataDxfId="270"/>
    <tableColumn id="30" name="Favorite Count" dataDxfId="269"/>
    <tableColumn id="31" name="In-Reply-To User ID" dataDxfId="268"/>
    <tableColumn id="32" name="Is Quote Status" dataDxfId="267"/>
    <tableColumn id="33" name="Language" dataDxfId="266"/>
    <tableColumn id="34" name="Possibly Sensitive" dataDxfId="265"/>
    <tableColumn id="35" name="Quoted Status ID" dataDxfId="264"/>
    <tableColumn id="36" name="Retweeted" dataDxfId="263"/>
    <tableColumn id="37" name="Retweet Count" dataDxfId="262"/>
    <tableColumn id="38" name="Retweet ID" dataDxfId="261"/>
    <tableColumn id="39" name="Source" dataDxfId="260"/>
    <tableColumn id="40" name="Truncated" dataDxfId="259"/>
    <tableColumn id="41" name="Unified Twitter ID" dataDxfId="258"/>
    <tableColumn id="42" name="Imported Tweet Type" dataDxfId="257"/>
    <tableColumn id="43" name="Added By Extended Analysis" dataDxfId="256"/>
    <tableColumn id="44" name="Corrected By Extended Analysis" dataDxfId="255"/>
    <tableColumn id="45" name="Place Bounding Box" dataDxfId="254"/>
    <tableColumn id="46" name="Place Country" dataDxfId="253"/>
    <tableColumn id="47" name="Place Country Code" dataDxfId="252"/>
    <tableColumn id="48" name="Place Full Name" dataDxfId="251"/>
    <tableColumn id="49" name="Place ID" dataDxfId="250"/>
    <tableColumn id="50" name="Place Name" dataDxfId="249"/>
    <tableColumn id="51" name="Place Type" dataDxfId="248"/>
    <tableColumn id="52" name="Place URL" dataDxfId="247"/>
    <tableColumn id="53" name="Edge Weight"/>
    <tableColumn id="54" name="Vertex 1 Group" dataDxfId="17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169" dataDxfId="168">
  <autoFilter ref="A2:C5"/>
  <tableColumns count="3">
    <tableColumn id="1" name="Group 1" dataDxfId="167"/>
    <tableColumn id="2" name="Group 2" dataDxfId="166"/>
    <tableColumn id="3" name="Edges" dataDxfId="16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3" totalsRowShown="0" headerRowDxfId="162" dataDxfId="161">
  <autoFilter ref="A1:F3"/>
  <tableColumns count="6">
    <tableColumn id="1" name="Top URLs in Tweet in Entire Graph" dataDxfId="160"/>
    <tableColumn id="2" name="Entire Graph Count" dataDxfId="159"/>
    <tableColumn id="3" name="Top URLs in Tweet in G1" dataDxfId="158"/>
    <tableColumn id="4" name="G1 Count" dataDxfId="157"/>
    <tableColumn id="5" name="Top URLs in Tweet in G2" dataDxfId="156"/>
    <tableColumn id="6" name="G2 Count" dataDxfId="1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6:F8" totalsRowShown="0" headerRowDxfId="154" dataDxfId="153">
  <autoFilter ref="A6:F8"/>
  <tableColumns count="6">
    <tableColumn id="1" name="Top Domains in Tweet in Entire Graph" dataDxfId="152"/>
    <tableColumn id="2" name="Entire Graph Count" dataDxfId="151"/>
    <tableColumn id="3" name="Top Domains in Tweet in G1" dataDxfId="150"/>
    <tableColumn id="4" name="G1 Count" dataDxfId="149"/>
    <tableColumn id="5" name="Top Domains in Tweet in G2" dataDxfId="148"/>
    <tableColumn id="6" name="G2 Count" dataDxfId="14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1:F16" totalsRowShown="0" headerRowDxfId="146" dataDxfId="145">
  <autoFilter ref="A11:F16"/>
  <tableColumns count="6">
    <tableColumn id="1" name="Top Hashtags in Tweet in Entire Graph" dataDxfId="144"/>
    <tableColumn id="2" name="Entire Graph Count" dataDxfId="143"/>
    <tableColumn id="3" name="Top Hashtags in Tweet in G1" dataDxfId="142"/>
    <tableColumn id="4" name="G1 Count" dataDxfId="141"/>
    <tableColumn id="5" name="Top Hashtags in Tweet in G2" dataDxfId="140"/>
    <tableColumn id="6" name="G2 Count" dataDxfId="13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9:F29" totalsRowShown="0" headerRowDxfId="137" dataDxfId="136">
  <autoFilter ref="A19:F29"/>
  <tableColumns count="6">
    <tableColumn id="1" name="Top Words in Tweet in Entire Graph" dataDxfId="135"/>
    <tableColumn id="2" name="Entire Graph Count" dataDxfId="134"/>
    <tableColumn id="3" name="Top Words in Tweet in G1" dataDxfId="133"/>
    <tableColumn id="4" name="G1 Count" dataDxfId="132"/>
    <tableColumn id="5" name="Top Words in Tweet in G2" dataDxfId="131"/>
    <tableColumn id="6" name="G2 Count" dataDxfId="13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2:F41" totalsRowShown="0" headerRowDxfId="128" dataDxfId="127">
  <autoFilter ref="A32:F41"/>
  <tableColumns count="6">
    <tableColumn id="1" name="Top Word Pairs in Tweet in Entire Graph" dataDxfId="126"/>
    <tableColumn id="2" name="Entire Graph Count" dataDxfId="125"/>
    <tableColumn id="3" name="Top Word Pairs in Tweet in G1" dataDxfId="124"/>
    <tableColumn id="4" name="G1 Count" dataDxfId="123"/>
    <tableColumn id="5" name="Top Word Pairs in Tweet in G2" dataDxfId="122"/>
    <tableColumn id="6" name="G2 Count" dataDxfId="12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4:F45" totalsRowShown="0" headerRowDxfId="119" dataDxfId="118">
  <autoFilter ref="A44:F45"/>
  <tableColumns count="6">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8:F52" totalsRowShown="0" headerRowDxfId="116" dataDxfId="115">
  <autoFilter ref="A48:F52"/>
  <tableColumns count="6">
    <tableColumn id="1" name="Top Mentioned in Entire Graph" dataDxfId="114"/>
    <tableColumn id="2" name="Entire Graph Count" dataDxfId="111"/>
    <tableColumn id="3" name="Top Mentioned in G1" dataDxfId="110"/>
    <tableColumn id="4" name="G1 Count" dataDxfId="106"/>
    <tableColumn id="5" name="Top Mentioned in G2" dataDxfId="105"/>
    <tableColumn id="6" name="G2 Count" dataDxfId="10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5:F65" totalsRowShown="0" headerRowDxfId="101" dataDxfId="100">
  <autoFilter ref="A55:F65"/>
  <tableColumns count="6">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246" dataDxfId="245">
  <autoFilter ref="A2:BT14"/>
  <tableColumns count="72">
    <tableColumn id="1" name="Vertex" dataDxfId="244"/>
    <tableColumn id="72" name="Subgraph"/>
    <tableColumn id="2" name="Color" dataDxfId="243"/>
    <tableColumn id="5" name="Shape" dataDxfId="242"/>
    <tableColumn id="6" name="Size" dataDxfId="241"/>
    <tableColumn id="4" name="Opacity" dataDxfId="240"/>
    <tableColumn id="7" name="Image File" dataDxfId="239"/>
    <tableColumn id="3" name="Visibility" dataDxfId="238"/>
    <tableColumn id="10" name="Label" dataDxfId="237"/>
    <tableColumn id="16" name="Label Fill Color" dataDxfId="236"/>
    <tableColumn id="9" name="Label Position" dataDxfId="235"/>
    <tableColumn id="8" name="Tooltip" dataDxfId="234"/>
    <tableColumn id="18" name="Layout Order" dataDxfId="233"/>
    <tableColumn id="13" name="X" dataDxfId="232"/>
    <tableColumn id="14" name="Y" dataDxfId="231"/>
    <tableColumn id="12" name="Locked?" dataDxfId="230"/>
    <tableColumn id="19" name="Polar R" dataDxfId="229"/>
    <tableColumn id="20" name="Polar Angle" dataDxfId="22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27"/>
    <tableColumn id="28" name="Dynamic Filter" dataDxfId="226"/>
    <tableColumn id="17" name="Add Your Own Columns Here" dataDxfId="225"/>
    <tableColumn id="30" name="Name" dataDxfId="224"/>
    <tableColumn id="31" name="Followed" dataDxfId="223"/>
    <tableColumn id="32" name="Followers" dataDxfId="222"/>
    <tableColumn id="33" name="Tweets" dataDxfId="221"/>
    <tableColumn id="34" name="Favorites" dataDxfId="220"/>
    <tableColumn id="35" name="Time Zone UTC Offset (Seconds)" dataDxfId="219"/>
    <tableColumn id="36" name="Description" dataDxfId="218"/>
    <tableColumn id="37" name="Location" dataDxfId="217"/>
    <tableColumn id="38" name="Web" dataDxfId="216"/>
    <tableColumn id="39" name="Time Zone" dataDxfId="215"/>
    <tableColumn id="40" name="Joined Twitter Date (UTC)" dataDxfId="214"/>
    <tableColumn id="41" name="Profile Banner Url" dataDxfId="213"/>
    <tableColumn id="42" name="Default Profile" dataDxfId="212"/>
    <tableColumn id="43" name="Default Profile Image" dataDxfId="211"/>
    <tableColumn id="44" name="Geo Enabled" dataDxfId="210"/>
    <tableColumn id="45" name="Language" dataDxfId="209"/>
    <tableColumn id="46" name="Listed Count" dataDxfId="208"/>
    <tableColumn id="47" name="Profile Background Image Url" dataDxfId="207"/>
    <tableColumn id="48" name="Verified" dataDxfId="206"/>
    <tableColumn id="49" name="Custom Menu Item Text" dataDxfId="205"/>
    <tableColumn id="50" name="Custom Menu Item Action" dataDxfId="204"/>
    <tableColumn id="51" name="Tweeted Search Term?" dataDxfId="17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26" totalsRowShown="0" headerRowDxfId="82" dataDxfId="81">
  <autoFilter ref="A1:G26"/>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9" totalsRowShown="0" headerRowDxfId="73" dataDxfId="72">
  <autoFilter ref="A1:L19"/>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03">
  <autoFilter ref="A2:AO4"/>
  <tableColumns count="41">
    <tableColumn id="1" name="Group" dataDxfId="178"/>
    <tableColumn id="2" name="Vertex Color" dataDxfId="177"/>
    <tableColumn id="3" name="Vertex Shape" dataDxfId="175"/>
    <tableColumn id="22" name="Visibility" dataDxfId="176"/>
    <tableColumn id="4" name="Collapsed?"/>
    <tableColumn id="18" name="Label" dataDxfId="202"/>
    <tableColumn id="20" name="Collapsed X"/>
    <tableColumn id="21" name="Collapsed Y"/>
    <tableColumn id="6" name="ID" dataDxfId="20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38"/>
    <tableColumn id="27" name="Top Hashtags in Tweet" dataDxfId="129"/>
    <tableColumn id="28" name="Top Words in Tweet" dataDxfId="120"/>
    <tableColumn id="29" name="Top Word Pairs in Tweet" dataDxfId="103"/>
    <tableColumn id="30" name="Top Replied-To in Tweet" dataDxfId="10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00" dataDxfId="199">
  <autoFilter ref="A1:C13"/>
  <tableColumns count="3">
    <tableColumn id="1" name="Group" dataDxfId="174"/>
    <tableColumn id="2" name="Vertex" dataDxfId="173"/>
    <tableColumn id="3" name="Vertex ID" dataDxfId="17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64"/>
    <tableColumn id="2" name="Value" dataDxfId="1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8"/>
    <tableColumn id="2" name="Degree Frequency" dataDxfId="197">
      <calculatedColumnFormula>COUNTIF(Vertices[Degree], "&gt;= " &amp; D2) - COUNTIF(Vertices[Degree], "&gt;=" &amp; D3)</calculatedColumnFormula>
    </tableColumn>
    <tableColumn id="3" name="In-Degree Bin" dataDxfId="196"/>
    <tableColumn id="4" name="In-Degree Frequency" dataDxfId="195">
      <calculatedColumnFormula>COUNTIF(Vertices[In-Degree], "&gt;= " &amp; F2) - COUNTIF(Vertices[In-Degree], "&gt;=" &amp; F3)</calculatedColumnFormula>
    </tableColumn>
    <tableColumn id="5" name="Out-Degree Bin" dataDxfId="194"/>
    <tableColumn id="6" name="Out-Degree Frequency" dataDxfId="193">
      <calculatedColumnFormula>COUNTIF(Vertices[Out-Degree], "&gt;= " &amp; H2) - COUNTIF(Vertices[Out-Degree], "&gt;=" &amp; H3)</calculatedColumnFormula>
    </tableColumn>
    <tableColumn id="7" name="Betweenness Centrality Bin" dataDxfId="192"/>
    <tableColumn id="8" name="Betweenness Centrality Frequency" dataDxfId="191">
      <calculatedColumnFormula>COUNTIF(Vertices[Betweenness Centrality], "&gt;= " &amp; J2) - COUNTIF(Vertices[Betweenness Centrality], "&gt;=" &amp; J3)</calculatedColumnFormula>
    </tableColumn>
    <tableColumn id="9" name="Closeness Centrality Bin" dataDxfId="190"/>
    <tableColumn id="10" name="Closeness Centrality Frequency" dataDxfId="189">
      <calculatedColumnFormula>COUNTIF(Vertices[Closeness Centrality], "&gt;= " &amp; L2) - COUNTIF(Vertices[Closeness Centrality], "&gt;=" &amp; L3)</calculatedColumnFormula>
    </tableColumn>
    <tableColumn id="11" name="Eigenvector Centrality Bin" dataDxfId="188"/>
    <tableColumn id="12" name="Eigenvector Centrality Frequency" dataDxfId="187">
      <calculatedColumnFormula>COUNTIF(Vertices[Eigenvector Centrality], "&gt;= " &amp; N2) - COUNTIF(Vertices[Eigenvector Centrality], "&gt;=" &amp; N3)</calculatedColumnFormula>
    </tableColumn>
    <tableColumn id="18" name="PageRank Bin" dataDxfId="186"/>
    <tableColumn id="17" name="PageRank Frequency" dataDxfId="185">
      <calculatedColumnFormula>COUNTIF(Vertices[Eigenvector Centrality], "&gt;= " &amp; P2) - COUNTIF(Vertices[Eigenvector Centrality], "&gt;=" &amp; P3)</calculatedColumnFormula>
    </tableColumn>
    <tableColumn id="13" name="Clustering Coefficient Bin" dataDxfId="184"/>
    <tableColumn id="14" name="Clustering Coefficient Frequency" dataDxfId="183">
      <calculatedColumnFormula>COUNTIF(Vertices[Clustering Coefficient], "&gt;= " &amp; R2) - COUNTIF(Vertices[Clustering Coefficient], "&gt;=" &amp; R3)</calculatedColumnFormula>
    </tableColumn>
    <tableColumn id="15" name="Dynamic Filter Bin" dataDxfId="182"/>
    <tableColumn id="16" name="Dynamic Filter Frequency" dataDxfId="1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8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ailchi.mp/futuretodayinstitute/tech-trends-newsletter-117" TargetMode="External" /><Relationship Id="rId2" Type="http://schemas.openxmlformats.org/officeDocument/2006/relationships/hyperlink" Target="https://mailchi.mp/futuretodayinstitute/tech-trends-newsletter-117" TargetMode="External" /><Relationship Id="rId3" Type="http://schemas.openxmlformats.org/officeDocument/2006/relationships/hyperlink" Target="https://twitter.com/petrabaeuerle/status/1138443900731961346" TargetMode="External" /><Relationship Id="rId4" Type="http://schemas.openxmlformats.org/officeDocument/2006/relationships/hyperlink" Target="https://pbs.twimg.com/ext_tw_video_thumb/1138474608124932096/pu/img/P6WPjAIVB6Kl-S3S.jpg" TargetMode="External" /><Relationship Id="rId5" Type="http://schemas.openxmlformats.org/officeDocument/2006/relationships/hyperlink" Target="http://pbs.twimg.com/profile_images/491610878391746560/oYGXFhXS_normal.png" TargetMode="External" /><Relationship Id="rId6" Type="http://schemas.openxmlformats.org/officeDocument/2006/relationships/hyperlink" Target="http://pbs.twimg.com/profile_images/491610878391746560/oYGXFhXS_normal.png" TargetMode="External" /><Relationship Id="rId7" Type="http://schemas.openxmlformats.org/officeDocument/2006/relationships/hyperlink" Target="http://pbs.twimg.com/profile_images/491610878391746560/oYGXFhXS_normal.png" TargetMode="External" /><Relationship Id="rId8" Type="http://schemas.openxmlformats.org/officeDocument/2006/relationships/hyperlink" Target="http://pbs.twimg.com/profile_images/491610878391746560/oYGXFhXS_normal.png" TargetMode="External" /><Relationship Id="rId9" Type="http://schemas.openxmlformats.org/officeDocument/2006/relationships/hyperlink" Target="https://pbs.twimg.com/ext_tw_video_thumb/1138474608124932096/pu/img/P6WPjAIVB6Kl-S3S.jpg" TargetMode="External" /><Relationship Id="rId10" Type="http://schemas.openxmlformats.org/officeDocument/2006/relationships/hyperlink" Target="http://pbs.twimg.com/profile_images/589481715346894848/f7oDbHxl_normal.jpg" TargetMode="External" /><Relationship Id="rId11" Type="http://schemas.openxmlformats.org/officeDocument/2006/relationships/hyperlink" Target="http://pbs.twimg.com/profile_images/691924982797111297/flls6cF7_normal.jpg" TargetMode="External" /><Relationship Id="rId12" Type="http://schemas.openxmlformats.org/officeDocument/2006/relationships/hyperlink" Target="http://pbs.twimg.com/profile_images/580406340071346176/4MErKnIz_normal.png" TargetMode="External" /><Relationship Id="rId13" Type="http://schemas.openxmlformats.org/officeDocument/2006/relationships/hyperlink" Target="http://pbs.twimg.com/profile_images/635445014181584897/josRo-Y1_normal.png" TargetMode="External" /><Relationship Id="rId14" Type="http://schemas.openxmlformats.org/officeDocument/2006/relationships/hyperlink" Target="http://pbs.twimg.com/profile_images/572372748748337152/K5btazv2_normal.png" TargetMode="External" /><Relationship Id="rId15" Type="http://schemas.openxmlformats.org/officeDocument/2006/relationships/hyperlink" Target="http://pbs.twimg.com/profile_images/506127938874392578/GLcEaxj4_normal.jpeg" TargetMode="External" /><Relationship Id="rId16" Type="http://schemas.openxmlformats.org/officeDocument/2006/relationships/hyperlink" Target="http://pbs.twimg.com/profile_images/634739150382436353/JIjlGeGO_normal.png" TargetMode="External" /><Relationship Id="rId17" Type="http://schemas.openxmlformats.org/officeDocument/2006/relationships/hyperlink" Target="https://twitter.com/#!/shshattuck/status/1136352618836647936" TargetMode="External" /><Relationship Id="rId18" Type="http://schemas.openxmlformats.org/officeDocument/2006/relationships/hyperlink" Target="https://twitter.com/#!/shshattuck/status/1136352618836647936" TargetMode="External" /><Relationship Id="rId19" Type="http://schemas.openxmlformats.org/officeDocument/2006/relationships/hyperlink" Target="https://twitter.com/#!/shshattuck/status/1136648384012464128" TargetMode="External" /><Relationship Id="rId20" Type="http://schemas.openxmlformats.org/officeDocument/2006/relationships/hyperlink" Target="https://twitter.com/#!/shshattuck/status/1138451074627592193" TargetMode="External" /><Relationship Id="rId21" Type="http://schemas.openxmlformats.org/officeDocument/2006/relationships/hyperlink" Target="https://twitter.com/#!/datanativescon/status/1138474737712226304" TargetMode="External" /><Relationship Id="rId22" Type="http://schemas.openxmlformats.org/officeDocument/2006/relationships/hyperlink" Target="https://twitter.com/#!/elenaoua/status/1138480129410310145" TargetMode="External" /><Relationship Id="rId23" Type="http://schemas.openxmlformats.org/officeDocument/2006/relationships/hyperlink" Target="https://twitter.com/#!/m_learningnews/status/1138480189963415552" TargetMode="External" /><Relationship Id="rId24" Type="http://schemas.openxmlformats.org/officeDocument/2006/relationships/hyperlink" Target="https://twitter.com/#!/fintechpros/status/1138480423795875842" TargetMode="External" /><Relationship Id="rId25" Type="http://schemas.openxmlformats.org/officeDocument/2006/relationships/hyperlink" Target="https://twitter.com/#!/fintechdc/status/1138480515273637890" TargetMode="External" /><Relationship Id="rId26" Type="http://schemas.openxmlformats.org/officeDocument/2006/relationships/hyperlink" Target="https://twitter.com/#!/dataconomyjobs/status/1138480575134806022" TargetMode="External" /><Relationship Id="rId27" Type="http://schemas.openxmlformats.org/officeDocument/2006/relationships/hyperlink" Target="https://twitter.com/#!/biandanalytics/status/1138480630310850562" TargetMode="External" /><Relationship Id="rId28" Type="http://schemas.openxmlformats.org/officeDocument/2006/relationships/hyperlink" Target="https://twitter.com/#!/dataconomymedia/status/1138480714201124864" TargetMode="External" /><Relationship Id="rId29" Type="http://schemas.openxmlformats.org/officeDocument/2006/relationships/comments" Target="../comments1.xml" /><Relationship Id="rId30" Type="http://schemas.openxmlformats.org/officeDocument/2006/relationships/vmlDrawing" Target="../drawings/vmlDrawing1.vml" /><Relationship Id="rId31" Type="http://schemas.openxmlformats.org/officeDocument/2006/relationships/table" Target="../tables/table1.xml" /><Relationship Id="rId3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QADgiElAd" TargetMode="External" /><Relationship Id="rId2" Type="http://schemas.openxmlformats.org/officeDocument/2006/relationships/hyperlink" Target="https://t.co/53nfta7a8L" TargetMode="External" /><Relationship Id="rId3" Type="http://schemas.openxmlformats.org/officeDocument/2006/relationships/hyperlink" Target="https://t.co/HcR62suv8e" TargetMode="External" /><Relationship Id="rId4" Type="http://schemas.openxmlformats.org/officeDocument/2006/relationships/hyperlink" Target="https://t.co/8XNWXCvetz" TargetMode="External" /><Relationship Id="rId5" Type="http://schemas.openxmlformats.org/officeDocument/2006/relationships/hyperlink" Target="https://t.co/SjwCcVF1CC" TargetMode="External" /><Relationship Id="rId6" Type="http://schemas.openxmlformats.org/officeDocument/2006/relationships/hyperlink" Target="http://t.co/q5qfWYyQBg" TargetMode="External" /><Relationship Id="rId7" Type="http://schemas.openxmlformats.org/officeDocument/2006/relationships/hyperlink" Target="http://t.co/YEXMztN75F" TargetMode="External" /><Relationship Id="rId8" Type="http://schemas.openxmlformats.org/officeDocument/2006/relationships/hyperlink" Target="http://t.co/aYzU9SRNaD" TargetMode="External" /><Relationship Id="rId9" Type="http://schemas.openxmlformats.org/officeDocument/2006/relationships/hyperlink" Target="https://pbs.twimg.com/profile_banners/70768389/1406044213" TargetMode="External" /><Relationship Id="rId10" Type="http://schemas.openxmlformats.org/officeDocument/2006/relationships/hyperlink" Target="https://pbs.twimg.com/profile_banners/9500242/1551748470" TargetMode="External" /><Relationship Id="rId11" Type="http://schemas.openxmlformats.org/officeDocument/2006/relationships/hyperlink" Target="https://pbs.twimg.com/profile_banners/79470968/1557502048" TargetMode="External" /><Relationship Id="rId12" Type="http://schemas.openxmlformats.org/officeDocument/2006/relationships/hyperlink" Target="https://pbs.twimg.com/profile_banners/577526312/1520822768" TargetMode="External" /><Relationship Id="rId13" Type="http://schemas.openxmlformats.org/officeDocument/2006/relationships/hyperlink" Target="https://pbs.twimg.com/profile_banners/204750852/1554892463" TargetMode="External" /><Relationship Id="rId14" Type="http://schemas.openxmlformats.org/officeDocument/2006/relationships/hyperlink" Target="https://pbs.twimg.com/profile_banners/95128272/1520544017" TargetMode="External" /><Relationship Id="rId15" Type="http://schemas.openxmlformats.org/officeDocument/2006/relationships/hyperlink" Target="https://pbs.twimg.com/profile_banners/2585917969/1453802857" TargetMode="External" /><Relationship Id="rId16" Type="http://schemas.openxmlformats.org/officeDocument/2006/relationships/hyperlink" Target="https://pbs.twimg.com/profile_banners/2907985533/1425854108" TargetMode="External" /><Relationship Id="rId17" Type="http://schemas.openxmlformats.org/officeDocument/2006/relationships/hyperlink" Target="https://pbs.twimg.com/profile_banners/2933629443/1440336932" TargetMode="External" /><Relationship Id="rId18" Type="http://schemas.openxmlformats.org/officeDocument/2006/relationships/hyperlink" Target="https://pbs.twimg.com/profile_banners/2483417965/1425298763" TargetMode="External" /><Relationship Id="rId19" Type="http://schemas.openxmlformats.org/officeDocument/2006/relationships/hyperlink" Target="https://pbs.twimg.com/profile_banners/2583938166/1409505410" TargetMode="External" /><Relationship Id="rId20" Type="http://schemas.openxmlformats.org/officeDocument/2006/relationships/hyperlink" Target="https://pbs.twimg.com/profile_banners/2318606822/1478543318" TargetMode="External" /><Relationship Id="rId21" Type="http://schemas.openxmlformats.org/officeDocument/2006/relationships/hyperlink" Target="http://abs.twimg.com/images/themes/theme18/bg.gif" TargetMode="External" /><Relationship Id="rId22" Type="http://schemas.openxmlformats.org/officeDocument/2006/relationships/hyperlink" Target="http://abs.twimg.com/images/themes/theme5/bg.gif" TargetMode="External" /><Relationship Id="rId23" Type="http://schemas.openxmlformats.org/officeDocument/2006/relationships/hyperlink" Target="http://abs.twimg.com/images/themes/theme9/bg.gif" TargetMode="External" /><Relationship Id="rId24" Type="http://schemas.openxmlformats.org/officeDocument/2006/relationships/hyperlink" Target="http://abs.twimg.com/images/themes/theme14/bg.gif"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pbs.twimg.com/profile_images/491610878391746560/oYGXFhXS_normal.png" TargetMode="External" /><Relationship Id="rId34" Type="http://schemas.openxmlformats.org/officeDocument/2006/relationships/hyperlink" Target="http://pbs.twimg.com/profile_images/1083369426479661056/5o5g6tjU_normal.jpg" TargetMode="External" /><Relationship Id="rId35" Type="http://schemas.openxmlformats.org/officeDocument/2006/relationships/hyperlink" Target="http://pbs.twimg.com/profile_images/1126870783572291586/I3EzKQRg_normal.png" TargetMode="External" /><Relationship Id="rId36" Type="http://schemas.openxmlformats.org/officeDocument/2006/relationships/hyperlink" Target="http://pbs.twimg.com/profile_images/1110951676180160513/gNk42sb__normal.png" TargetMode="External" /><Relationship Id="rId37" Type="http://schemas.openxmlformats.org/officeDocument/2006/relationships/hyperlink" Target="http://pbs.twimg.com/profile_images/889879247753498625/v9UVJ-Gz_normal.jpg" TargetMode="External" /><Relationship Id="rId38" Type="http://schemas.openxmlformats.org/officeDocument/2006/relationships/hyperlink" Target="http://pbs.twimg.com/profile_images/589481715346894848/f7oDbHxl_normal.jpg" TargetMode="External" /><Relationship Id="rId39" Type="http://schemas.openxmlformats.org/officeDocument/2006/relationships/hyperlink" Target="http://pbs.twimg.com/profile_images/691924982797111297/flls6cF7_normal.jpg" TargetMode="External" /><Relationship Id="rId40" Type="http://schemas.openxmlformats.org/officeDocument/2006/relationships/hyperlink" Target="http://pbs.twimg.com/profile_images/580406340071346176/4MErKnIz_normal.png" TargetMode="External" /><Relationship Id="rId41" Type="http://schemas.openxmlformats.org/officeDocument/2006/relationships/hyperlink" Target="http://pbs.twimg.com/profile_images/635445014181584897/josRo-Y1_normal.png" TargetMode="External" /><Relationship Id="rId42" Type="http://schemas.openxmlformats.org/officeDocument/2006/relationships/hyperlink" Target="http://pbs.twimg.com/profile_images/572372748748337152/K5btazv2_normal.png" TargetMode="External" /><Relationship Id="rId43" Type="http://schemas.openxmlformats.org/officeDocument/2006/relationships/hyperlink" Target="http://pbs.twimg.com/profile_images/506127938874392578/GLcEaxj4_normal.jpeg" TargetMode="External" /><Relationship Id="rId44" Type="http://schemas.openxmlformats.org/officeDocument/2006/relationships/hyperlink" Target="http://pbs.twimg.com/profile_images/634739150382436353/JIjlGeGO_normal.png" TargetMode="External" /><Relationship Id="rId45" Type="http://schemas.openxmlformats.org/officeDocument/2006/relationships/hyperlink" Target="https://twitter.com/shshattuck" TargetMode="External" /><Relationship Id="rId46" Type="http://schemas.openxmlformats.org/officeDocument/2006/relationships/hyperlink" Target="https://twitter.com/amywebb" TargetMode="External" /><Relationship Id="rId47" Type="http://schemas.openxmlformats.org/officeDocument/2006/relationships/hyperlink" Target="https://twitter.com/fti" TargetMode="External" /><Relationship Id="rId48" Type="http://schemas.openxmlformats.org/officeDocument/2006/relationships/hyperlink" Target="https://twitter.com/b_cavello" TargetMode="External" /><Relationship Id="rId49" Type="http://schemas.openxmlformats.org/officeDocument/2006/relationships/hyperlink" Target="https://twitter.com/datanativescon" TargetMode="External" /><Relationship Id="rId50" Type="http://schemas.openxmlformats.org/officeDocument/2006/relationships/hyperlink" Target="https://twitter.com/elenaoua" TargetMode="External" /><Relationship Id="rId51" Type="http://schemas.openxmlformats.org/officeDocument/2006/relationships/hyperlink" Target="https://twitter.com/m_learningnews" TargetMode="External" /><Relationship Id="rId52" Type="http://schemas.openxmlformats.org/officeDocument/2006/relationships/hyperlink" Target="https://twitter.com/fintechpros" TargetMode="External" /><Relationship Id="rId53" Type="http://schemas.openxmlformats.org/officeDocument/2006/relationships/hyperlink" Target="https://twitter.com/fintechdc" TargetMode="External" /><Relationship Id="rId54" Type="http://schemas.openxmlformats.org/officeDocument/2006/relationships/hyperlink" Target="https://twitter.com/dataconomyjobs" TargetMode="External" /><Relationship Id="rId55" Type="http://schemas.openxmlformats.org/officeDocument/2006/relationships/hyperlink" Target="https://twitter.com/biandanalytics" TargetMode="External" /><Relationship Id="rId56" Type="http://schemas.openxmlformats.org/officeDocument/2006/relationships/hyperlink" Target="https://twitter.com/dataconomymedia" TargetMode="External" /><Relationship Id="rId57" Type="http://schemas.openxmlformats.org/officeDocument/2006/relationships/comments" Target="../comments2.xml" /><Relationship Id="rId58" Type="http://schemas.openxmlformats.org/officeDocument/2006/relationships/vmlDrawing" Target="../drawings/vmlDrawing2.vml" /><Relationship Id="rId59" Type="http://schemas.openxmlformats.org/officeDocument/2006/relationships/table" Target="../tables/table2.xml" /><Relationship Id="rId60" Type="http://schemas.openxmlformats.org/officeDocument/2006/relationships/drawing" Target="../drawings/drawing1.xml" /><Relationship Id="rId6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mailchi.mp/futuretodayinstitute/tech-trends-newsletter-117" TargetMode="External" /><Relationship Id="rId2" Type="http://schemas.openxmlformats.org/officeDocument/2006/relationships/hyperlink" Target="https://twitter.com/petrabaeuerle/status/1138443900731961346" TargetMode="External" /><Relationship Id="rId3" Type="http://schemas.openxmlformats.org/officeDocument/2006/relationships/hyperlink" Target="https://twitter.com/petrabaeuerle/status/1138443900731961346" TargetMode="External" /><Relationship Id="rId4" Type="http://schemas.openxmlformats.org/officeDocument/2006/relationships/hyperlink" Target="https://mailchi.mp/futuretodayinstitute/tech-trends-newsletter-117" TargetMode="External" /><Relationship Id="rId5" Type="http://schemas.openxmlformats.org/officeDocument/2006/relationships/table" Target="../tables/table12.xml" /><Relationship Id="rId6" Type="http://schemas.openxmlformats.org/officeDocument/2006/relationships/table" Target="../tables/table13.xm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 Id="rId1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418</v>
      </c>
      <c r="BB2" s="13" t="s">
        <v>424</v>
      </c>
      <c r="BC2" s="13" t="s">
        <v>425</v>
      </c>
      <c r="BD2" s="67" t="s">
        <v>538</v>
      </c>
      <c r="BE2" s="67" t="s">
        <v>539</v>
      </c>
      <c r="BF2" s="67" t="s">
        <v>540</v>
      </c>
      <c r="BG2" s="67" t="s">
        <v>541</v>
      </c>
      <c r="BH2" s="67" t="s">
        <v>542</v>
      </c>
      <c r="BI2" s="67" t="s">
        <v>543</v>
      </c>
      <c r="BJ2" s="67" t="s">
        <v>544</v>
      </c>
      <c r="BK2" s="67" t="s">
        <v>545</v>
      </c>
      <c r="BL2" s="67" t="s">
        <v>546</v>
      </c>
    </row>
    <row r="3" spans="1:64" ht="15" customHeight="1">
      <c r="A3" s="84" t="s">
        <v>212</v>
      </c>
      <c r="B3" s="84" t="s">
        <v>221</v>
      </c>
      <c r="C3" s="53" t="s">
        <v>550</v>
      </c>
      <c r="D3" s="54">
        <v>3</v>
      </c>
      <c r="E3" s="65" t="s">
        <v>132</v>
      </c>
      <c r="F3" s="55">
        <v>32</v>
      </c>
      <c r="G3" s="53"/>
      <c r="H3" s="57"/>
      <c r="I3" s="56"/>
      <c r="J3" s="56"/>
      <c r="K3" s="36" t="s">
        <v>65</v>
      </c>
      <c r="L3" s="62">
        <v>3</v>
      </c>
      <c r="M3" s="62"/>
      <c r="N3" s="63"/>
      <c r="O3" s="85" t="s">
        <v>224</v>
      </c>
      <c r="P3" s="87">
        <v>43621.80730324074</v>
      </c>
      <c r="Q3" s="85" t="s">
        <v>226</v>
      </c>
      <c r="R3" s="89" t="s">
        <v>231</v>
      </c>
      <c r="S3" s="85" t="s">
        <v>233</v>
      </c>
      <c r="T3" s="85"/>
      <c r="U3" s="85"/>
      <c r="V3" s="89" t="s">
        <v>238</v>
      </c>
      <c r="W3" s="87">
        <v>43621.80730324074</v>
      </c>
      <c r="X3" s="89" t="s">
        <v>246</v>
      </c>
      <c r="Y3" s="85"/>
      <c r="Z3" s="85"/>
      <c r="AA3" s="91" t="s">
        <v>257</v>
      </c>
      <c r="AB3" s="85"/>
      <c r="AC3" s="85" t="b">
        <v>0</v>
      </c>
      <c r="AD3" s="85">
        <v>7</v>
      </c>
      <c r="AE3" s="91" t="s">
        <v>269</v>
      </c>
      <c r="AF3" s="85" t="b">
        <v>0</v>
      </c>
      <c r="AG3" s="85" t="s">
        <v>271</v>
      </c>
      <c r="AH3" s="85"/>
      <c r="AI3" s="91" t="s">
        <v>269</v>
      </c>
      <c r="AJ3" s="85" t="b">
        <v>0</v>
      </c>
      <c r="AK3" s="85">
        <v>2</v>
      </c>
      <c r="AL3" s="91" t="s">
        <v>269</v>
      </c>
      <c r="AM3" s="85" t="s">
        <v>273</v>
      </c>
      <c r="AN3" s="85" t="b">
        <v>0</v>
      </c>
      <c r="AO3" s="91" t="s">
        <v>257</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222</v>
      </c>
      <c r="C4" s="53" t="s">
        <v>550</v>
      </c>
      <c r="D4" s="54">
        <v>3</v>
      </c>
      <c r="E4" s="65" t="s">
        <v>132</v>
      </c>
      <c r="F4" s="55">
        <v>32</v>
      </c>
      <c r="G4" s="53"/>
      <c r="H4" s="57"/>
      <c r="I4" s="56"/>
      <c r="J4" s="56"/>
      <c r="K4" s="36" t="s">
        <v>65</v>
      </c>
      <c r="L4" s="83">
        <v>4</v>
      </c>
      <c r="M4" s="83"/>
      <c r="N4" s="63"/>
      <c r="O4" s="86" t="s">
        <v>224</v>
      </c>
      <c r="P4" s="88">
        <v>43621.80730324074</v>
      </c>
      <c r="Q4" s="86" t="s">
        <v>226</v>
      </c>
      <c r="R4" s="90" t="s">
        <v>231</v>
      </c>
      <c r="S4" s="86" t="s">
        <v>233</v>
      </c>
      <c r="T4" s="86"/>
      <c r="U4" s="86"/>
      <c r="V4" s="90" t="s">
        <v>238</v>
      </c>
      <c r="W4" s="88">
        <v>43621.80730324074</v>
      </c>
      <c r="X4" s="90" t="s">
        <v>246</v>
      </c>
      <c r="Y4" s="86"/>
      <c r="Z4" s="86"/>
      <c r="AA4" s="92" t="s">
        <v>257</v>
      </c>
      <c r="AB4" s="86"/>
      <c r="AC4" s="86" t="b">
        <v>0</v>
      </c>
      <c r="AD4" s="86">
        <v>7</v>
      </c>
      <c r="AE4" s="92" t="s">
        <v>269</v>
      </c>
      <c r="AF4" s="86" t="b">
        <v>0</v>
      </c>
      <c r="AG4" s="86" t="s">
        <v>271</v>
      </c>
      <c r="AH4" s="86"/>
      <c r="AI4" s="92" t="s">
        <v>269</v>
      </c>
      <c r="AJ4" s="86" t="b">
        <v>0</v>
      </c>
      <c r="AK4" s="86">
        <v>2</v>
      </c>
      <c r="AL4" s="92" t="s">
        <v>269</v>
      </c>
      <c r="AM4" s="86" t="s">
        <v>273</v>
      </c>
      <c r="AN4" s="86" t="b">
        <v>0</v>
      </c>
      <c r="AO4" s="92" t="s">
        <v>257</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2</v>
      </c>
      <c r="BE4" s="52">
        <v>8.695652173913043</v>
      </c>
      <c r="BF4" s="51">
        <v>0</v>
      </c>
      <c r="BG4" s="52">
        <v>0</v>
      </c>
      <c r="BH4" s="51">
        <v>0</v>
      </c>
      <c r="BI4" s="52">
        <v>0</v>
      </c>
      <c r="BJ4" s="51">
        <v>21</v>
      </c>
      <c r="BK4" s="52">
        <v>91.30434782608695</v>
      </c>
      <c r="BL4" s="51">
        <v>23</v>
      </c>
    </row>
    <row r="5" spans="1:64" ht="15">
      <c r="A5" s="84" t="s">
        <v>212</v>
      </c>
      <c r="B5" s="84" t="s">
        <v>223</v>
      </c>
      <c r="C5" s="53" t="s">
        <v>550</v>
      </c>
      <c r="D5" s="54">
        <v>3</v>
      </c>
      <c r="E5" s="65" t="s">
        <v>132</v>
      </c>
      <c r="F5" s="55">
        <v>32</v>
      </c>
      <c r="G5" s="53"/>
      <c r="H5" s="57"/>
      <c r="I5" s="56"/>
      <c r="J5" s="56"/>
      <c r="K5" s="36" t="s">
        <v>65</v>
      </c>
      <c r="L5" s="83">
        <v>5</v>
      </c>
      <c r="M5" s="83"/>
      <c r="N5" s="63"/>
      <c r="O5" s="86" t="s">
        <v>225</v>
      </c>
      <c r="P5" s="88">
        <v>43622.623460648145</v>
      </c>
      <c r="Q5" s="86" t="s">
        <v>227</v>
      </c>
      <c r="R5" s="86"/>
      <c r="S5" s="86"/>
      <c r="T5" s="86"/>
      <c r="U5" s="86"/>
      <c r="V5" s="90" t="s">
        <v>238</v>
      </c>
      <c r="W5" s="88">
        <v>43622.623460648145</v>
      </c>
      <c r="X5" s="90" t="s">
        <v>247</v>
      </c>
      <c r="Y5" s="86"/>
      <c r="Z5" s="86"/>
      <c r="AA5" s="92" t="s">
        <v>258</v>
      </c>
      <c r="AB5" s="92" t="s">
        <v>268</v>
      </c>
      <c r="AC5" s="86" t="b">
        <v>0</v>
      </c>
      <c r="AD5" s="86">
        <v>1</v>
      </c>
      <c r="AE5" s="92" t="s">
        <v>270</v>
      </c>
      <c r="AF5" s="86" t="b">
        <v>0</v>
      </c>
      <c r="AG5" s="86" t="s">
        <v>271</v>
      </c>
      <c r="AH5" s="86"/>
      <c r="AI5" s="92" t="s">
        <v>269</v>
      </c>
      <c r="AJ5" s="86" t="b">
        <v>0</v>
      </c>
      <c r="AK5" s="86">
        <v>1</v>
      </c>
      <c r="AL5" s="92" t="s">
        <v>269</v>
      </c>
      <c r="AM5" s="86" t="s">
        <v>274</v>
      </c>
      <c r="AN5" s="86" t="b">
        <v>0</v>
      </c>
      <c r="AO5" s="92" t="s">
        <v>268</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28</v>
      </c>
      <c r="BK5" s="52">
        <v>100</v>
      </c>
      <c r="BL5" s="51">
        <v>28</v>
      </c>
    </row>
    <row r="6" spans="1:64" ht="15">
      <c r="A6" s="84" t="s">
        <v>212</v>
      </c>
      <c r="B6" s="84" t="s">
        <v>212</v>
      </c>
      <c r="C6" s="53" t="s">
        <v>550</v>
      </c>
      <c r="D6" s="54">
        <v>3</v>
      </c>
      <c r="E6" s="65" t="s">
        <v>132</v>
      </c>
      <c r="F6" s="55">
        <v>32</v>
      </c>
      <c r="G6" s="53"/>
      <c r="H6" s="57"/>
      <c r="I6" s="56"/>
      <c r="J6" s="56"/>
      <c r="K6" s="36" t="s">
        <v>65</v>
      </c>
      <c r="L6" s="83">
        <v>6</v>
      </c>
      <c r="M6" s="83"/>
      <c r="N6" s="63"/>
      <c r="O6" s="86" t="s">
        <v>176</v>
      </c>
      <c r="P6" s="88">
        <v>43627.59793981481</v>
      </c>
      <c r="Q6" s="86" t="s">
        <v>228</v>
      </c>
      <c r="R6" s="90" t="s">
        <v>232</v>
      </c>
      <c r="S6" s="86" t="s">
        <v>234</v>
      </c>
      <c r="T6" s="86" t="s">
        <v>235</v>
      </c>
      <c r="U6" s="86"/>
      <c r="V6" s="90" t="s">
        <v>238</v>
      </c>
      <c r="W6" s="88">
        <v>43627.59793981481</v>
      </c>
      <c r="X6" s="90" t="s">
        <v>248</v>
      </c>
      <c r="Y6" s="86"/>
      <c r="Z6" s="86"/>
      <c r="AA6" s="92" t="s">
        <v>259</v>
      </c>
      <c r="AB6" s="86"/>
      <c r="AC6" s="86" t="b">
        <v>0</v>
      </c>
      <c r="AD6" s="86">
        <v>5</v>
      </c>
      <c r="AE6" s="92" t="s">
        <v>269</v>
      </c>
      <c r="AF6" s="86" t="b">
        <v>1</v>
      </c>
      <c r="AG6" s="86" t="s">
        <v>271</v>
      </c>
      <c r="AH6" s="86"/>
      <c r="AI6" s="92" t="s">
        <v>272</v>
      </c>
      <c r="AJ6" s="86" t="b">
        <v>0</v>
      </c>
      <c r="AK6" s="86">
        <v>1</v>
      </c>
      <c r="AL6" s="92" t="s">
        <v>269</v>
      </c>
      <c r="AM6" s="86" t="s">
        <v>274</v>
      </c>
      <c r="AN6" s="86" t="b">
        <v>0</v>
      </c>
      <c r="AO6" s="92" t="s">
        <v>259</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1</v>
      </c>
      <c r="BE6" s="52">
        <v>3.4482758620689653</v>
      </c>
      <c r="BF6" s="51">
        <v>1</v>
      </c>
      <c r="BG6" s="52">
        <v>3.4482758620689653</v>
      </c>
      <c r="BH6" s="51">
        <v>0</v>
      </c>
      <c r="BI6" s="52">
        <v>0</v>
      </c>
      <c r="BJ6" s="51">
        <v>27</v>
      </c>
      <c r="BK6" s="52">
        <v>93.10344827586206</v>
      </c>
      <c r="BL6" s="51">
        <v>29</v>
      </c>
    </row>
    <row r="7" spans="1:64" ht="15">
      <c r="A7" s="84" t="s">
        <v>213</v>
      </c>
      <c r="B7" s="84" t="s">
        <v>212</v>
      </c>
      <c r="C7" s="53" t="s">
        <v>550</v>
      </c>
      <c r="D7" s="54">
        <v>3</v>
      </c>
      <c r="E7" s="65" t="s">
        <v>132</v>
      </c>
      <c r="F7" s="55">
        <v>32</v>
      </c>
      <c r="G7" s="53"/>
      <c r="H7" s="57"/>
      <c r="I7" s="56"/>
      <c r="J7" s="56"/>
      <c r="K7" s="36" t="s">
        <v>65</v>
      </c>
      <c r="L7" s="83">
        <v>7</v>
      </c>
      <c r="M7" s="83"/>
      <c r="N7" s="63"/>
      <c r="O7" s="86" t="s">
        <v>224</v>
      </c>
      <c r="P7" s="88">
        <v>43627.66322916667</v>
      </c>
      <c r="Q7" s="86" t="s">
        <v>229</v>
      </c>
      <c r="R7" s="86"/>
      <c r="S7" s="86"/>
      <c r="T7" s="86" t="s">
        <v>236</v>
      </c>
      <c r="U7" s="90" t="s">
        <v>237</v>
      </c>
      <c r="V7" s="90" t="s">
        <v>237</v>
      </c>
      <c r="W7" s="88">
        <v>43627.66322916667</v>
      </c>
      <c r="X7" s="90" t="s">
        <v>249</v>
      </c>
      <c r="Y7" s="86"/>
      <c r="Z7" s="86"/>
      <c r="AA7" s="92" t="s">
        <v>260</v>
      </c>
      <c r="AB7" s="86"/>
      <c r="AC7" s="86" t="b">
        <v>0</v>
      </c>
      <c r="AD7" s="86">
        <v>9</v>
      </c>
      <c r="AE7" s="92" t="s">
        <v>269</v>
      </c>
      <c r="AF7" s="86" t="b">
        <v>0</v>
      </c>
      <c r="AG7" s="86" t="s">
        <v>271</v>
      </c>
      <c r="AH7" s="86"/>
      <c r="AI7" s="92" t="s">
        <v>269</v>
      </c>
      <c r="AJ7" s="86" t="b">
        <v>0</v>
      </c>
      <c r="AK7" s="86">
        <v>8</v>
      </c>
      <c r="AL7" s="92" t="s">
        <v>269</v>
      </c>
      <c r="AM7" s="86" t="s">
        <v>273</v>
      </c>
      <c r="AN7" s="86" t="b">
        <v>0</v>
      </c>
      <c r="AO7" s="92" t="s">
        <v>260</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2</v>
      </c>
      <c r="BD7" s="51">
        <v>1</v>
      </c>
      <c r="BE7" s="52">
        <v>2.7777777777777777</v>
      </c>
      <c r="BF7" s="51">
        <v>0</v>
      </c>
      <c r="BG7" s="52">
        <v>0</v>
      </c>
      <c r="BH7" s="51">
        <v>0</v>
      </c>
      <c r="BI7" s="52">
        <v>0</v>
      </c>
      <c r="BJ7" s="51">
        <v>35</v>
      </c>
      <c r="BK7" s="52">
        <v>97.22222222222223</v>
      </c>
      <c r="BL7" s="51">
        <v>36</v>
      </c>
    </row>
    <row r="8" spans="1:64" ht="15">
      <c r="A8" s="84" t="s">
        <v>214</v>
      </c>
      <c r="B8" s="84" t="s">
        <v>213</v>
      </c>
      <c r="C8" s="53" t="s">
        <v>550</v>
      </c>
      <c r="D8" s="54">
        <v>3</v>
      </c>
      <c r="E8" s="65" t="s">
        <v>132</v>
      </c>
      <c r="F8" s="55">
        <v>32</v>
      </c>
      <c r="G8" s="53"/>
      <c r="H8" s="57"/>
      <c r="I8" s="56"/>
      <c r="J8" s="56"/>
      <c r="K8" s="36" t="s">
        <v>65</v>
      </c>
      <c r="L8" s="83">
        <v>8</v>
      </c>
      <c r="M8" s="83"/>
      <c r="N8" s="63"/>
      <c r="O8" s="86" t="s">
        <v>224</v>
      </c>
      <c r="P8" s="88">
        <v>43627.67811342593</v>
      </c>
      <c r="Q8" s="86" t="s">
        <v>230</v>
      </c>
      <c r="R8" s="86"/>
      <c r="S8" s="86"/>
      <c r="T8" s="86"/>
      <c r="U8" s="86"/>
      <c r="V8" s="90" t="s">
        <v>239</v>
      </c>
      <c r="W8" s="88">
        <v>43627.67811342593</v>
      </c>
      <c r="X8" s="90" t="s">
        <v>250</v>
      </c>
      <c r="Y8" s="86"/>
      <c r="Z8" s="86"/>
      <c r="AA8" s="92" t="s">
        <v>261</v>
      </c>
      <c r="AB8" s="86"/>
      <c r="AC8" s="86" t="b">
        <v>0</v>
      </c>
      <c r="AD8" s="86">
        <v>0</v>
      </c>
      <c r="AE8" s="92" t="s">
        <v>269</v>
      </c>
      <c r="AF8" s="86" t="b">
        <v>0</v>
      </c>
      <c r="AG8" s="86" t="s">
        <v>271</v>
      </c>
      <c r="AH8" s="86"/>
      <c r="AI8" s="92" t="s">
        <v>269</v>
      </c>
      <c r="AJ8" s="86" t="b">
        <v>0</v>
      </c>
      <c r="AK8" s="86">
        <v>8</v>
      </c>
      <c r="AL8" s="92" t="s">
        <v>260</v>
      </c>
      <c r="AM8" s="86" t="s">
        <v>274</v>
      </c>
      <c r="AN8" s="86" t="b">
        <v>0</v>
      </c>
      <c r="AO8" s="92" t="s">
        <v>260</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25</v>
      </c>
      <c r="BK8" s="52">
        <v>100</v>
      </c>
      <c r="BL8" s="51">
        <v>25</v>
      </c>
    </row>
    <row r="9" spans="1:64" ht="15">
      <c r="A9" s="84" t="s">
        <v>215</v>
      </c>
      <c r="B9" s="84" t="s">
        <v>213</v>
      </c>
      <c r="C9" s="53" t="s">
        <v>550</v>
      </c>
      <c r="D9" s="54">
        <v>3</v>
      </c>
      <c r="E9" s="65" t="s">
        <v>132</v>
      </c>
      <c r="F9" s="55">
        <v>32</v>
      </c>
      <c r="G9" s="53"/>
      <c r="H9" s="57"/>
      <c r="I9" s="56"/>
      <c r="J9" s="56"/>
      <c r="K9" s="36" t="s">
        <v>65</v>
      </c>
      <c r="L9" s="83">
        <v>9</v>
      </c>
      <c r="M9" s="83"/>
      <c r="N9" s="63"/>
      <c r="O9" s="86" t="s">
        <v>224</v>
      </c>
      <c r="P9" s="88">
        <v>43627.67827546296</v>
      </c>
      <c r="Q9" s="86" t="s">
        <v>230</v>
      </c>
      <c r="R9" s="86"/>
      <c r="S9" s="86"/>
      <c r="T9" s="86"/>
      <c r="U9" s="86"/>
      <c r="V9" s="90" t="s">
        <v>240</v>
      </c>
      <c r="W9" s="88">
        <v>43627.67827546296</v>
      </c>
      <c r="X9" s="90" t="s">
        <v>251</v>
      </c>
      <c r="Y9" s="86"/>
      <c r="Z9" s="86"/>
      <c r="AA9" s="92" t="s">
        <v>262</v>
      </c>
      <c r="AB9" s="86"/>
      <c r="AC9" s="86" t="b">
        <v>0</v>
      </c>
      <c r="AD9" s="86">
        <v>0</v>
      </c>
      <c r="AE9" s="92" t="s">
        <v>269</v>
      </c>
      <c r="AF9" s="86" t="b">
        <v>0</v>
      </c>
      <c r="AG9" s="86" t="s">
        <v>271</v>
      </c>
      <c r="AH9" s="86"/>
      <c r="AI9" s="92" t="s">
        <v>269</v>
      </c>
      <c r="AJ9" s="86" t="b">
        <v>0</v>
      </c>
      <c r="AK9" s="86">
        <v>8</v>
      </c>
      <c r="AL9" s="92" t="s">
        <v>260</v>
      </c>
      <c r="AM9" s="86" t="s">
        <v>274</v>
      </c>
      <c r="AN9" s="86" t="b">
        <v>0</v>
      </c>
      <c r="AO9" s="92" t="s">
        <v>260</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25</v>
      </c>
      <c r="BK9" s="52">
        <v>100</v>
      </c>
      <c r="BL9" s="51">
        <v>25</v>
      </c>
    </row>
    <row r="10" spans="1:64" ht="15">
      <c r="A10" s="84" t="s">
        <v>216</v>
      </c>
      <c r="B10" s="84" t="s">
        <v>213</v>
      </c>
      <c r="C10" s="53" t="s">
        <v>550</v>
      </c>
      <c r="D10" s="54">
        <v>3</v>
      </c>
      <c r="E10" s="65" t="s">
        <v>132</v>
      </c>
      <c r="F10" s="55">
        <v>32</v>
      </c>
      <c r="G10" s="53"/>
      <c r="H10" s="57"/>
      <c r="I10" s="56"/>
      <c r="J10" s="56"/>
      <c r="K10" s="36" t="s">
        <v>65</v>
      </c>
      <c r="L10" s="83">
        <v>10</v>
      </c>
      <c r="M10" s="83"/>
      <c r="N10" s="63"/>
      <c r="O10" s="86" t="s">
        <v>224</v>
      </c>
      <c r="P10" s="88">
        <v>43627.678923611114</v>
      </c>
      <c r="Q10" s="86" t="s">
        <v>230</v>
      </c>
      <c r="R10" s="86"/>
      <c r="S10" s="86"/>
      <c r="T10" s="86"/>
      <c r="U10" s="86"/>
      <c r="V10" s="90" t="s">
        <v>241</v>
      </c>
      <c r="W10" s="88">
        <v>43627.678923611114</v>
      </c>
      <c r="X10" s="90" t="s">
        <v>252</v>
      </c>
      <c r="Y10" s="86"/>
      <c r="Z10" s="86"/>
      <c r="AA10" s="92" t="s">
        <v>263</v>
      </c>
      <c r="AB10" s="86"/>
      <c r="AC10" s="86" t="b">
        <v>0</v>
      </c>
      <c r="AD10" s="86">
        <v>0</v>
      </c>
      <c r="AE10" s="92" t="s">
        <v>269</v>
      </c>
      <c r="AF10" s="86" t="b">
        <v>0</v>
      </c>
      <c r="AG10" s="86" t="s">
        <v>271</v>
      </c>
      <c r="AH10" s="86"/>
      <c r="AI10" s="92" t="s">
        <v>269</v>
      </c>
      <c r="AJ10" s="86" t="b">
        <v>0</v>
      </c>
      <c r="AK10" s="86">
        <v>8</v>
      </c>
      <c r="AL10" s="92" t="s">
        <v>260</v>
      </c>
      <c r="AM10" s="86" t="s">
        <v>274</v>
      </c>
      <c r="AN10" s="86" t="b">
        <v>0</v>
      </c>
      <c r="AO10" s="92" t="s">
        <v>260</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25</v>
      </c>
      <c r="BK10" s="52">
        <v>100</v>
      </c>
      <c r="BL10" s="51">
        <v>25</v>
      </c>
    </row>
    <row r="11" spans="1:64" ht="15">
      <c r="A11" s="84" t="s">
        <v>217</v>
      </c>
      <c r="B11" s="84" t="s">
        <v>213</v>
      </c>
      <c r="C11" s="53" t="s">
        <v>550</v>
      </c>
      <c r="D11" s="54">
        <v>3</v>
      </c>
      <c r="E11" s="65" t="s">
        <v>132</v>
      </c>
      <c r="F11" s="55">
        <v>32</v>
      </c>
      <c r="G11" s="53"/>
      <c r="H11" s="57"/>
      <c r="I11" s="56"/>
      <c r="J11" s="56"/>
      <c r="K11" s="36" t="s">
        <v>65</v>
      </c>
      <c r="L11" s="83">
        <v>11</v>
      </c>
      <c r="M11" s="83"/>
      <c r="N11" s="63"/>
      <c r="O11" s="86" t="s">
        <v>224</v>
      </c>
      <c r="P11" s="88">
        <v>43627.67917824074</v>
      </c>
      <c r="Q11" s="86" t="s">
        <v>230</v>
      </c>
      <c r="R11" s="86"/>
      <c r="S11" s="86"/>
      <c r="T11" s="86"/>
      <c r="U11" s="86"/>
      <c r="V11" s="90" t="s">
        <v>242</v>
      </c>
      <c r="W11" s="88">
        <v>43627.67917824074</v>
      </c>
      <c r="X11" s="90" t="s">
        <v>253</v>
      </c>
      <c r="Y11" s="86"/>
      <c r="Z11" s="86"/>
      <c r="AA11" s="92" t="s">
        <v>264</v>
      </c>
      <c r="AB11" s="86"/>
      <c r="AC11" s="86" t="b">
        <v>0</v>
      </c>
      <c r="AD11" s="86">
        <v>0</v>
      </c>
      <c r="AE11" s="92" t="s">
        <v>269</v>
      </c>
      <c r="AF11" s="86" t="b">
        <v>0</v>
      </c>
      <c r="AG11" s="86" t="s">
        <v>271</v>
      </c>
      <c r="AH11" s="86"/>
      <c r="AI11" s="92" t="s">
        <v>269</v>
      </c>
      <c r="AJ11" s="86" t="b">
        <v>0</v>
      </c>
      <c r="AK11" s="86">
        <v>8</v>
      </c>
      <c r="AL11" s="92" t="s">
        <v>260</v>
      </c>
      <c r="AM11" s="86" t="s">
        <v>274</v>
      </c>
      <c r="AN11" s="86" t="b">
        <v>0</v>
      </c>
      <c r="AO11" s="92" t="s">
        <v>260</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25</v>
      </c>
      <c r="BK11" s="52">
        <v>100</v>
      </c>
      <c r="BL11" s="51">
        <v>25</v>
      </c>
    </row>
    <row r="12" spans="1:64" ht="15">
      <c r="A12" s="84" t="s">
        <v>218</v>
      </c>
      <c r="B12" s="84" t="s">
        <v>213</v>
      </c>
      <c r="C12" s="53" t="s">
        <v>550</v>
      </c>
      <c r="D12" s="54">
        <v>3</v>
      </c>
      <c r="E12" s="65" t="s">
        <v>132</v>
      </c>
      <c r="F12" s="55">
        <v>32</v>
      </c>
      <c r="G12" s="53"/>
      <c r="H12" s="57"/>
      <c r="I12" s="56"/>
      <c r="J12" s="56"/>
      <c r="K12" s="36" t="s">
        <v>65</v>
      </c>
      <c r="L12" s="83">
        <v>12</v>
      </c>
      <c r="M12" s="83"/>
      <c r="N12" s="63"/>
      <c r="O12" s="86" t="s">
        <v>224</v>
      </c>
      <c r="P12" s="88">
        <v>43627.67934027778</v>
      </c>
      <c r="Q12" s="86" t="s">
        <v>230</v>
      </c>
      <c r="R12" s="86"/>
      <c r="S12" s="86"/>
      <c r="T12" s="86"/>
      <c r="U12" s="86"/>
      <c r="V12" s="90" t="s">
        <v>243</v>
      </c>
      <c r="W12" s="88">
        <v>43627.67934027778</v>
      </c>
      <c r="X12" s="90" t="s">
        <v>254</v>
      </c>
      <c r="Y12" s="86"/>
      <c r="Z12" s="86"/>
      <c r="AA12" s="92" t="s">
        <v>265</v>
      </c>
      <c r="AB12" s="86"/>
      <c r="AC12" s="86" t="b">
        <v>0</v>
      </c>
      <c r="AD12" s="86">
        <v>0</v>
      </c>
      <c r="AE12" s="92" t="s">
        <v>269</v>
      </c>
      <c r="AF12" s="86" t="b">
        <v>0</v>
      </c>
      <c r="AG12" s="86" t="s">
        <v>271</v>
      </c>
      <c r="AH12" s="86"/>
      <c r="AI12" s="92" t="s">
        <v>269</v>
      </c>
      <c r="AJ12" s="86" t="b">
        <v>0</v>
      </c>
      <c r="AK12" s="86">
        <v>8</v>
      </c>
      <c r="AL12" s="92" t="s">
        <v>260</v>
      </c>
      <c r="AM12" s="86" t="s">
        <v>274</v>
      </c>
      <c r="AN12" s="86" t="b">
        <v>0</v>
      </c>
      <c r="AO12" s="92" t="s">
        <v>260</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25</v>
      </c>
      <c r="BK12" s="52">
        <v>100</v>
      </c>
      <c r="BL12" s="51">
        <v>25</v>
      </c>
    </row>
    <row r="13" spans="1:64" ht="15">
      <c r="A13" s="84" t="s">
        <v>219</v>
      </c>
      <c r="B13" s="84" t="s">
        <v>213</v>
      </c>
      <c r="C13" s="53" t="s">
        <v>550</v>
      </c>
      <c r="D13" s="54">
        <v>3</v>
      </c>
      <c r="E13" s="65" t="s">
        <v>132</v>
      </c>
      <c r="F13" s="55">
        <v>32</v>
      </c>
      <c r="G13" s="53"/>
      <c r="H13" s="57"/>
      <c r="I13" s="56"/>
      <c r="J13" s="56"/>
      <c r="K13" s="36" t="s">
        <v>65</v>
      </c>
      <c r="L13" s="83">
        <v>13</v>
      </c>
      <c r="M13" s="83"/>
      <c r="N13" s="63"/>
      <c r="O13" s="86" t="s">
        <v>224</v>
      </c>
      <c r="P13" s="88">
        <v>43627.67949074074</v>
      </c>
      <c r="Q13" s="86" t="s">
        <v>230</v>
      </c>
      <c r="R13" s="86"/>
      <c r="S13" s="86"/>
      <c r="T13" s="86"/>
      <c r="U13" s="86"/>
      <c r="V13" s="90" t="s">
        <v>244</v>
      </c>
      <c r="W13" s="88">
        <v>43627.67949074074</v>
      </c>
      <c r="X13" s="90" t="s">
        <v>255</v>
      </c>
      <c r="Y13" s="86"/>
      <c r="Z13" s="86"/>
      <c r="AA13" s="92" t="s">
        <v>266</v>
      </c>
      <c r="AB13" s="86"/>
      <c r="AC13" s="86" t="b">
        <v>0</v>
      </c>
      <c r="AD13" s="86">
        <v>0</v>
      </c>
      <c r="AE13" s="92" t="s">
        <v>269</v>
      </c>
      <c r="AF13" s="86" t="b">
        <v>0</v>
      </c>
      <c r="AG13" s="86" t="s">
        <v>271</v>
      </c>
      <c r="AH13" s="86"/>
      <c r="AI13" s="92" t="s">
        <v>269</v>
      </c>
      <c r="AJ13" s="86" t="b">
        <v>0</v>
      </c>
      <c r="AK13" s="86">
        <v>8</v>
      </c>
      <c r="AL13" s="92" t="s">
        <v>260</v>
      </c>
      <c r="AM13" s="86" t="s">
        <v>274</v>
      </c>
      <c r="AN13" s="86" t="b">
        <v>0</v>
      </c>
      <c r="AO13" s="92" t="s">
        <v>260</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25</v>
      </c>
      <c r="BK13" s="52">
        <v>100</v>
      </c>
      <c r="BL13" s="51">
        <v>25</v>
      </c>
    </row>
    <row r="14" spans="1:64" ht="15">
      <c r="A14" s="84" t="s">
        <v>220</v>
      </c>
      <c r="B14" s="84" t="s">
        <v>213</v>
      </c>
      <c r="C14" s="53" t="s">
        <v>550</v>
      </c>
      <c r="D14" s="54">
        <v>3</v>
      </c>
      <c r="E14" s="65" t="s">
        <v>132</v>
      </c>
      <c r="F14" s="55">
        <v>32</v>
      </c>
      <c r="G14" s="53"/>
      <c r="H14" s="57"/>
      <c r="I14" s="56"/>
      <c r="J14" s="56"/>
      <c r="K14" s="36" t="s">
        <v>65</v>
      </c>
      <c r="L14" s="83">
        <v>14</v>
      </c>
      <c r="M14" s="83"/>
      <c r="N14" s="63"/>
      <c r="O14" s="86" t="s">
        <v>224</v>
      </c>
      <c r="P14" s="88">
        <v>43627.67972222222</v>
      </c>
      <c r="Q14" s="86" t="s">
        <v>230</v>
      </c>
      <c r="R14" s="86"/>
      <c r="S14" s="86"/>
      <c r="T14" s="86"/>
      <c r="U14" s="86"/>
      <c r="V14" s="90" t="s">
        <v>245</v>
      </c>
      <c r="W14" s="88">
        <v>43627.67972222222</v>
      </c>
      <c r="X14" s="90" t="s">
        <v>256</v>
      </c>
      <c r="Y14" s="86"/>
      <c r="Z14" s="86"/>
      <c r="AA14" s="92" t="s">
        <v>267</v>
      </c>
      <c r="AB14" s="86"/>
      <c r="AC14" s="86" t="b">
        <v>0</v>
      </c>
      <c r="AD14" s="86">
        <v>0</v>
      </c>
      <c r="AE14" s="92" t="s">
        <v>269</v>
      </c>
      <c r="AF14" s="86" t="b">
        <v>0</v>
      </c>
      <c r="AG14" s="86" t="s">
        <v>271</v>
      </c>
      <c r="AH14" s="86"/>
      <c r="AI14" s="92" t="s">
        <v>269</v>
      </c>
      <c r="AJ14" s="86" t="b">
        <v>0</v>
      </c>
      <c r="AK14" s="86">
        <v>8</v>
      </c>
      <c r="AL14" s="92" t="s">
        <v>260</v>
      </c>
      <c r="AM14" s="86" t="s">
        <v>274</v>
      </c>
      <c r="AN14" s="86" t="b">
        <v>0</v>
      </c>
      <c r="AO14" s="92" t="s">
        <v>260</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25</v>
      </c>
      <c r="BK14" s="52">
        <v>100</v>
      </c>
      <c r="BL14" s="51">
        <v>25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hyperlinks>
    <hyperlink ref="R3" r:id="rId1" display="https://mailchi.mp/futuretodayinstitute/tech-trends-newsletter-117"/>
    <hyperlink ref="R4" r:id="rId2" display="https://mailchi.mp/futuretodayinstitute/tech-trends-newsletter-117"/>
    <hyperlink ref="R6" r:id="rId3" display="https://twitter.com/petrabaeuerle/status/1138443900731961346"/>
    <hyperlink ref="U7" r:id="rId4" display="https://pbs.twimg.com/ext_tw_video_thumb/1138474608124932096/pu/img/P6WPjAIVB6Kl-S3S.jpg"/>
    <hyperlink ref="V3" r:id="rId5" display="http://pbs.twimg.com/profile_images/491610878391746560/oYGXFhXS_normal.png"/>
    <hyperlink ref="V4" r:id="rId6" display="http://pbs.twimg.com/profile_images/491610878391746560/oYGXFhXS_normal.png"/>
    <hyperlink ref="V5" r:id="rId7" display="http://pbs.twimg.com/profile_images/491610878391746560/oYGXFhXS_normal.png"/>
    <hyperlink ref="V6" r:id="rId8" display="http://pbs.twimg.com/profile_images/491610878391746560/oYGXFhXS_normal.png"/>
    <hyperlink ref="V7" r:id="rId9" display="https://pbs.twimg.com/ext_tw_video_thumb/1138474608124932096/pu/img/P6WPjAIVB6Kl-S3S.jpg"/>
    <hyperlink ref="V8" r:id="rId10" display="http://pbs.twimg.com/profile_images/589481715346894848/f7oDbHxl_normal.jpg"/>
    <hyperlink ref="V9" r:id="rId11" display="http://pbs.twimg.com/profile_images/691924982797111297/flls6cF7_normal.jpg"/>
    <hyperlink ref="V10" r:id="rId12" display="http://pbs.twimg.com/profile_images/580406340071346176/4MErKnIz_normal.png"/>
    <hyperlink ref="V11" r:id="rId13" display="http://pbs.twimg.com/profile_images/635445014181584897/josRo-Y1_normal.png"/>
    <hyperlink ref="V12" r:id="rId14" display="http://pbs.twimg.com/profile_images/572372748748337152/K5btazv2_normal.png"/>
    <hyperlink ref="V13" r:id="rId15" display="http://pbs.twimg.com/profile_images/506127938874392578/GLcEaxj4_normal.jpeg"/>
    <hyperlink ref="V14" r:id="rId16" display="http://pbs.twimg.com/profile_images/634739150382436353/JIjlGeGO_normal.png"/>
    <hyperlink ref="X3" r:id="rId17" display="https://twitter.com/#!/shshattuck/status/1136352618836647936"/>
    <hyperlink ref="X4" r:id="rId18" display="https://twitter.com/#!/shshattuck/status/1136352618836647936"/>
    <hyperlink ref="X5" r:id="rId19" display="https://twitter.com/#!/shshattuck/status/1136648384012464128"/>
    <hyperlink ref="X6" r:id="rId20" display="https://twitter.com/#!/shshattuck/status/1138451074627592193"/>
    <hyperlink ref="X7" r:id="rId21" display="https://twitter.com/#!/datanativescon/status/1138474737712226304"/>
    <hyperlink ref="X8" r:id="rId22" display="https://twitter.com/#!/elenaoua/status/1138480129410310145"/>
    <hyperlink ref="X9" r:id="rId23" display="https://twitter.com/#!/m_learningnews/status/1138480189963415552"/>
    <hyperlink ref="X10" r:id="rId24" display="https://twitter.com/#!/fintechpros/status/1138480423795875842"/>
    <hyperlink ref="X11" r:id="rId25" display="https://twitter.com/#!/fintechdc/status/1138480515273637890"/>
    <hyperlink ref="X12" r:id="rId26" display="https://twitter.com/#!/dataconomyjobs/status/1138480575134806022"/>
    <hyperlink ref="X13" r:id="rId27" display="https://twitter.com/#!/biandanalytics/status/1138480630310850562"/>
    <hyperlink ref="X14" r:id="rId28" display="https://twitter.com/#!/dataconomymedia/status/1138480714201124864"/>
  </hyperlinks>
  <printOptions/>
  <pageMargins left="0.7" right="0.7" top="0.75" bottom="0.75" header="0.3" footer="0.3"/>
  <pageSetup horizontalDpi="600" verticalDpi="600" orientation="portrait" r:id="rId32"/>
  <legacyDrawing r:id="rId30"/>
  <tableParts>
    <tablePart r:id="rId3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520</v>
      </c>
      <c r="B1" s="13" t="s">
        <v>523</v>
      </c>
      <c r="C1" s="13" t="s">
        <v>524</v>
      </c>
      <c r="D1" s="13" t="s">
        <v>144</v>
      </c>
      <c r="E1" s="13" t="s">
        <v>526</v>
      </c>
      <c r="F1" s="13" t="s">
        <v>527</v>
      </c>
      <c r="G1" s="13" t="s">
        <v>528</v>
      </c>
    </row>
    <row r="2" spans="1:7" ht="15">
      <c r="A2" s="85" t="s">
        <v>455</v>
      </c>
      <c r="B2" s="85">
        <v>4</v>
      </c>
      <c r="C2" s="133">
        <v>0.013745704467353952</v>
      </c>
      <c r="D2" s="85" t="s">
        <v>525</v>
      </c>
      <c r="E2" s="85"/>
      <c r="F2" s="85"/>
      <c r="G2" s="85"/>
    </row>
    <row r="3" spans="1:7" ht="15">
      <c r="A3" s="85" t="s">
        <v>456</v>
      </c>
      <c r="B3" s="85">
        <v>1</v>
      </c>
      <c r="C3" s="133">
        <v>0.003436426116838488</v>
      </c>
      <c r="D3" s="85" t="s">
        <v>525</v>
      </c>
      <c r="E3" s="85"/>
      <c r="F3" s="85"/>
      <c r="G3" s="85"/>
    </row>
    <row r="4" spans="1:7" ht="15">
      <c r="A4" s="85" t="s">
        <v>457</v>
      </c>
      <c r="B4" s="85">
        <v>0</v>
      </c>
      <c r="C4" s="133">
        <v>0</v>
      </c>
      <c r="D4" s="85" t="s">
        <v>525</v>
      </c>
      <c r="E4" s="85"/>
      <c r="F4" s="85"/>
      <c r="G4" s="85"/>
    </row>
    <row r="5" spans="1:7" ht="15">
      <c r="A5" s="85" t="s">
        <v>458</v>
      </c>
      <c r="B5" s="85">
        <v>286</v>
      </c>
      <c r="C5" s="133">
        <v>0.9828178694158076</v>
      </c>
      <c r="D5" s="85" t="s">
        <v>525</v>
      </c>
      <c r="E5" s="85"/>
      <c r="F5" s="85"/>
      <c r="G5" s="85"/>
    </row>
    <row r="6" spans="1:7" ht="15">
      <c r="A6" s="85" t="s">
        <v>459</v>
      </c>
      <c r="B6" s="85">
        <v>291</v>
      </c>
      <c r="C6" s="133">
        <v>1</v>
      </c>
      <c r="D6" s="85" t="s">
        <v>525</v>
      </c>
      <c r="E6" s="85"/>
      <c r="F6" s="85"/>
      <c r="G6" s="85"/>
    </row>
    <row r="7" spans="1:7" ht="15">
      <c r="A7" s="91" t="s">
        <v>460</v>
      </c>
      <c r="B7" s="91">
        <v>16</v>
      </c>
      <c r="C7" s="134">
        <v>0.016270905666621347</v>
      </c>
      <c r="D7" s="91" t="s">
        <v>525</v>
      </c>
      <c r="E7" s="91" t="b">
        <v>0</v>
      </c>
      <c r="F7" s="91" t="b">
        <v>0</v>
      </c>
      <c r="G7" s="91" t="b">
        <v>0</v>
      </c>
    </row>
    <row r="8" spans="1:7" ht="15">
      <c r="A8" s="91" t="s">
        <v>461</v>
      </c>
      <c r="B8" s="91">
        <v>8</v>
      </c>
      <c r="C8" s="134">
        <v>0.008135452833310674</v>
      </c>
      <c r="D8" s="91" t="s">
        <v>525</v>
      </c>
      <c r="E8" s="91" t="b">
        <v>0</v>
      </c>
      <c r="F8" s="91" t="b">
        <v>0</v>
      </c>
      <c r="G8" s="91" t="b">
        <v>0</v>
      </c>
    </row>
    <row r="9" spans="1:7" ht="15">
      <c r="A9" s="91" t="s">
        <v>462</v>
      </c>
      <c r="B9" s="91">
        <v>8</v>
      </c>
      <c r="C9" s="134">
        <v>0.008135452833310674</v>
      </c>
      <c r="D9" s="91" t="s">
        <v>525</v>
      </c>
      <c r="E9" s="91" t="b">
        <v>0</v>
      </c>
      <c r="F9" s="91" t="b">
        <v>0</v>
      </c>
      <c r="G9" s="91" t="b">
        <v>0</v>
      </c>
    </row>
    <row r="10" spans="1:7" ht="15">
      <c r="A10" s="91" t="s">
        <v>463</v>
      </c>
      <c r="B10" s="91">
        <v>8</v>
      </c>
      <c r="C10" s="134">
        <v>0.008135452833310674</v>
      </c>
      <c r="D10" s="91" t="s">
        <v>525</v>
      </c>
      <c r="E10" s="91" t="b">
        <v>0</v>
      </c>
      <c r="F10" s="91" t="b">
        <v>0</v>
      </c>
      <c r="G10" s="91" t="b">
        <v>0</v>
      </c>
    </row>
    <row r="11" spans="1:7" ht="15">
      <c r="A11" s="91" t="s">
        <v>464</v>
      </c>
      <c r="B11" s="91">
        <v>8</v>
      </c>
      <c r="C11" s="134">
        <v>0.008135452833310674</v>
      </c>
      <c r="D11" s="91" t="s">
        <v>525</v>
      </c>
      <c r="E11" s="91" t="b">
        <v>0</v>
      </c>
      <c r="F11" s="91" t="b">
        <v>0</v>
      </c>
      <c r="G11" s="91" t="b">
        <v>0</v>
      </c>
    </row>
    <row r="12" spans="1:7" ht="15">
      <c r="A12" s="91" t="s">
        <v>466</v>
      </c>
      <c r="B12" s="91">
        <v>8</v>
      </c>
      <c r="C12" s="134">
        <v>0.008135452833310674</v>
      </c>
      <c r="D12" s="91" t="s">
        <v>525</v>
      </c>
      <c r="E12" s="91" t="b">
        <v>0</v>
      </c>
      <c r="F12" s="91" t="b">
        <v>0</v>
      </c>
      <c r="G12" s="91" t="b">
        <v>0</v>
      </c>
    </row>
    <row r="13" spans="1:7" ht="15">
      <c r="A13" s="91" t="s">
        <v>467</v>
      </c>
      <c r="B13" s="91">
        <v>8</v>
      </c>
      <c r="C13" s="134">
        <v>0.008135452833310674</v>
      </c>
      <c r="D13" s="91" t="s">
        <v>525</v>
      </c>
      <c r="E13" s="91" t="b">
        <v>0</v>
      </c>
      <c r="F13" s="91" t="b">
        <v>0</v>
      </c>
      <c r="G13" s="91" t="b">
        <v>0</v>
      </c>
    </row>
    <row r="14" spans="1:7" ht="15">
      <c r="A14" s="91" t="s">
        <v>468</v>
      </c>
      <c r="B14" s="91">
        <v>8</v>
      </c>
      <c r="C14" s="134">
        <v>0.008135452833310674</v>
      </c>
      <c r="D14" s="91" t="s">
        <v>525</v>
      </c>
      <c r="E14" s="91" t="b">
        <v>0</v>
      </c>
      <c r="F14" s="91" t="b">
        <v>0</v>
      </c>
      <c r="G14" s="91" t="b">
        <v>0</v>
      </c>
    </row>
    <row r="15" spans="1:7" ht="15">
      <c r="A15" s="91" t="s">
        <v>213</v>
      </c>
      <c r="B15" s="91">
        <v>7</v>
      </c>
      <c r="C15" s="134">
        <v>0.010103400852998361</v>
      </c>
      <c r="D15" s="91" t="s">
        <v>525</v>
      </c>
      <c r="E15" s="91" t="b">
        <v>0</v>
      </c>
      <c r="F15" s="91" t="b">
        <v>0</v>
      </c>
      <c r="G15" s="91" t="b">
        <v>0</v>
      </c>
    </row>
    <row r="16" spans="1:7" ht="15">
      <c r="A16" s="91" t="s">
        <v>521</v>
      </c>
      <c r="B16" s="91">
        <v>2</v>
      </c>
      <c r="C16" s="134">
        <v>0.010887686610209469</v>
      </c>
      <c r="D16" s="91" t="s">
        <v>525</v>
      </c>
      <c r="E16" s="91" t="b">
        <v>0</v>
      </c>
      <c r="F16" s="91" t="b">
        <v>0</v>
      </c>
      <c r="G16" s="91" t="b">
        <v>0</v>
      </c>
    </row>
    <row r="17" spans="1:7" ht="15">
      <c r="A17" s="91" t="s">
        <v>522</v>
      </c>
      <c r="B17" s="91">
        <v>2</v>
      </c>
      <c r="C17" s="134">
        <v>0.010887686610209469</v>
      </c>
      <c r="D17" s="91" t="s">
        <v>525</v>
      </c>
      <c r="E17" s="91" t="b">
        <v>0</v>
      </c>
      <c r="F17" s="91" t="b">
        <v>0</v>
      </c>
      <c r="G17" s="91" t="b">
        <v>0</v>
      </c>
    </row>
    <row r="18" spans="1:7" ht="15">
      <c r="A18" s="91" t="s">
        <v>460</v>
      </c>
      <c r="B18" s="91">
        <v>16</v>
      </c>
      <c r="C18" s="134">
        <v>0</v>
      </c>
      <c r="D18" s="91" t="s">
        <v>419</v>
      </c>
      <c r="E18" s="91" t="b">
        <v>0</v>
      </c>
      <c r="F18" s="91" t="b">
        <v>0</v>
      </c>
      <c r="G18" s="91" t="b">
        <v>0</v>
      </c>
    </row>
    <row r="19" spans="1:7" ht="15">
      <c r="A19" s="91" t="s">
        <v>461</v>
      </c>
      <c r="B19" s="91">
        <v>8</v>
      </c>
      <c r="C19" s="134">
        <v>0</v>
      </c>
      <c r="D19" s="91" t="s">
        <v>419</v>
      </c>
      <c r="E19" s="91" t="b">
        <v>0</v>
      </c>
      <c r="F19" s="91" t="b">
        <v>0</v>
      </c>
      <c r="G19" s="91" t="b">
        <v>0</v>
      </c>
    </row>
    <row r="20" spans="1:7" ht="15">
      <c r="A20" s="91" t="s">
        <v>462</v>
      </c>
      <c r="B20" s="91">
        <v>8</v>
      </c>
      <c r="C20" s="134">
        <v>0</v>
      </c>
      <c r="D20" s="91" t="s">
        <v>419</v>
      </c>
      <c r="E20" s="91" t="b">
        <v>0</v>
      </c>
      <c r="F20" s="91" t="b">
        <v>0</v>
      </c>
      <c r="G20" s="91" t="b">
        <v>0</v>
      </c>
    </row>
    <row r="21" spans="1:7" ht="15">
      <c r="A21" s="91" t="s">
        <v>463</v>
      </c>
      <c r="B21" s="91">
        <v>8</v>
      </c>
      <c r="C21" s="134">
        <v>0</v>
      </c>
      <c r="D21" s="91" t="s">
        <v>419</v>
      </c>
      <c r="E21" s="91" t="b">
        <v>0</v>
      </c>
      <c r="F21" s="91" t="b">
        <v>0</v>
      </c>
      <c r="G21" s="91" t="b">
        <v>0</v>
      </c>
    </row>
    <row r="22" spans="1:7" ht="15">
      <c r="A22" s="91" t="s">
        <v>464</v>
      </c>
      <c r="B22" s="91">
        <v>8</v>
      </c>
      <c r="C22" s="134">
        <v>0</v>
      </c>
      <c r="D22" s="91" t="s">
        <v>419</v>
      </c>
      <c r="E22" s="91" t="b">
        <v>0</v>
      </c>
      <c r="F22" s="91" t="b">
        <v>0</v>
      </c>
      <c r="G22" s="91" t="b">
        <v>0</v>
      </c>
    </row>
    <row r="23" spans="1:7" ht="15">
      <c r="A23" s="91" t="s">
        <v>466</v>
      </c>
      <c r="B23" s="91">
        <v>8</v>
      </c>
      <c r="C23" s="134">
        <v>0</v>
      </c>
      <c r="D23" s="91" t="s">
        <v>419</v>
      </c>
      <c r="E23" s="91" t="b">
        <v>0</v>
      </c>
      <c r="F23" s="91" t="b">
        <v>0</v>
      </c>
      <c r="G23" s="91" t="b">
        <v>0</v>
      </c>
    </row>
    <row r="24" spans="1:7" ht="15">
      <c r="A24" s="91" t="s">
        <v>467</v>
      </c>
      <c r="B24" s="91">
        <v>8</v>
      </c>
      <c r="C24" s="134">
        <v>0</v>
      </c>
      <c r="D24" s="91" t="s">
        <v>419</v>
      </c>
      <c r="E24" s="91" t="b">
        <v>0</v>
      </c>
      <c r="F24" s="91" t="b">
        <v>0</v>
      </c>
      <c r="G24" s="91" t="b">
        <v>0</v>
      </c>
    </row>
    <row r="25" spans="1:7" ht="15">
      <c r="A25" s="91" t="s">
        <v>468</v>
      </c>
      <c r="B25" s="91">
        <v>8</v>
      </c>
      <c r="C25" s="134">
        <v>0</v>
      </c>
      <c r="D25" s="91" t="s">
        <v>419</v>
      </c>
      <c r="E25" s="91" t="b">
        <v>0</v>
      </c>
      <c r="F25" s="91" t="b">
        <v>0</v>
      </c>
      <c r="G25" s="91" t="b">
        <v>0</v>
      </c>
    </row>
    <row r="26" spans="1:7" ht="15">
      <c r="A26" s="91" t="s">
        <v>213</v>
      </c>
      <c r="B26" s="91">
        <v>7</v>
      </c>
      <c r="C26" s="134">
        <v>0.004561164369031541</v>
      </c>
      <c r="D26" s="91" t="s">
        <v>419</v>
      </c>
      <c r="E26" s="91" t="b">
        <v>0</v>
      </c>
      <c r="F26" s="91" t="b">
        <v>0</v>
      </c>
      <c r="G2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529</v>
      </c>
      <c r="B1" s="13" t="s">
        <v>530</v>
      </c>
      <c r="C1" s="13" t="s">
        <v>523</v>
      </c>
      <c r="D1" s="13" t="s">
        <v>524</v>
      </c>
      <c r="E1" s="13" t="s">
        <v>531</v>
      </c>
      <c r="F1" s="13" t="s">
        <v>144</v>
      </c>
      <c r="G1" s="13" t="s">
        <v>532</v>
      </c>
      <c r="H1" s="13" t="s">
        <v>533</v>
      </c>
      <c r="I1" s="13" t="s">
        <v>534</v>
      </c>
      <c r="J1" s="13" t="s">
        <v>535</v>
      </c>
      <c r="K1" s="13" t="s">
        <v>536</v>
      </c>
      <c r="L1" s="13" t="s">
        <v>537</v>
      </c>
    </row>
    <row r="2" spans="1:12" ht="15">
      <c r="A2" s="91" t="s">
        <v>461</v>
      </c>
      <c r="B2" s="91" t="s">
        <v>462</v>
      </c>
      <c r="C2" s="91">
        <v>8</v>
      </c>
      <c r="D2" s="134">
        <v>0.008135452833310674</v>
      </c>
      <c r="E2" s="134">
        <v>1.193820026016113</v>
      </c>
      <c r="F2" s="91" t="s">
        <v>525</v>
      </c>
      <c r="G2" s="91" t="b">
        <v>0</v>
      </c>
      <c r="H2" s="91" t="b">
        <v>0</v>
      </c>
      <c r="I2" s="91" t="b">
        <v>0</v>
      </c>
      <c r="J2" s="91" t="b">
        <v>0</v>
      </c>
      <c r="K2" s="91" t="b">
        <v>0</v>
      </c>
      <c r="L2" s="91" t="b">
        <v>0</v>
      </c>
    </row>
    <row r="3" spans="1:12" ht="15">
      <c r="A3" s="91" t="s">
        <v>462</v>
      </c>
      <c r="B3" s="91" t="s">
        <v>463</v>
      </c>
      <c r="C3" s="91">
        <v>8</v>
      </c>
      <c r="D3" s="134">
        <v>0.008135452833310674</v>
      </c>
      <c r="E3" s="134">
        <v>1.193820026016113</v>
      </c>
      <c r="F3" s="91" t="s">
        <v>525</v>
      </c>
      <c r="G3" s="91" t="b">
        <v>0</v>
      </c>
      <c r="H3" s="91" t="b">
        <v>0</v>
      </c>
      <c r="I3" s="91" t="b">
        <v>0</v>
      </c>
      <c r="J3" s="91" t="b">
        <v>0</v>
      </c>
      <c r="K3" s="91" t="b">
        <v>0</v>
      </c>
      <c r="L3" s="91" t="b">
        <v>0</v>
      </c>
    </row>
    <row r="4" spans="1:12" ht="15">
      <c r="A4" s="91" t="s">
        <v>463</v>
      </c>
      <c r="B4" s="91" t="s">
        <v>464</v>
      </c>
      <c r="C4" s="91">
        <v>8</v>
      </c>
      <c r="D4" s="134">
        <v>0.008135452833310674</v>
      </c>
      <c r="E4" s="134">
        <v>1.193820026016113</v>
      </c>
      <c r="F4" s="91" t="s">
        <v>525</v>
      </c>
      <c r="G4" s="91" t="b">
        <v>0</v>
      </c>
      <c r="H4" s="91" t="b">
        <v>0</v>
      </c>
      <c r="I4" s="91" t="b">
        <v>0</v>
      </c>
      <c r="J4" s="91" t="b">
        <v>0</v>
      </c>
      <c r="K4" s="91" t="b">
        <v>0</v>
      </c>
      <c r="L4" s="91" t="b">
        <v>0</v>
      </c>
    </row>
    <row r="5" spans="1:12" ht="15">
      <c r="A5" s="91" t="s">
        <v>464</v>
      </c>
      <c r="B5" s="91" t="s">
        <v>460</v>
      </c>
      <c r="C5" s="91">
        <v>8</v>
      </c>
      <c r="D5" s="134">
        <v>0.008135452833310674</v>
      </c>
      <c r="E5" s="134">
        <v>0.8927900303521317</v>
      </c>
      <c r="F5" s="91" t="s">
        <v>525</v>
      </c>
      <c r="G5" s="91" t="b">
        <v>0</v>
      </c>
      <c r="H5" s="91" t="b">
        <v>0</v>
      </c>
      <c r="I5" s="91" t="b">
        <v>0</v>
      </c>
      <c r="J5" s="91" t="b">
        <v>0</v>
      </c>
      <c r="K5" s="91" t="b">
        <v>0</v>
      </c>
      <c r="L5" s="91" t="b">
        <v>0</v>
      </c>
    </row>
    <row r="6" spans="1:12" ht="15">
      <c r="A6" s="91" t="s">
        <v>460</v>
      </c>
      <c r="B6" s="91" t="s">
        <v>466</v>
      </c>
      <c r="C6" s="91">
        <v>8</v>
      </c>
      <c r="D6" s="134">
        <v>0.008135452833310674</v>
      </c>
      <c r="E6" s="134">
        <v>0.8927900303521317</v>
      </c>
      <c r="F6" s="91" t="s">
        <v>525</v>
      </c>
      <c r="G6" s="91" t="b">
        <v>0</v>
      </c>
      <c r="H6" s="91" t="b">
        <v>0</v>
      </c>
      <c r="I6" s="91" t="b">
        <v>0</v>
      </c>
      <c r="J6" s="91" t="b">
        <v>0</v>
      </c>
      <c r="K6" s="91" t="b">
        <v>0</v>
      </c>
      <c r="L6" s="91" t="b">
        <v>0</v>
      </c>
    </row>
    <row r="7" spans="1:12" ht="15">
      <c r="A7" s="91" t="s">
        <v>466</v>
      </c>
      <c r="B7" s="91" t="s">
        <v>460</v>
      </c>
      <c r="C7" s="91">
        <v>8</v>
      </c>
      <c r="D7" s="134">
        <v>0.008135452833310674</v>
      </c>
      <c r="E7" s="134">
        <v>0.8927900303521317</v>
      </c>
      <c r="F7" s="91" t="s">
        <v>525</v>
      </c>
      <c r="G7" s="91" t="b">
        <v>0</v>
      </c>
      <c r="H7" s="91" t="b">
        <v>0</v>
      </c>
      <c r="I7" s="91" t="b">
        <v>0</v>
      </c>
      <c r="J7" s="91" t="b">
        <v>0</v>
      </c>
      <c r="K7" s="91" t="b">
        <v>0</v>
      </c>
      <c r="L7" s="91" t="b">
        <v>0</v>
      </c>
    </row>
    <row r="8" spans="1:12" ht="15">
      <c r="A8" s="91" t="s">
        <v>460</v>
      </c>
      <c r="B8" s="91" t="s">
        <v>467</v>
      </c>
      <c r="C8" s="91">
        <v>8</v>
      </c>
      <c r="D8" s="134">
        <v>0.008135452833310674</v>
      </c>
      <c r="E8" s="134">
        <v>0.8927900303521317</v>
      </c>
      <c r="F8" s="91" t="s">
        <v>525</v>
      </c>
      <c r="G8" s="91" t="b">
        <v>0</v>
      </c>
      <c r="H8" s="91" t="b">
        <v>0</v>
      </c>
      <c r="I8" s="91" t="b">
        <v>0</v>
      </c>
      <c r="J8" s="91" t="b">
        <v>0</v>
      </c>
      <c r="K8" s="91" t="b">
        <v>0</v>
      </c>
      <c r="L8" s="91" t="b">
        <v>0</v>
      </c>
    </row>
    <row r="9" spans="1:12" ht="15">
      <c r="A9" s="91" t="s">
        <v>467</v>
      </c>
      <c r="B9" s="91" t="s">
        <v>468</v>
      </c>
      <c r="C9" s="91">
        <v>8</v>
      </c>
      <c r="D9" s="134">
        <v>0.008135452833310674</v>
      </c>
      <c r="E9" s="134">
        <v>1.193820026016113</v>
      </c>
      <c r="F9" s="91" t="s">
        <v>525</v>
      </c>
      <c r="G9" s="91" t="b">
        <v>0</v>
      </c>
      <c r="H9" s="91" t="b">
        <v>0</v>
      </c>
      <c r="I9" s="91" t="b">
        <v>0</v>
      </c>
      <c r="J9" s="91" t="b">
        <v>0</v>
      </c>
      <c r="K9" s="91" t="b">
        <v>0</v>
      </c>
      <c r="L9" s="91" t="b">
        <v>0</v>
      </c>
    </row>
    <row r="10" spans="1:12" ht="15">
      <c r="A10" s="91" t="s">
        <v>213</v>
      </c>
      <c r="B10" s="91" t="s">
        <v>461</v>
      </c>
      <c r="C10" s="91">
        <v>7</v>
      </c>
      <c r="D10" s="134">
        <v>0.010103400852998361</v>
      </c>
      <c r="E10" s="134">
        <v>1.2518119729937995</v>
      </c>
      <c r="F10" s="91" t="s">
        <v>525</v>
      </c>
      <c r="G10" s="91" t="b">
        <v>0</v>
      </c>
      <c r="H10" s="91" t="b">
        <v>0</v>
      </c>
      <c r="I10" s="91" t="b">
        <v>0</v>
      </c>
      <c r="J10" s="91" t="b">
        <v>0</v>
      </c>
      <c r="K10" s="91" t="b">
        <v>0</v>
      </c>
      <c r="L10" s="91" t="b">
        <v>0</v>
      </c>
    </row>
    <row r="11" spans="1:12" ht="15">
      <c r="A11" s="91" t="s">
        <v>461</v>
      </c>
      <c r="B11" s="91" t="s">
        <v>462</v>
      </c>
      <c r="C11" s="91">
        <v>8</v>
      </c>
      <c r="D11" s="134">
        <v>0</v>
      </c>
      <c r="E11" s="134">
        <v>1.0053950318867062</v>
      </c>
      <c r="F11" s="91" t="s">
        <v>419</v>
      </c>
      <c r="G11" s="91" t="b">
        <v>0</v>
      </c>
      <c r="H11" s="91" t="b">
        <v>0</v>
      </c>
      <c r="I11" s="91" t="b">
        <v>0</v>
      </c>
      <c r="J11" s="91" t="b">
        <v>0</v>
      </c>
      <c r="K11" s="91" t="b">
        <v>0</v>
      </c>
      <c r="L11" s="91" t="b">
        <v>0</v>
      </c>
    </row>
    <row r="12" spans="1:12" ht="15">
      <c r="A12" s="91" t="s">
        <v>462</v>
      </c>
      <c r="B12" s="91" t="s">
        <v>463</v>
      </c>
      <c r="C12" s="91">
        <v>8</v>
      </c>
      <c r="D12" s="134">
        <v>0</v>
      </c>
      <c r="E12" s="134">
        <v>1.0053950318867062</v>
      </c>
      <c r="F12" s="91" t="s">
        <v>419</v>
      </c>
      <c r="G12" s="91" t="b">
        <v>0</v>
      </c>
      <c r="H12" s="91" t="b">
        <v>0</v>
      </c>
      <c r="I12" s="91" t="b">
        <v>0</v>
      </c>
      <c r="J12" s="91" t="b">
        <v>0</v>
      </c>
      <c r="K12" s="91" t="b">
        <v>0</v>
      </c>
      <c r="L12" s="91" t="b">
        <v>0</v>
      </c>
    </row>
    <row r="13" spans="1:12" ht="15">
      <c r="A13" s="91" t="s">
        <v>463</v>
      </c>
      <c r="B13" s="91" t="s">
        <v>464</v>
      </c>
      <c r="C13" s="91">
        <v>8</v>
      </c>
      <c r="D13" s="134">
        <v>0</v>
      </c>
      <c r="E13" s="134">
        <v>1.0053950318867062</v>
      </c>
      <c r="F13" s="91" t="s">
        <v>419</v>
      </c>
      <c r="G13" s="91" t="b">
        <v>0</v>
      </c>
      <c r="H13" s="91" t="b">
        <v>0</v>
      </c>
      <c r="I13" s="91" t="b">
        <v>0</v>
      </c>
      <c r="J13" s="91" t="b">
        <v>0</v>
      </c>
      <c r="K13" s="91" t="b">
        <v>0</v>
      </c>
      <c r="L13" s="91" t="b">
        <v>0</v>
      </c>
    </row>
    <row r="14" spans="1:12" ht="15">
      <c r="A14" s="91" t="s">
        <v>464</v>
      </c>
      <c r="B14" s="91" t="s">
        <v>460</v>
      </c>
      <c r="C14" s="91">
        <v>8</v>
      </c>
      <c r="D14" s="134">
        <v>0</v>
      </c>
      <c r="E14" s="134">
        <v>0.7043650362227251</v>
      </c>
      <c r="F14" s="91" t="s">
        <v>419</v>
      </c>
      <c r="G14" s="91" t="b">
        <v>0</v>
      </c>
      <c r="H14" s="91" t="b">
        <v>0</v>
      </c>
      <c r="I14" s="91" t="b">
        <v>0</v>
      </c>
      <c r="J14" s="91" t="b">
        <v>0</v>
      </c>
      <c r="K14" s="91" t="b">
        <v>0</v>
      </c>
      <c r="L14" s="91" t="b">
        <v>0</v>
      </c>
    </row>
    <row r="15" spans="1:12" ht="15">
      <c r="A15" s="91" t="s">
        <v>460</v>
      </c>
      <c r="B15" s="91" t="s">
        <v>466</v>
      </c>
      <c r="C15" s="91">
        <v>8</v>
      </c>
      <c r="D15" s="134">
        <v>0</v>
      </c>
      <c r="E15" s="134">
        <v>0.7043650362227251</v>
      </c>
      <c r="F15" s="91" t="s">
        <v>419</v>
      </c>
      <c r="G15" s="91" t="b">
        <v>0</v>
      </c>
      <c r="H15" s="91" t="b">
        <v>0</v>
      </c>
      <c r="I15" s="91" t="b">
        <v>0</v>
      </c>
      <c r="J15" s="91" t="b">
        <v>0</v>
      </c>
      <c r="K15" s="91" t="b">
        <v>0</v>
      </c>
      <c r="L15" s="91" t="b">
        <v>0</v>
      </c>
    </row>
    <row r="16" spans="1:12" ht="15">
      <c r="A16" s="91" t="s">
        <v>466</v>
      </c>
      <c r="B16" s="91" t="s">
        <v>460</v>
      </c>
      <c r="C16" s="91">
        <v>8</v>
      </c>
      <c r="D16" s="134">
        <v>0</v>
      </c>
      <c r="E16" s="134">
        <v>0.7043650362227251</v>
      </c>
      <c r="F16" s="91" t="s">
        <v>419</v>
      </c>
      <c r="G16" s="91" t="b">
        <v>0</v>
      </c>
      <c r="H16" s="91" t="b">
        <v>0</v>
      </c>
      <c r="I16" s="91" t="b">
        <v>0</v>
      </c>
      <c r="J16" s="91" t="b">
        <v>0</v>
      </c>
      <c r="K16" s="91" t="b">
        <v>0</v>
      </c>
      <c r="L16" s="91" t="b">
        <v>0</v>
      </c>
    </row>
    <row r="17" spans="1:12" ht="15">
      <c r="A17" s="91" t="s">
        <v>460</v>
      </c>
      <c r="B17" s="91" t="s">
        <v>467</v>
      </c>
      <c r="C17" s="91">
        <v>8</v>
      </c>
      <c r="D17" s="134">
        <v>0</v>
      </c>
      <c r="E17" s="134">
        <v>0.7043650362227251</v>
      </c>
      <c r="F17" s="91" t="s">
        <v>419</v>
      </c>
      <c r="G17" s="91" t="b">
        <v>0</v>
      </c>
      <c r="H17" s="91" t="b">
        <v>0</v>
      </c>
      <c r="I17" s="91" t="b">
        <v>0</v>
      </c>
      <c r="J17" s="91" t="b">
        <v>0</v>
      </c>
      <c r="K17" s="91" t="b">
        <v>0</v>
      </c>
      <c r="L17" s="91" t="b">
        <v>0</v>
      </c>
    </row>
    <row r="18" spans="1:12" ht="15">
      <c r="A18" s="91" t="s">
        <v>467</v>
      </c>
      <c r="B18" s="91" t="s">
        <v>468</v>
      </c>
      <c r="C18" s="91">
        <v>8</v>
      </c>
      <c r="D18" s="134">
        <v>0</v>
      </c>
      <c r="E18" s="134">
        <v>1.0053950318867062</v>
      </c>
      <c r="F18" s="91" t="s">
        <v>419</v>
      </c>
      <c r="G18" s="91" t="b">
        <v>0</v>
      </c>
      <c r="H18" s="91" t="b">
        <v>0</v>
      </c>
      <c r="I18" s="91" t="b">
        <v>0</v>
      </c>
      <c r="J18" s="91" t="b">
        <v>0</v>
      </c>
      <c r="K18" s="91" t="b">
        <v>0</v>
      </c>
      <c r="L18" s="91" t="b">
        <v>0</v>
      </c>
    </row>
    <row r="19" spans="1:12" ht="15">
      <c r="A19" s="91" t="s">
        <v>213</v>
      </c>
      <c r="B19" s="91" t="s">
        <v>461</v>
      </c>
      <c r="C19" s="91">
        <v>7</v>
      </c>
      <c r="D19" s="134">
        <v>0.004561164369031541</v>
      </c>
      <c r="E19" s="134">
        <v>1.0633869788643928</v>
      </c>
      <c r="F19" s="91" t="s">
        <v>419</v>
      </c>
      <c r="G19" s="91" t="b">
        <v>0</v>
      </c>
      <c r="H19" s="91" t="b">
        <v>0</v>
      </c>
      <c r="I19" s="91" t="b">
        <v>0</v>
      </c>
      <c r="J19" s="91" t="b">
        <v>0</v>
      </c>
      <c r="K19" s="91" t="b">
        <v>0</v>
      </c>
      <c r="L19"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549</v>
      </c>
      <c r="B1" s="13" t="s">
        <v>34</v>
      </c>
    </row>
    <row r="2" spans="1:2" ht="15">
      <c r="A2" s="125" t="s">
        <v>213</v>
      </c>
      <c r="B2" s="85">
        <v>98</v>
      </c>
    </row>
    <row r="3" spans="1:2" ht="15">
      <c r="A3" s="125" t="s">
        <v>212</v>
      </c>
      <c r="B3" s="85">
        <v>54</v>
      </c>
    </row>
    <row r="4" spans="1:2" ht="15">
      <c r="A4" s="125" t="s">
        <v>216</v>
      </c>
      <c r="B4" s="85">
        <v>0</v>
      </c>
    </row>
    <row r="5" spans="1:2" ht="15">
      <c r="A5" s="125" t="s">
        <v>217</v>
      </c>
      <c r="B5" s="85">
        <v>0</v>
      </c>
    </row>
    <row r="6" spans="1:2" ht="15">
      <c r="A6" s="125" t="s">
        <v>220</v>
      </c>
      <c r="B6" s="85">
        <v>0</v>
      </c>
    </row>
    <row r="7" spans="1:2" ht="15">
      <c r="A7" s="125" t="s">
        <v>219</v>
      </c>
      <c r="B7" s="85">
        <v>0</v>
      </c>
    </row>
    <row r="8" spans="1:2" ht="15">
      <c r="A8" s="125" t="s">
        <v>218</v>
      </c>
      <c r="B8" s="85">
        <v>0</v>
      </c>
    </row>
    <row r="9" spans="1:2" ht="15">
      <c r="A9" s="125" t="s">
        <v>222</v>
      </c>
      <c r="B9" s="85">
        <v>0</v>
      </c>
    </row>
    <row r="10" spans="1:2" ht="15">
      <c r="A10" s="125" t="s">
        <v>221</v>
      </c>
      <c r="B10" s="85">
        <v>0</v>
      </c>
    </row>
    <row r="11" spans="1:2" ht="15">
      <c r="A11" s="125" t="s">
        <v>223</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554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192</v>
      </c>
      <c r="AU2" s="13" t="s">
        <v>290</v>
      </c>
      <c r="AV2" s="13" t="s">
        <v>291</v>
      </c>
      <c r="AW2" s="13" t="s">
        <v>292</v>
      </c>
      <c r="AX2" s="13" t="s">
        <v>293</v>
      </c>
      <c r="AY2" s="13" t="s">
        <v>294</v>
      </c>
      <c r="AZ2" s="13" t="s">
        <v>295</v>
      </c>
      <c r="BA2" s="13" t="s">
        <v>423</v>
      </c>
      <c r="BB2" s="131" t="s">
        <v>502</v>
      </c>
      <c r="BC2" s="131" t="s">
        <v>504</v>
      </c>
      <c r="BD2" s="131" t="s">
        <v>505</v>
      </c>
      <c r="BE2" s="131" t="s">
        <v>507</v>
      </c>
      <c r="BF2" s="131" t="s">
        <v>508</v>
      </c>
      <c r="BG2" s="131" t="s">
        <v>509</v>
      </c>
      <c r="BH2" s="131" t="s">
        <v>510</v>
      </c>
      <c r="BI2" s="131" t="s">
        <v>514</v>
      </c>
      <c r="BJ2" s="131" t="s">
        <v>515</v>
      </c>
      <c r="BK2" s="131" t="s">
        <v>519</v>
      </c>
      <c r="BL2" s="131" t="s">
        <v>538</v>
      </c>
      <c r="BM2" s="131" t="s">
        <v>539</v>
      </c>
      <c r="BN2" s="131" t="s">
        <v>540</v>
      </c>
      <c r="BO2" s="131" t="s">
        <v>541</v>
      </c>
      <c r="BP2" s="131" t="s">
        <v>542</v>
      </c>
      <c r="BQ2" s="131" t="s">
        <v>543</v>
      </c>
      <c r="BR2" s="131" t="s">
        <v>544</v>
      </c>
      <c r="BS2" s="131" t="s">
        <v>545</v>
      </c>
      <c r="BT2" s="131" t="s">
        <v>547</v>
      </c>
      <c r="BU2" s="3"/>
      <c r="BV2" s="3"/>
    </row>
    <row r="3" spans="1:74" ht="41.45" customHeight="1">
      <c r="A3" s="50" t="s">
        <v>212</v>
      </c>
      <c r="C3" s="53"/>
      <c r="D3" s="53" t="s">
        <v>64</v>
      </c>
      <c r="E3" s="54">
        <v>162</v>
      </c>
      <c r="F3" s="55">
        <v>100</v>
      </c>
      <c r="G3" s="112" t="s">
        <v>238</v>
      </c>
      <c r="H3" s="53"/>
      <c r="I3" s="57" t="s">
        <v>212</v>
      </c>
      <c r="J3" s="56"/>
      <c r="K3" s="56"/>
      <c r="L3" s="114" t="s">
        <v>368</v>
      </c>
      <c r="M3" s="59">
        <v>1</v>
      </c>
      <c r="N3" s="60">
        <v>7499.25</v>
      </c>
      <c r="O3" s="60">
        <v>7322.796875</v>
      </c>
      <c r="P3" s="58"/>
      <c r="Q3" s="61"/>
      <c r="R3" s="61"/>
      <c r="S3" s="51"/>
      <c r="T3" s="51">
        <v>2</v>
      </c>
      <c r="U3" s="51">
        <v>4</v>
      </c>
      <c r="V3" s="52">
        <v>54</v>
      </c>
      <c r="W3" s="52">
        <v>0.055556</v>
      </c>
      <c r="X3" s="52">
        <v>0.175318</v>
      </c>
      <c r="Y3" s="52">
        <v>2.399611</v>
      </c>
      <c r="Z3" s="52">
        <v>0</v>
      </c>
      <c r="AA3" s="52">
        <v>0</v>
      </c>
      <c r="AB3" s="62">
        <v>3</v>
      </c>
      <c r="AC3" s="62"/>
      <c r="AD3" s="63"/>
      <c r="AE3" s="85" t="s">
        <v>296</v>
      </c>
      <c r="AF3" s="85">
        <v>432</v>
      </c>
      <c r="AG3" s="85">
        <v>365</v>
      </c>
      <c r="AH3" s="85">
        <v>1247</v>
      </c>
      <c r="AI3" s="85">
        <v>2655</v>
      </c>
      <c r="AJ3" s="85"/>
      <c r="AK3" s="85" t="s">
        <v>308</v>
      </c>
      <c r="AL3" s="85" t="s">
        <v>320</v>
      </c>
      <c r="AM3" s="85"/>
      <c r="AN3" s="85"/>
      <c r="AO3" s="87">
        <v>40057.8275</v>
      </c>
      <c r="AP3" s="89" t="s">
        <v>334</v>
      </c>
      <c r="AQ3" s="85" t="b">
        <v>0</v>
      </c>
      <c r="AR3" s="85" t="b">
        <v>0</v>
      </c>
      <c r="AS3" s="85" t="b">
        <v>1</v>
      </c>
      <c r="AT3" s="85" t="s">
        <v>271</v>
      </c>
      <c r="AU3" s="85">
        <v>18</v>
      </c>
      <c r="AV3" s="89" t="s">
        <v>346</v>
      </c>
      <c r="AW3" s="85" t="b">
        <v>0</v>
      </c>
      <c r="AX3" s="85" t="s">
        <v>355</v>
      </c>
      <c r="AY3" s="89" t="s">
        <v>356</v>
      </c>
      <c r="AZ3" s="85" t="s">
        <v>66</v>
      </c>
      <c r="BA3" s="85" t="str">
        <f>REPLACE(INDEX(GroupVertices[Group],MATCH(Vertices[[#This Row],[Vertex]],GroupVertices[Vertex],0)),1,1,"")</f>
        <v>2</v>
      </c>
      <c r="BB3" s="51" t="s">
        <v>503</v>
      </c>
      <c r="BC3" s="51" t="s">
        <v>503</v>
      </c>
      <c r="BD3" s="51" t="s">
        <v>506</v>
      </c>
      <c r="BE3" s="51" t="s">
        <v>506</v>
      </c>
      <c r="BF3" s="51" t="s">
        <v>235</v>
      </c>
      <c r="BG3" s="51" t="s">
        <v>235</v>
      </c>
      <c r="BH3" s="132" t="s">
        <v>511</v>
      </c>
      <c r="BI3" s="132" t="s">
        <v>511</v>
      </c>
      <c r="BJ3" s="132" t="s">
        <v>516</v>
      </c>
      <c r="BK3" s="132" t="s">
        <v>516</v>
      </c>
      <c r="BL3" s="132">
        <v>3</v>
      </c>
      <c r="BM3" s="135">
        <v>3.75</v>
      </c>
      <c r="BN3" s="132">
        <v>1</v>
      </c>
      <c r="BO3" s="135">
        <v>1.25</v>
      </c>
      <c r="BP3" s="132">
        <v>0</v>
      </c>
      <c r="BQ3" s="135">
        <v>0</v>
      </c>
      <c r="BR3" s="132">
        <v>76</v>
      </c>
      <c r="BS3" s="135">
        <v>95</v>
      </c>
      <c r="BT3" s="132">
        <v>80</v>
      </c>
      <c r="BU3" s="3"/>
      <c r="BV3" s="3"/>
    </row>
    <row r="4" spans="1:77" ht="41.45" customHeight="1">
      <c r="A4" s="14" t="s">
        <v>221</v>
      </c>
      <c r="C4" s="15"/>
      <c r="D4" s="15" t="s">
        <v>64</v>
      </c>
      <c r="E4" s="93">
        <v>1000</v>
      </c>
      <c r="F4" s="81">
        <v>70</v>
      </c>
      <c r="G4" s="112" t="s">
        <v>351</v>
      </c>
      <c r="H4" s="15"/>
      <c r="I4" s="16" t="s">
        <v>221</v>
      </c>
      <c r="J4" s="66"/>
      <c r="K4" s="66"/>
      <c r="L4" s="114" t="s">
        <v>369</v>
      </c>
      <c r="M4" s="94">
        <v>9999</v>
      </c>
      <c r="N4" s="95">
        <v>9035.80859375</v>
      </c>
      <c r="O4" s="95">
        <v>2676.202880859375</v>
      </c>
      <c r="P4" s="77"/>
      <c r="Q4" s="96"/>
      <c r="R4" s="96"/>
      <c r="S4" s="97"/>
      <c r="T4" s="51">
        <v>1</v>
      </c>
      <c r="U4" s="51">
        <v>0</v>
      </c>
      <c r="V4" s="52">
        <v>0</v>
      </c>
      <c r="W4" s="52">
        <v>0.035714</v>
      </c>
      <c r="X4" s="52">
        <v>0.056278</v>
      </c>
      <c r="Y4" s="52">
        <v>0.55793</v>
      </c>
      <c r="Z4" s="52">
        <v>0</v>
      </c>
      <c r="AA4" s="52">
        <v>0</v>
      </c>
      <c r="AB4" s="82">
        <v>4</v>
      </c>
      <c r="AC4" s="82"/>
      <c r="AD4" s="98"/>
      <c r="AE4" s="85" t="s">
        <v>297</v>
      </c>
      <c r="AF4" s="85">
        <v>1065</v>
      </c>
      <c r="AG4" s="85">
        <v>54707</v>
      </c>
      <c r="AH4" s="85">
        <v>34830</v>
      </c>
      <c r="AI4" s="85">
        <v>11482</v>
      </c>
      <c r="AJ4" s="85"/>
      <c r="AK4" s="85" t="s">
        <v>309</v>
      </c>
      <c r="AL4" s="85" t="s">
        <v>321</v>
      </c>
      <c r="AM4" s="89" t="s">
        <v>326</v>
      </c>
      <c r="AN4" s="85"/>
      <c r="AO4" s="87">
        <v>39372.618159722224</v>
      </c>
      <c r="AP4" s="89" t="s">
        <v>335</v>
      </c>
      <c r="AQ4" s="85" t="b">
        <v>0</v>
      </c>
      <c r="AR4" s="85" t="b">
        <v>0</v>
      </c>
      <c r="AS4" s="85" t="b">
        <v>1</v>
      </c>
      <c r="AT4" s="85"/>
      <c r="AU4" s="85">
        <v>2178</v>
      </c>
      <c r="AV4" s="89" t="s">
        <v>347</v>
      </c>
      <c r="AW4" s="85" t="b">
        <v>1</v>
      </c>
      <c r="AX4" s="85" t="s">
        <v>355</v>
      </c>
      <c r="AY4" s="89" t="s">
        <v>357</v>
      </c>
      <c r="AZ4" s="85" t="s">
        <v>65</v>
      </c>
      <c r="BA4" s="85" t="str">
        <f>REPLACE(INDEX(GroupVertices[Group],MATCH(Vertices[[#This Row],[Vertex]],GroupVertices[Vertex],0)),1,1,"")</f>
        <v>2</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222</v>
      </c>
      <c r="C5" s="15"/>
      <c r="D5" s="15" t="s">
        <v>64</v>
      </c>
      <c r="E5" s="93">
        <v>369.2873818788216</v>
      </c>
      <c r="F5" s="81">
        <v>97.54333664568841</v>
      </c>
      <c r="G5" s="112" t="s">
        <v>352</v>
      </c>
      <c r="H5" s="15"/>
      <c r="I5" s="16" t="s">
        <v>222</v>
      </c>
      <c r="J5" s="66"/>
      <c r="K5" s="66"/>
      <c r="L5" s="114" t="s">
        <v>370</v>
      </c>
      <c r="M5" s="94">
        <v>819.7240072135733</v>
      </c>
      <c r="N5" s="95">
        <v>7499.25</v>
      </c>
      <c r="O5" s="95">
        <v>2676.202880859375</v>
      </c>
      <c r="P5" s="77"/>
      <c r="Q5" s="96"/>
      <c r="R5" s="96"/>
      <c r="S5" s="97"/>
      <c r="T5" s="51">
        <v>1</v>
      </c>
      <c r="U5" s="51">
        <v>0</v>
      </c>
      <c r="V5" s="52">
        <v>0</v>
      </c>
      <c r="W5" s="52">
        <v>0.035714</v>
      </c>
      <c r="X5" s="52">
        <v>0.056278</v>
      </c>
      <c r="Y5" s="52">
        <v>0.55793</v>
      </c>
      <c r="Z5" s="52">
        <v>0</v>
      </c>
      <c r="AA5" s="52">
        <v>0</v>
      </c>
      <c r="AB5" s="82">
        <v>5</v>
      </c>
      <c r="AC5" s="82"/>
      <c r="AD5" s="98"/>
      <c r="AE5" s="85" t="s">
        <v>298</v>
      </c>
      <c r="AF5" s="85">
        <v>722</v>
      </c>
      <c r="AG5" s="85">
        <v>4815</v>
      </c>
      <c r="AH5" s="85">
        <v>1793</v>
      </c>
      <c r="AI5" s="85">
        <v>985</v>
      </c>
      <c r="AJ5" s="85"/>
      <c r="AK5" s="85" t="s">
        <v>310</v>
      </c>
      <c r="AL5" s="85" t="s">
        <v>322</v>
      </c>
      <c r="AM5" s="89" t="s">
        <v>327</v>
      </c>
      <c r="AN5" s="85"/>
      <c r="AO5" s="87">
        <v>40089.59621527778</v>
      </c>
      <c r="AP5" s="89" t="s">
        <v>336</v>
      </c>
      <c r="AQ5" s="85" t="b">
        <v>0</v>
      </c>
      <c r="AR5" s="85" t="b">
        <v>0</v>
      </c>
      <c r="AS5" s="85" t="b">
        <v>1</v>
      </c>
      <c r="AT5" s="85"/>
      <c r="AU5" s="85">
        <v>239</v>
      </c>
      <c r="AV5" s="89" t="s">
        <v>348</v>
      </c>
      <c r="AW5" s="85" t="b">
        <v>0</v>
      </c>
      <c r="AX5" s="85" t="s">
        <v>355</v>
      </c>
      <c r="AY5" s="89" t="s">
        <v>358</v>
      </c>
      <c r="AZ5" s="85" t="s">
        <v>65</v>
      </c>
      <c r="BA5" s="85" t="str">
        <f>REPLACE(INDEX(GroupVertices[Group],MATCH(Vertices[[#This Row],[Vertex]],GroupVertices[Vertex],0)),1,1,"")</f>
        <v>2</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223</v>
      </c>
      <c r="C6" s="15"/>
      <c r="D6" s="15" t="s">
        <v>64</v>
      </c>
      <c r="E6" s="93">
        <v>259.82101167315176</v>
      </c>
      <c r="F6" s="81">
        <v>98.84067572043723</v>
      </c>
      <c r="G6" s="112" t="s">
        <v>353</v>
      </c>
      <c r="H6" s="15"/>
      <c r="I6" s="16" t="s">
        <v>223</v>
      </c>
      <c r="J6" s="66"/>
      <c r="K6" s="66"/>
      <c r="L6" s="114" t="s">
        <v>371</v>
      </c>
      <c r="M6" s="94">
        <v>387.36413823561884</v>
      </c>
      <c r="N6" s="95">
        <v>9035.80859375</v>
      </c>
      <c r="O6" s="95">
        <v>7322.796875</v>
      </c>
      <c r="P6" s="77"/>
      <c r="Q6" s="96"/>
      <c r="R6" s="96"/>
      <c r="S6" s="97"/>
      <c r="T6" s="51">
        <v>1</v>
      </c>
      <c r="U6" s="51">
        <v>0</v>
      </c>
      <c r="V6" s="52">
        <v>0</v>
      </c>
      <c r="W6" s="52">
        <v>0.035714</v>
      </c>
      <c r="X6" s="52">
        <v>0.056278</v>
      </c>
      <c r="Y6" s="52">
        <v>0.55793</v>
      </c>
      <c r="Z6" s="52">
        <v>0</v>
      </c>
      <c r="AA6" s="52">
        <v>0</v>
      </c>
      <c r="AB6" s="82">
        <v>6</v>
      </c>
      <c r="AC6" s="82"/>
      <c r="AD6" s="98"/>
      <c r="AE6" s="85" t="s">
        <v>299</v>
      </c>
      <c r="AF6" s="85">
        <v>1283</v>
      </c>
      <c r="AG6" s="85">
        <v>2465</v>
      </c>
      <c r="AH6" s="85">
        <v>104548</v>
      </c>
      <c r="AI6" s="85">
        <v>277935</v>
      </c>
      <c r="AJ6" s="85"/>
      <c r="AK6" s="85" t="s">
        <v>311</v>
      </c>
      <c r="AL6" s="85"/>
      <c r="AM6" s="89" t="s">
        <v>328</v>
      </c>
      <c r="AN6" s="85"/>
      <c r="AO6" s="87">
        <v>41040.95385416667</v>
      </c>
      <c r="AP6" s="89" t="s">
        <v>337</v>
      </c>
      <c r="AQ6" s="85" t="b">
        <v>0</v>
      </c>
      <c r="AR6" s="85" t="b">
        <v>0</v>
      </c>
      <c r="AS6" s="85" t="b">
        <v>0</v>
      </c>
      <c r="AT6" s="85"/>
      <c r="AU6" s="85">
        <v>264</v>
      </c>
      <c r="AV6" s="89" t="s">
        <v>349</v>
      </c>
      <c r="AW6" s="85" t="b">
        <v>0</v>
      </c>
      <c r="AX6" s="85" t="s">
        <v>355</v>
      </c>
      <c r="AY6" s="89" t="s">
        <v>359</v>
      </c>
      <c r="AZ6" s="85" t="s">
        <v>65</v>
      </c>
      <c r="BA6" s="85" t="str">
        <f>REPLACE(INDEX(GroupVertices[Group],MATCH(Vertices[[#This Row],[Vertex]],GroupVertices[Vertex],0)),1,1,"")</f>
        <v>2</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213</v>
      </c>
      <c r="C7" s="15"/>
      <c r="D7" s="15" t="s">
        <v>64</v>
      </c>
      <c r="E7" s="93">
        <v>338.8231239577543</v>
      </c>
      <c r="F7" s="81">
        <v>97.90438334989511</v>
      </c>
      <c r="G7" s="112" t="s">
        <v>354</v>
      </c>
      <c r="H7" s="15"/>
      <c r="I7" s="16" t="s">
        <v>213</v>
      </c>
      <c r="J7" s="66"/>
      <c r="K7" s="66"/>
      <c r="L7" s="114" t="s">
        <v>372</v>
      </c>
      <c r="M7" s="94">
        <v>699.3991755916235</v>
      </c>
      <c r="N7" s="95">
        <v>3241.703125</v>
      </c>
      <c r="O7" s="95">
        <v>5057.8818359375</v>
      </c>
      <c r="P7" s="77"/>
      <c r="Q7" s="96"/>
      <c r="R7" s="96"/>
      <c r="S7" s="97"/>
      <c r="T7" s="51">
        <v>7</v>
      </c>
      <c r="U7" s="51">
        <v>1</v>
      </c>
      <c r="V7" s="52">
        <v>98</v>
      </c>
      <c r="W7" s="52">
        <v>0.071429</v>
      </c>
      <c r="X7" s="52">
        <v>0.20197</v>
      </c>
      <c r="Y7" s="52">
        <v>3.943271</v>
      </c>
      <c r="Z7" s="52">
        <v>0</v>
      </c>
      <c r="AA7" s="52">
        <v>0</v>
      </c>
      <c r="AB7" s="82">
        <v>7</v>
      </c>
      <c r="AC7" s="82"/>
      <c r="AD7" s="98"/>
      <c r="AE7" s="85" t="s">
        <v>300</v>
      </c>
      <c r="AF7" s="85">
        <v>2725</v>
      </c>
      <c r="AG7" s="85">
        <v>4161</v>
      </c>
      <c r="AH7" s="85">
        <v>5131</v>
      </c>
      <c r="AI7" s="85">
        <v>2446</v>
      </c>
      <c r="AJ7" s="85"/>
      <c r="AK7" s="85" t="s">
        <v>312</v>
      </c>
      <c r="AL7" s="85" t="s">
        <v>323</v>
      </c>
      <c r="AM7" s="89" t="s">
        <v>329</v>
      </c>
      <c r="AN7" s="85"/>
      <c r="AO7" s="87">
        <v>40470.49034722222</v>
      </c>
      <c r="AP7" s="89" t="s">
        <v>338</v>
      </c>
      <c r="AQ7" s="85" t="b">
        <v>0</v>
      </c>
      <c r="AR7" s="85" t="b">
        <v>0</v>
      </c>
      <c r="AS7" s="85" t="b">
        <v>1</v>
      </c>
      <c r="AT7" s="85" t="s">
        <v>271</v>
      </c>
      <c r="AU7" s="85">
        <v>425</v>
      </c>
      <c r="AV7" s="89" t="s">
        <v>350</v>
      </c>
      <c r="AW7" s="85" t="b">
        <v>0</v>
      </c>
      <c r="AX7" s="85" t="s">
        <v>355</v>
      </c>
      <c r="AY7" s="89" t="s">
        <v>360</v>
      </c>
      <c r="AZ7" s="85" t="s">
        <v>66</v>
      </c>
      <c r="BA7" s="85" t="str">
        <f>REPLACE(INDEX(GroupVertices[Group],MATCH(Vertices[[#This Row],[Vertex]],GroupVertices[Vertex],0)),1,1,"")</f>
        <v>1</v>
      </c>
      <c r="BB7" s="51"/>
      <c r="BC7" s="51"/>
      <c r="BD7" s="51"/>
      <c r="BE7" s="51"/>
      <c r="BF7" s="51" t="s">
        <v>236</v>
      </c>
      <c r="BG7" s="51" t="s">
        <v>236</v>
      </c>
      <c r="BH7" s="132" t="s">
        <v>512</v>
      </c>
      <c r="BI7" s="132" t="s">
        <v>512</v>
      </c>
      <c r="BJ7" s="132" t="s">
        <v>517</v>
      </c>
      <c r="BK7" s="132" t="s">
        <v>517</v>
      </c>
      <c r="BL7" s="132">
        <v>1</v>
      </c>
      <c r="BM7" s="135">
        <v>2.7777777777777777</v>
      </c>
      <c r="BN7" s="132">
        <v>0</v>
      </c>
      <c r="BO7" s="135">
        <v>0</v>
      </c>
      <c r="BP7" s="132">
        <v>0</v>
      </c>
      <c r="BQ7" s="135">
        <v>0</v>
      </c>
      <c r="BR7" s="132">
        <v>35</v>
      </c>
      <c r="BS7" s="135">
        <v>97.22222222222223</v>
      </c>
      <c r="BT7" s="132">
        <v>36</v>
      </c>
      <c r="BU7" s="2"/>
      <c r="BV7" s="3"/>
      <c r="BW7" s="3"/>
      <c r="BX7" s="3"/>
      <c r="BY7" s="3"/>
    </row>
    <row r="8" spans="1:77" ht="41.45" customHeight="1">
      <c r="A8" s="14" t="s">
        <v>214</v>
      </c>
      <c r="C8" s="15"/>
      <c r="D8" s="15" t="s">
        <v>64</v>
      </c>
      <c r="E8" s="93">
        <v>195.3988882712618</v>
      </c>
      <c r="F8" s="81">
        <v>99.60417356740642</v>
      </c>
      <c r="G8" s="112" t="s">
        <v>239</v>
      </c>
      <c r="H8" s="15"/>
      <c r="I8" s="16" t="s">
        <v>214</v>
      </c>
      <c r="J8" s="66"/>
      <c r="K8" s="66"/>
      <c r="L8" s="114" t="s">
        <v>373</v>
      </c>
      <c r="M8" s="94">
        <v>132.91575576901843</v>
      </c>
      <c r="N8" s="95">
        <v>6536.05859375</v>
      </c>
      <c r="O8" s="95">
        <v>5320.21484375</v>
      </c>
      <c r="P8" s="77"/>
      <c r="Q8" s="96"/>
      <c r="R8" s="96"/>
      <c r="S8" s="97"/>
      <c r="T8" s="51">
        <v>0</v>
      </c>
      <c r="U8" s="51">
        <v>1</v>
      </c>
      <c r="V8" s="52">
        <v>0</v>
      </c>
      <c r="W8" s="52">
        <v>0.041667</v>
      </c>
      <c r="X8" s="52">
        <v>0.064839</v>
      </c>
      <c r="Y8" s="52">
        <v>0.568969</v>
      </c>
      <c r="Z8" s="52">
        <v>0</v>
      </c>
      <c r="AA8" s="52">
        <v>0</v>
      </c>
      <c r="AB8" s="82">
        <v>8</v>
      </c>
      <c r="AC8" s="82"/>
      <c r="AD8" s="98"/>
      <c r="AE8" s="85" t="s">
        <v>301</v>
      </c>
      <c r="AF8" s="85">
        <v>646</v>
      </c>
      <c r="AG8" s="85">
        <v>1082</v>
      </c>
      <c r="AH8" s="85">
        <v>1453</v>
      </c>
      <c r="AI8" s="85">
        <v>2039</v>
      </c>
      <c r="AJ8" s="85"/>
      <c r="AK8" s="85" t="s">
        <v>313</v>
      </c>
      <c r="AL8" s="85" t="s">
        <v>323</v>
      </c>
      <c r="AM8" s="85"/>
      <c r="AN8" s="85"/>
      <c r="AO8" s="87">
        <v>40154.15021990741</v>
      </c>
      <c r="AP8" s="89" t="s">
        <v>339</v>
      </c>
      <c r="AQ8" s="85" t="b">
        <v>0</v>
      </c>
      <c r="AR8" s="85" t="b">
        <v>0</v>
      </c>
      <c r="AS8" s="85" t="b">
        <v>1</v>
      </c>
      <c r="AT8" s="85" t="s">
        <v>271</v>
      </c>
      <c r="AU8" s="85">
        <v>82</v>
      </c>
      <c r="AV8" s="89" t="s">
        <v>350</v>
      </c>
      <c r="AW8" s="85" t="b">
        <v>0</v>
      </c>
      <c r="AX8" s="85" t="s">
        <v>355</v>
      </c>
      <c r="AY8" s="89" t="s">
        <v>361</v>
      </c>
      <c r="AZ8" s="85" t="s">
        <v>66</v>
      </c>
      <c r="BA8" s="85" t="str">
        <f>REPLACE(INDEX(GroupVertices[Group],MATCH(Vertices[[#This Row],[Vertex]],GroupVertices[Vertex],0)),1,1,"")</f>
        <v>1</v>
      </c>
      <c r="BB8" s="51"/>
      <c r="BC8" s="51"/>
      <c r="BD8" s="51"/>
      <c r="BE8" s="51"/>
      <c r="BF8" s="51"/>
      <c r="BG8" s="51"/>
      <c r="BH8" s="132" t="s">
        <v>513</v>
      </c>
      <c r="BI8" s="132" t="s">
        <v>513</v>
      </c>
      <c r="BJ8" s="132" t="s">
        <v>518</v>
      </c>
      <c r="BK8" s="132" t="s">
        <v>518</v>
      </c>
      <c r="BL8" s="132">
        <v>0</v>
      </c>
      <c r="BM8" s="135">
        <v>0</v>
      </c>
      <c r="BN8" s="132">
        <v>0</v>
      </c>
      <c r="BO8" s="135">
        <v>0</v>
      </c>
      <c r="BP8" s="132">
        <v>0</v>
      </c>
      <c r="BQ8" s="135">
        <v>0</v>
      </c>
      <c r="BR8" s="132">
        <v>25</v>
      </c>
      <c r="BS8" s="135">
        <v>100</v>
      </c>
      <c r="BT8" s="132">
        <v>25</v>
      </c>
      <c r="BU8" s="2"/>
      <c r="BV8" s="3"/>
      <c r="BW8" s="3"/>
      <c r="BX8" s="3"/>
      <c r="BY8" s="3"/>
    </row>
    <row r="9" spans="1:77" ht="41.45" customHeight="1">
      <c r="A9" s="14" t="s">
        <v>215</v>
      </c>
      <c r="C9" s="15"/>
      <c r="D9" s="15" t="s">
        <v>64</v>
      </c>
      <c r="E9" s="93">
        <v>927.1932184546971</v>
      </c>
      <c r="F9" s="81">
        <v>90.93132383791543</v>
      </c>
      <c r="G9" s="112" t="s">
        <v>240</v>
      </c>
      <c r="H9" s="15"/>
      <c r="I9" s="16" t="s">
        <v>215</v>
      </c>
      <c r="J9" s="66"/>
      <c r="K9" s="66"/>
      <c r="L9" s="114" t="s">
        <v>374</v>
      </c>
      <c r="M9" s="94">
        <v>3023.287475617386</v>
      </c>
      <c r="N9" s="95">
        <v>2331.85693359375</v>
      </c>
      <c r="O9" s="95">
        <v>9205.66796875</v>
      </c>
      <c r="P9" s="77"/>
      <c r="Q9" s="96"/>
      <c r="R9" s="96"/>
      <c r="S9" s="97"/>
      <c r="T9" s="51">
        <v>0</v>
      </c>
      <c r="U9" s="51">
        <v>1</v>
      </c>
      <c r="V9" s="52">
        <v>0</v>
      </c>
      <c r="W9" s="52">
        <v>0.041667</v>
      </c>
      <c r="X9" s="52">
        <v>0.064839</v>
      </c>
      <c r="Y9" s="52">
        <v>0.568969</v>
      </c>
      <c r="Z9" s="52">
        <v>0</v>
      </c>
      <c r="AA9" s="52">
        <v>0</v>
      </c>
      <c r="AB9" s="82">
        <v>9</v>
      </c>
      <c r="AC9" s="82"/>
      <c r="AD9" s="98"/>
      <c r="AE9" s="85" t="s">
        <v>302</v>
      </c>
      <c r="AF9" s="85">
        <v>379</v>
      </c>
      <c r="AG9" s="85">
        <v>16792</v>
      </c>
      <c r="AH9" s="85">
        <v>1957</v>
      </c>
      <c r="AI9" s="85">
        <v>2292</v>
      </c>
      <c r="AJ9" s="85"/>
      <c r="AK9" s="85" t="s">
        <v>314</v>
      </c>
      <c r="AL9" s="85" t="s">
        <v>324</v>
      </c>
      <c r="AM9" s="85"/>
      <c r="AN9" s="85"/>
      <c r="AO9" s="87">
        <v>41814.6258912037</v>
      </c>
      <c r="AP9" s="89" t="s">
        <v>340</v>
      </c>
      <c r="AQ9" s="85" t="b">
        <v>0</v>
      </c>
      <c r="AR9" s="85" t="b">
        <v>0</v>
      </c>
      <c r="AS9" s="85" t="b">
        <v>0</v>
      </c>
      <c r="AT9" s="85" t="s">
        <v>271</v>
      </c>
      <c r="AU9" s="85">
        <v>347</v>
      </c>
      <c r="AV9" s="89" t="s">
        <v>350</v>
      </c>
      <c r="AW9" s="85" t="b">
        <v>0</v>
      </c>
      <c r="AX9" s="85" t="s">
        <v>355</v>
      </c>
      <c r="AY9" s="89" t="s">
        <v>362</v>
      </c>
      <c r="AZ9" s="85" t="s">
        <v>66</v>
      </c>
      <c r="BA9" s="85" t="str">
        <f>REPLACE(INDEX(GroupVertices[Group],MATCH(Vertices[[#This Row],[Vertex]],GroupVertices[Vertex],0)),1,1,"")</f>
        <v>1</v>
      </c>
      <c r="BB9" s="51"/>
      <c r="BC9" s="51"/>
      <c r="BD9" s="51"/>
      <c r="BE9" s="51"/>
      <c r="BF9" s="51"/>
      <c r="BG9" s="51"/>
      <c r="BH9" s="132" t="s">
        <v>513</v>
      </c>
      <c r="BI9" s="132" t="s">
        <v>513</v>
      </c>
      <c r="BJ9" s="132" t="s">
        <v>518</v>
      </c>
      <c r="BK9" s="132" t="s">
        <v>518</v>
      </c>
      <c r="BL9" s="132">
        <v>0</v>
      </c>
      <c r="BM9" s="135">
        <v>0</v>
      </c>
      <c r="BN9" s="132">
        <v>0</v>
      </c>
      <c r="BO9" s="135">
        <v>0</v>
      </c>
      <c r="BP9" s="132">
        <v>0</v>
      </c>
      <c r="BQ9" s="135">
        <v>0</v>
      </c>
      <c r="BR9" s="132">
        <v>25</v>
      </c>
      <c r="BS9" s="135">
        <v>100</v>
      </c>
      <c r="BT9" s="132">
        <v>25</v>
      </c>
      <c r="BU9" s="2"/>
      <c r="BV9" s="3"/>
      <c r="BW9" s="3"/>
      <c r="BX9" s="3"/>
      <c r="BY9" s="3"/>
    </row>
    <row r="10" spans="1:77" ht="41.45" customHeight="1">
      <c r="A10" s="14" t="s">
        <v>216</v>
      </c>
      <c r="C10" s="15"/>
      <c r="D10" s="15" t="s">
        <v>64</v>
      </c>
      <c r="E10" s="93">
        <v>214.45069483046137</v>
      </c>
      <c r="F10" s="81">
        <v>99.37838136248206</v>
      </c>
      <c r="G10" s="112" t="s">
        <v>241</v>
      </c>
      <c r="H10" s="15"/>
      <c r="I10" s="16" t="s">
        <v>216</v>
      </c>
      <c r="J10" s="66"/>
      <c r="K10" s="66"/>
      <c r="L10" s="114" t="s">
        <v>375</v>
      </c>
      <c r="M10" s="94">
        <v>208.16477126347945</v>
      </c>
      <c r="N10" s="95">
        <v>2685.420166015625</v>
      </c>
      <c r="O10" s="95">
        <v>472.7173767089844</v>
      </c>
      <c r="P10" s="77"/>
      <c r="Q10" s="96"/>
      <c r="R10" s="96"/>
      <c r="S10" s="97"/>
      <c r="T10" s="51">
        <v>0</v>
      </c>
      <c r="U10" s="51">
        <v>1</v>
      </c>
      <c r="V10" s="52">
        <v>0</v>
      </c>
      <c r="W10" s="52">
        <v>0.041667</v>
      </c>
      <c r="X10" s="52">
        <v>0.064839</v>
      </c>
      <c r="Y10" s="52">
        <v>0.568969</v>
      </c>
      <c r="Z10" s="52">
        <v>0</v>
      </c>
      <c r="AA10" s="52">
        <v>0</v>
      </c>
      <c r="AB10" s="82">
        <v>10</v>
      </c>
      <c r="AC10" s="82"/>
      <c r="AD10" s="98"/>
      <c r="AE10" s="85" t="s">
        <v>303</v>
      </c>
      <c r="AF10" s="85">
        <v>1802</v>
      </c>
      <c r="AG10" s="85">
        <v>1491</v>
      </c>
      <c r="AH10" s="85">
        <v>551</v>
      </c>
      <c r="AI10" s="85">
        <v>434</v>
      </c>
      <c r="AJ10" s="85"/>
      <c r="AK10" s="85" t="s">
        <v>315</v>
      </c>
      <c r="AL10" s="85" t="s">
        <v>325</v>
      </c>
      <c r="AM10" s="89" t="s">
        <v>330</v>
      </c>
      <c r="AN10" s="85"/>
      <c r="AO10" s="87">
        <v>41979.71603009259</v>
      </c>
      <c r="AP10" s="89" t="s">
        <v>341</v>
      </c>
      <c r="AQ10" s="85" t="b">
        <v>1</v>
      </c>
      <c r="AR10" s="85" t="b">
        <v>0</v>
      </c>
      <c r="AS10" s="85" t="b">
        <v>0</v>
      </c>
      <c r="AT10" s="85" t="s">
        <v>271</v>
      </c>
      <c r="AU10" s="85">
        <v>82</v>
      </c>
      <c r="AV10" s="89" t="s">
        <v>350</v>
      </c>
      <c r="AW10" s="85" t="b">
        <v>0</v>
      </c>
      <c r="AX10" s="85" t="s">
        <v>355</v>
      </c>
      <c r="AY10" s="89" t="s">
        <v>363</v>
      </c>
      <c r="AZ10" s="85" t="s">
        <v>66</v>
      </c>
      <c r="BA10" s="85" t="str">
        <f>REPLACE(INDEX(GroupVertices[Group],MATCH(Vertices[[#This Row],[Vertex]],GroupVertices[Vertex],0)),1,1,"")</f>
        <v>1</v>
      </c>
      <c r="BB10" s="51"/>
      <c r="BC10" s="51"/>
      <c r="BD10" s="51"/>
      <c r="BE10" s="51"/>
      <c r="BF10" s="51"/>
      <c r="BG10" s="51"/>
      <c r="BH10" s="132" t="s">
        <v>513</v>
      </c>
      <c r="BI10" s="132" t="s">
        <v>513</v>
      </c>
      <c r="BJ10" s="132" t="s">
        <v>518</v>
      </c>
      <c r="BK10" s="132" t="s">
        <v>518</v>
      </c>
      <c r="BL10" s="132">
        <v>0</v>
      </c>
      <c r="BM10" s="135">
        <v>0</v>
      </c>
      <c r="BN10" s="132">
        <v>0</v>
      </c>
      <c r="BO10" s="135">
        <v>0</v>
      </c>
      <c r="BP10" s="132">
        <v>0</v>
      </c>
      <c r="BQ10" s="135">
        <v>0</v>
      </c>
      <c r="BR10" s="132">
        <v>25</v>
      </c>
      <c r="BS10" s="135">
        <v>100</v>
      </c>
      <c r="BT10" s="132">
        <v>25</v>
      </c>
      <c r="BU10" s="2"/>
      <c r="BV10" s="3"/>
      <c r="BW10" s="3"/>
      <c r="BX10" s="3"/>
      <c r="BY10" s="3"/>
    </row>
    <row r="11" spans="1:77" ht="41.45" customHeight="1">
      <c r="A11" s="14" t="s">
        <v>217</v>
      </c>
      <c r="C11" s="15"/>
      <c r="D11" s="15" t="s">
        <v>64</v>
      </c>
      <c r="E11" s="93">
        <v>717.2041133963313</v>
      </c>
      <c r="F11" s="81">
        <v>93.42000662471017</v>
      </c>
      <c r="G11" s="112" t="s">
        <v>242</v>
      </c>
      <c r="H11" s="15"/>
      <c r="I11" s="16" t="s">
        <v>217</v>
      </c>
      <c r="J11" s="66"/>
      <c r="K11" s="66"/>
      <c r="L11" s="114" t="s">
        <v>376</v>
      </c>
      <c r="M11" s="94">
        <v>2193.892458871591</v>
      </c>
      <c r="N11" s="95">
        <v>5153.9365234375</v>
      </c>
      <c r="O11" s="95">
        <v>8947.7265625</v>
      </c>
      <c r="P11" s="77"/>
      <c r="Q11" s="96"/>
      <c r="R11" s="96"/>
      <c r="S11" s="97"/>
      <c r="T11" s="51">
        <v>0</v>
      </c>
      <c r="U11" s="51">
        <v>1</v>
      </c>
      <c r="V11" s="52">
        <v>0</v>
      </c>
      <c r="W11" s="52">
        <v>0.041667</v>
      </c>
      <c r="X11" s="52">
        <v>0.064839</v>
      </c>
      <c r="Y11" s="52">
        <v>0.568969</v>
      </c>
      <c r="Z11" s="52">
        <v>0</v>
      </c>
      <c r="AA11" s="52">
        <v>0</v>
      </c>
      <c r="AB11" s="82">
        <v>11</v>
      </c>
      <c r="AC11" s="82"/>
      <c r="AD11" s="98"/>
      <c r="AE11" s="85" t="s">
        <v>304</v>
      </c>
      <c r="AF11" s="85">
        <v>796</v>
      </c>
      <c r="AG11" s="85">
        <v>12284</v>
      </c>
      <c r="AH11" s="85">
        <v>2281</v>
      </c>
      <c r="AI11" s="85">
        <v>860</v>
      </c>
      <c r="AJ11" s="85"/>
      <c r="AK11" s="85" t="s">
        <v>316</v>
      </c>
      <c r="AL11" s="85" t="s">
        <v>324</v>
      </c>
      <c r="AM11" s="89" t="s">
        <v>331</v>
      </c>
      <c r="AN11" s="85"/>
      <c r="AO11" s="87">
        <v>41993.59415509259</v>
      </c>
      <c r="AP11" s="89" t="s">
        <v>342</v>
      </c>
      <c r="AQ11" s="85" t="b">
        <v>0</v>
      </c>
      <c r="AR11" s="85" t="b">
        <v>0</v>
      </c>
      <c r="AS11" s="85" t="b">
        <v>0</v>
      </c>
      <c r="AT11" s="85" t="s">
        <v>271</v>
      </c>
      <c r="AU11" s="85">
        <v>577</v>
      </c>
      <c r="AV11" s="89" t="s">
        <v>350</v>
      </c>
      <c r="AW11" s="85" t="b">
        <v>0</v>
      </c>
      <c r="AX11" s="85" t="s">
        <v>355</v>
      </c>
      <c r="AY11" s="89" t="s">
        <v>364</v>
      </c>
      <c r="AZ11" s="85" t="s">
        <v>66</v>
      </c>
      <c r="BA11" s="85" t="str">
        <f>REPLACE(INDEX(GroupVertices[Group],MATCH(Vertices[[#This Row],[Vertex]],GroupVertices[Vertex],0)),1,1,"")</f>
        <v>1</v>
      </c>
      <c r="BB11" s="51"/>
      <c r="BC11" s="51"/>
      <c r="BD11" s="51"/>
      <c r="BE11" s="51"/>
      <c r="BF11" s="51"/>
      <c r="BG11" s="51"/>
      <c r="BH11" s="132" t="s">
        <v>513</v>
      </c>
      <c r="BI11" s="132" t="s">
        <v>513</v>
      </c>
      <c r="BJ11" s="132" t="s">
        <v>518</v>
      </c>
      <c r="BK11" s="132" t="s">
        <v>518</v>
      </c>
      <c r="BL11" s="132">
        <v>0</v>
      </c>
      <c r="BM11" s="135">
        <v>0</v>
      </c>
      <c r="BN11" s="132">
        <v>0</v>
      </c>
      <c r="BO11" s="135">
        <v>0</v>
      </c>
      <c r="BP11" s="132">
        <v>0</v>
      </c>
      <c r="BQ11" s="135">
        <v>0</v>
      </c>
      <c r="BR11" s="132">
        <v>25</v>
      </c>
      <c r="BS11" s="135">
        <v>100</v>
      </c>
      <c r="BT11" s="132">
        <v>25</v>
      </c>
      <c r="BU11" s="2"/>
      <c r="BV11" s="3"/>
      <c r="BW11" s="3"/>
      <c r="BX11" s="3"/>
      <c r="BY11" s="3"/>
    </row>
    <row r="12" spans="1:77" ht="41.45" customHeight="1">
      <c r="A12" s="14" t="s">
        <v>218</v>
      </c>
      <c r="C12" s="15"/>
      <c r="D12" s="15" t="s">
        <v>64</v>
      </c>
      <c r="E12" s="93">
        <v>232.5708727070595</v>
      </c>
      <c r="F12" s="81">
        <v>99.16363034117258</v>
      </c>
      <c r="G12" s="112" t="s">
        <v>243</v>
      </c>
      <c r="H12" s="15"/>
      <c r="I12" s="16" t="s">
        <v>218</v>
      </c>
      <c r="J12" s="66"/>
      <c r="K12" s="66"/>
      <c r="L12" s="114" t="s">
        <v>377</v>
      </c>
      <c r="M12" s="94">
        <v>279.7341282985536</v>
      </c>
      <c r="N12" s="95">
        <v>352.2660827636719</v>
      </c>
      <c r="O12" s="95">
        <v>2753.596435546875</v>
      </c>
      <c r="P12" s="77"/>
      <c r="Q12" s="96"/>
      <c r="R12" s="96"/>
      <c r="S12" s="97"/>
      <c r="T12" s="51">
        <v>0</v>
      </c>
      <c r="U12" s="51">
        <v>1</v>
      </c>
      <c r="V12" s="52">
        <v>0</v>
      </c>
      <c r="W12" s="52">
        <v>0.041667</v>
      </c>
      <c r="X12" s="52">
        <v>0.064839</v>
      </c>
      <c r="Y12" s="52">
        <v>0.568969</v>
      </c>
      <c r="Z12" s="52">
        <v>0</v>
      </c>
      <c r="AA12" s="52">
        <v>0</v>
      </c>
      <c r="AB12" s="82">
        <v>12</v>
      </c>
      <c r="AC12" s="82"/>
      <c r="AD12" s="98"/>
      <c r="AE12" s="85" t="s">
        <v>305</v>
      </c>
      <c r="AF12" s="85">
        <v>1885</v>
      </c>
      <c r="AG12" s="85">
        <v>1880</v>
      </c>
      <c r="AH12" s="85">
        <v>1320</v>
      </c>
      <c r="AI12" s="85">
        <v>6788</v>
      </c>
      <c r="AJ12" s="85"/>
      <c r="AK12" s="85" t="s">
        <v>317</v>
      </c>
      <c r="AL12" s="85"/>
      <c r="AM12" s="89" t="s">
        <v>332</v>
      </c>
      <c r="AN12" s="85"/>
      <c r="AO12" s="87">
        <v>41767.366481481484</v>
      </c>
      <c r="AP12" s="89" t="s">
        <v>343</v>
      </c>
      <c r="AQ12" s="85" t="b">
        <v>1</v>
      </c>
      <c r="AR12" s="85" t="b">
        <v>0</v>
      </c>
      <c r="AS12" s="85" t="b">
        <v>0</v>
      </c>
      <c r="AT12" s="85" t="s">
        <v>271</v>
      </c>
      <c r="AU12" s="85">
        <v>118</v>
      </c>
      <c r="AV12" s="89" t="s">
        <v>350</v>
      </c>
      <c r="AW12" s="85" t="b">
        <v>0</v>
      </c>
      <c r="AX12" s="85" t="s">
        <v>355</v>
      </c>
      <c r="AY12" s="89" t="s">
        <v>365</v>
      </c>
      <c r="AZ12" s="85" t="s">
        <v>66</v>
      </c>
      <c r="BA12" s="85" t="str">
        <f>REPLACE(INDEX(GroupVertices[Group],MATCH(Vertices[[#This Row],[Vertex]],GroupVertices[Vertex],0)),1,1,"")</f>
        <v>1</v>
      </c>
      <c r="BB12" s="51"/>
      <c r="BC12" s="51"/>
      <c r="BD12" s="51"/>
      <c r="BE12" s="51"/>
      <c r="BF12" s="51"/>
      <c r="BG12" s="51"/>
      <c r="BH12" s="132" t="s">
        <v>513</v>
      </c>
      <c r="BI12" s="132" t="s">
        <v>513</v>
      </c>
      <c r="BJ12" s="132" t="s">
        <v>518</v>
      </c>
      <c r="BK12" s="132" t="s">
        <v>518</v>
      </c>
      <c r="BL12" s="132">
        <v>0</v>
      </c>
      <c r="BM12" s="135">
        <v>0</v>
      </c>
      <c r="BN12" s="132">
        <v>0</v>
      </c>
      <c r="BO12" s="135">
        <v>0</v>
      </c>
      <c r="BP12" s="132">
        <v>0</v>
      </c>
      <c r="BQ12" s="135">
        <v>0</v>
      </c>
      <c r="BR12" s="132">
        <v>25</v>
      </c>
      <c r="BS12" s="135">
        <v>100</v>
      </c>
      <c r="BT12" s="132">
        <v>25</v>
      </c>
      <c r="BU12" s="2"/>
      <c r="BV12" s="3"/>
      <c r="BW12" s="3"/>
      <c r="BX12" s="3"/>
      <c r="BY12" s="3"/>
    </row>
    <row r="13" spans="1:77" ht="41.45" customHeight="1">
      <c r="A13" s="14" t="s">
        <v>219</v>
      </c>
      <c r="C13" s="15"/>
      <c r="D13" s="15" t="s">
        <v>64</v>
      </c>
      <c r="E13" s="93">
        <v>170.47782101167314</v>
      </c>
      <c r="F13" s="81">
        <v>99.89952522910455</v>
      </c>
      <c r="G13" s="112" t="s">
        <v>244</v>
      </c>
      <c r="H13" s="15"/>
      <c r="I13" s="16" t="s">
        <v>219</v>
      </c>
      <c r="J13" s="66"/>
      <c r="K13" s="66"/>
      <c r="L13" s="114" t="s">
        <v>378</v>
      </c>
      <c r="M13" s="94">
        <v>34.4848919804203</v>
      </c>
      <c r="N13" s="95">
        <v>243.15306091308594</v>
      </c>
      <c r="O13" s="95">
        <v>6889.45361328125</v>
      </c>
      <c r="P13" s="77"/>
      <c r="Q13" s="96"/>
      <c r="R13" s="96"/>
      <c r="S13" s="97"/>
      <c r="T13" s="51">
        <v>0</v>
      </c>
      <c r="U13" s="51">
        <v>1</v>
      </c>
      <c r="V13" s="52">
        <v>0</v>
      </c>
      <c r="W13" s="52">
        <v>0.041667</v>
      </c>
      <c r="X13" s="52">
        <v>0.064839</v>
      </c>
      <c r="Y13" s="52">
        <v>0.568969</v>
      </c>
      <c r="Z13" s="52">
        <v>0</v>
      </c>
      <c r="AA13" s="52">
        <v>0</v>
      </c>
      <c r="AB13" s="82">
        <v>13</v>
      </c>
      <c r="AC13" s="82"/>
      <c r="AD13" s="98"/>
      <c r="AE13" s="85" t="s">
        <v>306</v>
      </c>
      <c r="AF13" s="85">
        <v>977</v>
      </c>
      <c r="AG13" s="85">
        <v>547</v>
      </c>
      <c r="AH13" s="85">
        <v>12005</v>
      </c>
      <c r="AI13" s="85">
        <v>942</v>
      </c>
      <c r="AJ13" s="85"/>
      <c r="AK13" s="85" t="s">
        <v>318</v>
      </c>
      <c r="AL13" s="85"/>
      <c r="AM13" s="85"/>
      <c r="AN13" s="85"/>
      <c r="AO13" s="87">
        <v>41813.53476851852</v>
      </c>
      <c r="AP13" s="89" t="s">
        <v>344</v>
      </c>
      <c r="AQ13" s="85" t="b">
        <v>0</v>
      </c>
      <c r="AR13" s="85" t="b">
        <v>0</v>
      </c>
      <c r="AS13" s="85" t="b">
        <v>0</v>
      </c>
      <c r="AT13" s="85" t="s">
        <v>271</v>
      </c>
      <c r="AU13" s="85">
        <v>508</v>
      </c>
      <c r="AV13" s="89" t="s">
        <v>350</v>
      </c>
      <c r="AW13" s="85" t="b">
        <v>0</v>
      </c>
      <c r="AX13" s="85" t="s">
        <v>355</v>
      </c>
      <c r="AY13" s="89" t="s">
        <v>366</v>
      </c>
      <c r="AZ13" s="85" t="s">
        <v>66</v>
      </c>
      <c r="BA13" s="85" t="str">
        <f>REPLACE(INDEX(GroupVertices[Group],MATCH(Vertices[[#This Row],[Vertex]],GroupVertices[Vertex],0)),1,1,"")</f>
        <v>1</v>
      </c>
      <c r="BB13" s="51"/>
      <c r="BC13" s="51"/>
      <c r="BD13" s="51"/>
      <c r="BE13" s="51"/>
      <c r="BF13" s="51"/>
      <c r="BG13" s="51"/>
      <c r="BH13" s="132" t="s">
        <v>513</v>
      </c>
      <c r="BI13" s="132" t="s">
        <v>513</v>
      </c>
      <c r="BJ13" s="132" t="s">
        <v>518</v>
      </c>
      <c r="BK13" s="132" t="s">
        <v>518</v>
      </c>
      <c r="BL13" s="132">
        <v>0</v>
      </c>
      <c r="BM13" s="135">
        <v>0</v>
      </c>
      <c r="BN13" s="132">
        <v>0</v>
      </c>
      <c r="BO13" s="135">
        <v>0</v>
      </c>
      <c r="BP13" s="132">
        <v>0</v>
      </c>
      <c r="BQ13" s="135">
        <v>0</v>
      </c>
      <c r="BR13" s="132">
        <v>25</v>
      </c>
      <c r="BS13" s="135">
        <v>100</v>
      </c>
      <c r="BT13" s="132">
        <v>25</v>
      </c>
      <c r="BU13" s="2"/>
      <c r="BV13" s="3"/>
      <c r="BW13" s="3"/>
      <c r="BX13" s="3"/>
      <c r="BY13" s="3"/>
    </row>
    <row r="14" spans="1:77" ht="41.45" customHeight="1">
      <c r="A14" s="99" t="s">
        <v>220</v>
      </c>
      <c r="C14" s="100"/>
      <c r="D14" s="100" t="s">
        <v>64</v>
      </c>
      <c r="E14" s="101">
        <v>1000</v>
      </c>
      <c r="F14" s="102">
        <v>90.06845533841228</v>
      </c>
      <c r="G14" s="113" t="s">
        <v>245</v>
      </c>
      <c r="H14" s="100"/>
      <c r="I14" s="103" t="s">
        <v>220</v>
      </c>
      <c r="J14" s="104"/>
      <c r="K14" s="104"/>
      <c r="L14" s="115" t="s">
        <v>379</v>
      </c>
      <c r="M14" s="105">
        <v>3310.852784218468</v>
      </c>
      <c r="N14" s="106">
        <v>5437.46923828125</v>
      </c>
      <c r="O14" s="106">
        <v>1495.1658935546875</v>
      </c>
      <c r="P14" s="107"/>
      <c r="Q14" s="108"/>
      <c r="R14" s="108"/>
      <c r="S14" s="109"/>
      <c r="T14" s="51">
        <v>0</v>
      </c>
      <c r="U14" s="51">
        <v>1</v>
      </c>
      <c r="V14" s="52">
        <v>0</v>
      </c>
      <c r="W14" s="52">
        <v>0.041667</v>
      </c>
      <c r="X14" s="52">
        <v>0.064839</v>
      </c>
      <c r="Y14" s="52">
        <v>0.568969</v>
      </c>
      <c r="Z14" s="52">
        <v>0</v>
      </c>
      <c r="AA14" s="52">
        <v>0</v>
      </c>
      <c r="AB14" s="110">
        <v>14</v>
      </c>
      <c r="AC14" s="110"/>
      <c r="AD14" s="111"/>
      <c r="AE14" s="85" t="s">
        <v>307</v>
      </c>
      <c r="AF14" s="85">
        <v>1393</v>
      </c>
      <c r="AG14" s="85">
        <v>18355</v>
      </c>
      <c r="AH14" s="85">
        <v>21829</v>
      </c>
      <c r="AI14" s="85">
        <v>7024</v>
      </c>
      <c r="AJ14" s="85"/>
      <c r="AK14" s="85" t="s">
        <v>319</v>
      </c>
      <c r="AL14" s="85" t="s">
        <v>324</v>
      </c>
      <c r="AM14" s="89" t="s">
        <v>333</v>
      </c>
      <c r="AN14" s="85"/>
      <c r="AO14" s="87">
        <v>41669.40752314815</v>
      </c>
      <c r="AP14" s="89" t="s">
        <v>345</v>
      </c>
      <c r="AQ14" s="85" t="b">
        <v>0</v>
      </c>
      <c r="AR14" s="85" t="b">
        <v>0</v>
      </c>
      <c r="AS14" s="85" t="b">
        <v>1</v>
      </c>
      <c r="AT14" s="85" t="s">
        <v>271</v>
      </c>
      <c r="AU14" s="85">
        <v>2149</v>
      </c>
      <c r="AV14" s="89" t="s">
        <v>350</v>
      </c>
      <c r="AW14" s="85" t="b">
        <v>0</v>
      </c>
      <c r="AX14" s="85" t="s">
        <v>355</v>
      </c>
      <c r="AY14" s="89" t="s">
        <v>367</v>
      </c>
      <c r="AZ14" s="85" t="s">
        <v>66</v>
      </c>
      <c r="BA14" s="85" t="str">
        <f>REPLACE(INDEX(GroupVertices[Group],MATCH(Vertices[[#This Row],[Vertex]],GroupVertices[Vertex],0)),1,1,"")</f>
        <v>1</v>
      </c>
      <c r="BB14" s="51"/>
      <c r="BC14" s="51"/>
      <c r="BD14" s="51"/>
      <c r="BE14" s="51"/>
      <c r="BF14" s="51"/>
      <c r="BG14" s="51"/>
      <c r="BH14" s="132" t="s">
        <v>513</v>
      </c>
      <c r="BI14" s="132" t="s">
        <v>513</v>
      </c>
      <c r="BJ14" s="132" t="s">
        <v>518</v>
      </c>
      <c r="BK14" s="132" t="s">
        <v>518</v>
      </c>
      <c r="BL14" s="132">
        <v>0</v>
      </c>
      <c r="BM14" s="135">
        <v>0</v>
      </c>
      <c r="BN14" s="132">
        <v>0</v>
      </c>
      <c r="BO14" s="135">
        <v>0</v>
      </c>
      <c r="BP14" s="132">
        <v>0</v>
      </c>
      <c r="BQ14" s="135">
        <v>0</v>
      </c>
      <c r="BR14" s="132">
        <v>25</v>
      </c>
      <c r="BS14" s="135">
        <v>100</v>
      </c>
      <c r="BT14" s="132">
        <v>25</v>
      </c>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
    <dataValidation allowBlank="1" showInputMessage="1" promptTitle="Vertex Tooltip" prompt="Enter optional text that will pop up when the mouse is hovered over the vertex." errorTitle="Invalid Vertex Image Key" sqref="L3:L1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
    <dataValidation allowBlank="1" showInputMessage="1" promptTitle="Vertex Label Fill Color" prompt="To select an optional fill color for the Label shape, right-click and select Select Color on the right-click menu." sqref="J3:J14"/>
    <dataValidation allowBlank="1" showInputMessage="1" promptTitle="Vertex Image File" prompt="Enter the path to an image file.  Hover over the column header for examples." errorTitle="Invalid Vertex Image Key" sqref="G3:G14"/>
    <dataValidation allowBlank="1" showInputMessage="1" promptTitle="Vertex Color" prompt="To select an optional vertex color, right-click and select Select Color on the right-click menu." sqref="C3:C14"/>
    <dataValidation allowBlank="1" showInputMessage="1" promptTitle="Vertex Opacity" prompt="Enter an optional vertex opacity between 0 (transparent) and 100 (opaque)." errorTitle="Invalid Vertex Opacity" error="The optional vertex opacity must be a whole number between 0 and 10." sqref="F3:F14"/>
    <dataValidation type="list" allowBlank="1" showInputMessage="1" showErrorMessage="1" promptTitle="Vertex Shape" prompt="Select an optional vertex shape." errorTitle="Invalid Vertex Shape" error="You have entered an invalid vertex shape.  Try selecting from the drop-down list instead." sqref="D3:D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
      <formula1>ValidVertexLabelPositions</formula1>
    </dataValidation>
    <dataValidation allowBlank="1" showInputMessage="1" showErrorMessage="1" promptTitle="Vertex Name" prompt="Enter the name of the vertex." sqref="A3:A14"/>
  </dataValidations>
  <hyperlinks>
    <hyperlink ref="AM4" r:id="rId1" display="https://t.co/AQADgiElAd"/>
    <hyperlink ref="AM5" r:id="rId2" display="https://t.co/53nfta7a8L"/>
    <hyperlink ref="AM6" r:id="rId3" display="https://t.co/HcR62suv8e"/>
    <hyperlink ref="AM7" r:id="rId4" display="https://t.co/8XNWXCvetz"/>
    <hyperlink ref="AM10" r:id="rId5" display="https://t.co/SjwCcVF1CC"/>
    <hyperlink ref="AM11" r:id="rId6" display="http://t.co/q5qfWYyQBg"/>
    <hyperlink ref="AM12" r:id="rId7" display="http://t.co/YEXMztN75F"/>
    <hyperlink ref="AM14" r:id="rId8" display="http://t.co/aYzU9SRNaD"/>
    <hyperlink ref="AP3" r:id="rId9" display="https://pbs.twimg.com/profile_banners/70768389/1406044213"/>
    <hyperlink ref="AP4" r:id="rId10" display="https://pbs.twimg.com/profile_banners/9500242/1551748470"/>
    <hyperlink ref="AP5" r:id="rId11" display="https://pbs.twimg.com/profile_banners/79470968/1557502048"/>
    <hyperlink ref="AP6" r:id="rId12" display="https://pbs.twimg.com/profile_banners/577526312/1520822768"/>
    <hyperlink ref="AP7" r:id="rId13" display="https://pbs.twimg.com/profile_banners/204750852/1554892463"/>
    <hyperlink ref="AP8" r:id="rId14" display="https://pbs.twimg.com/profile_banners/95128272/1520544017"/>
    <hyperlink ref="AP9" r:id="rId15" display="https://pbs.twimg.com/profile_banners/2585917969/1453802857"/>
    <hyperlink ref="AP10" r:id="rId16" display="https://pbs.twimg.com/profile_banners/2907985533/1425854108"/>
    <hyperlink ref="AP11" r:id="rId17" display="https://pbs.twimg.com/profile_banners/2933629443/1440336932"/>
    <hyperlink ref="AP12" r:id="rId18" display="https://pbs.twimg.com/profile_banners/2483417965/1425298763"/>
    <hyperlink ref="AP13" r:id="rId19" display="https://pbs.twimg.com/profile_banners/2583938166/1409505410"/>
    <hyperlink ref="AP14" r:id="rId20" display="https://pbs.twimg.com/profile_banners/2318606822/1478543318"/>
    <hyperlink ref="AV3" r:id="rId21" display="http://abs.twimg.com/images/themes/theme18/bg.gif"/>
    <hyperlink ref="AV4" r:id="rId22" display="http://abs.twimg.com/images/themes/theme5/bg.gif"/>
    <hyperlink ref="AV5" r:id="rId23" display="http://abs.twimg.com/images/themes/theme9/bg.gif"/>
    <hyperlink ref="AV6" r:id="rId24" display="http://abs.twimg.com/images/themes/theme14/bg.gif"/>
    <hyperlink ref="AV7" r:id="rId25" display="http://abs.twimg.com/images/themes/theme1/bg.png"/>
    <hyperlink ref="AV8" r:id="rId26" display="http://abs.twimg.com/images/themes/theme1/bg.png"/>
    <hyperlink ref="AV9" r:id="rId27" display="http://abs.twimg.com/images/themes/theme1/bg.png"/>
    <hyperlink ref="AV10" r:id="rId28" display="http://abs.twimg.com/images/themes/theme1/bg.png"/>
    <hyperlink ref="AV11" r:id="rId29" display="http://abs.twimg.com/images/themes/theme1/bg.png"/>
    <hyperlink ref="AV12" r:id="rId30" display="http://abs.twimg.com/images/themes/theme1/bg.png"/>
    <hyperlink ref="AV13" r:id="rId31" display="http://abs.twimg.com/images/themes/theme1/bg.png"/>
    <hyperlink ref="AV14" r:id="rId32" display="http://abs.twimg.com/images/themes/theme1/bg.png"/>
    <hyperlink ref="G3" r:id="rId33" display="http://pbs.twimg.com/profile_images/491610878391746560/oYGXFhXS_normal.png"/>
    <hyperlink ref="G4" r:id="rId34" display="http://pbs.twimg.com/profile_images/1083369426479661056/5o5g6tjU_normal.jpg"/>
    <hyperlink ref="G5" r:id="rId35" display="http://pbs.twimg.com/profile_images/1126870783572291586/I3EzKQRg_normal.png"/>
    <hyperlink ref="G6" r:id="rId36" display="http://pbs.twimg.com/profile_images/1110951676180160513/gNk42sb__normal.png"/>
    <hyperlink ref="G7" r:id="rId37" display="http://pbs.twimg.com/profile_images/889879247753498625/v9UVJ-Gz_normal.jpg"/>
    <hyperlink ref="G8" r:id="rId38" display="http://pbs.twimg.com/profile_images/589481715346894848/f7oDbHxl_normal.jpg"/>
    <hyperlink ref="G9" r:id="rId39" display="http://pbs.twimg.com/profile_images/691924982797111297/flls6cF7_normal.jpg"/>
    <hyperlink ref="G10" r:id="rId40" display="http://pbs.twimg.com/profile_images/580406340071346176/4MErKnIz_normal.png"/>
    <hyperlink ref="G11" r:id="rId41" display="http://pbs.twimg.com/profile_images/635445014181584897/josRo-Y1_normal.png"/>
    <hyperlink ref="G12" r:id="rId42" display="http://pbs.twimg.com/profile_images/572372748748337152/K5btazv2_normal.png"/>
    <hyperlink ref="G13" r:id="rId43" display="http://pbs.twimg.com/profile_images/506127938874392578/GLcEaxj4_normal.jpeg"/>
    <hyperlink ref="G14" r:id="rId44" display="http://pbs.twimg.com/profile_images/634739150382436353/JIjlGeGO_normal.png"/>
    <hyperlink ref="AY3" r:id="rId45" display="https://twitter.com/shshattuck"/>
    <hyperlink ref="AY4" r:id="rId46" display="https://twitter.com/amywebb"/>
    <hyperlink ref="AY5" r:id="rId47" display="https://twitter.com/fti"/>
    <hyperlink ref="AY6" r:id="rId48" display="https://twitter.com/b_cavello"/>
    <hyperlink ref="AY7" r:id="rId49" display="https://twitter.com/datanativescon"/>
    <hyperlink ref="AY8" r:id="rId50" display="https://twitter.com/elenaoua"/>
    <hyperlink ref="AY9" r:id="rId51" display="https://twitter.com/m_learningnews"/>
    <hyperlink ref="AY10" r:id="rId52" display="https://twitter.com/fintechpros"/>
    <hyperlink ref="AY11" r:id="rId53" display="https://twitter.com/fintechdc"/>
    <hyperlink ref="AY12" r:id="rId54" display="https://twitter.com/dataconomyjobs"/>
    <hyperlink ref="AY13" r:id="rId55" display="https://twitter.com/biandanalytics"/>
    <hyperlink ref="AY14" r:id="rId56" display="https://twitter.com/dataconomymedia"/>
  </hyperlinks>
  <printOptions/>
  <pageMargins left="0.7" right="0.7" top="0.75" bottom="0.75" header="0.3" footer="0.3"/>
  <pageSetup horizontalDpi="600" verticalDpi="600" orientation="portrait" r:id="rId61"/>
  <drawing r:id="rId60"/>
  <legacyDrawing r:id="rId58"/>
  <tableParts>
    <tablePart r:id="rId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439</v>
      </c>
      <c r="Z2" s="13" t="s">
        <v>444</v>
      </c>
      <c r="AA2" s="13" t="s">
        <v>453</v>
      </c>
      <c r="AB2" s="13" t="s">
        <v>470</v>
      </c>
      <c r="AC2" s="13" t="s">
        <v>484</v>
      </c>
      <c r="AD2" s="13" t="s">
        <v>492</v>
      </c>
      <c r="AE2" s="13" t="s">
        <v>493</v>
      </c>
      <c r="AF2" s="13" t="s">
        <v>499</v>
      </c>
      <c r="AG2" s="67" t="s">
        <v>538</v>
      </c>
      <c r="AH2" s="67" t="s">
        <v>539</v>
      </c>
      <c r="AI2" s="67" t="s">
        <v>540</v>
      </c>
      <c r="AJ2" s="67" t="s">
        <v>541</v>
      </c>
      <c r="AK2" s="67" t="s">
        <v>542</v>
      </c>
      <c r="AL2" s="67" t="s">
        <v>543</v>
      </c>
      <c r="AM2" s="67" t="s">
        <v>544</v>
      </c>
      <c r="AN2" s="67" t="s">
        <v>545</v>
      </c>
      <c r="AO2" s="67" t="s">
        <v>548</v>
      </c>
    </row>
    <row r="3" spans="1:41" ht="15">
      <c r="A3" s="126" t="s">
        <v>419</v>
      </c>
      <c r="B3" s="127" t="s">
        <v>421</v>
      </c>
      <c r="C3" s="127" t="s">
        <v>56</v>
      </c>
      <c r="D3" s="118"/>
      <c r="E3" s="117"/>
      <c r="F3" s="119" t="s">
        <v>551</v>
      </c>
      <c r="G3" s="120"/>
      <c r="H3" s="120"/>
      <c r="I3" s="121">
        <v>3</v>
      </c>
      <c r="J3" s="122"/>
      <c r="K3" s="51">
        <v>8</v>
      </c>
      <c r="L3" s="51">
        <v>7</v>
      </c>
      <c r="M3" s="51">
        <v>0</v>
      </c>
      <c r="N3" s="51">
        <v>7</v>
      </c>
      <c r="O3" s="51">
        <v>0</v>
      </c>
      <c r="P3" s="52">
        <v>0</v>
      </c>
      <c r="Q3" s="52">
        <v>0</v>
      </c>
      <c r="R3" s="51">
        <v>1</v>
      </c>
      <c r="S3" s="51">
        <v>0</v>
      </c>
      <c r="T3" s="51">
        <v>8</v>
      </c>
      <c r="U3" s="51">
        <v>7</v>
      </c>
      <c r="V3" s="51">
        <v>2</v>
      </c>
      <c r="W3" s="52">
        <v>1.53125</v>
      </c>
      <c r="X3" s="52">
        <v>0.125</v>
      </c>
      <c r="Y3" s="85"/>
      <c r="Z3" s="85"/>
      <c r="AA3" s="85" t="s">
        <v>236</v>
      </c>
      <c r="AB3" s="91" t="s">
        <v>471</v>
      </c>
      <c r="AC3" s="91" t="s">
        <v>485</v>
      </c>
      <c r="AD3" s="91"/>
      <c r="AE3" s="91" t="s">
        <v>494</v>
      </c>
      <c r="AF3" s="91" t="s">
        <v>500</v>
      </c>
      <c r="AG3" s="132">
        <v>1</v>
      </c>
      <c r="AH3" s="135">
        <v>0.47393364928909953</v>
      </c>
      <c r="AI3" s="132">
        <v>0</v>
      </c>
      <c r="AJ3" s="135">
        <v>0</v>
      </c>
      <c r="AK3" s="132">
        <v>0</v>
      </c>
      <c r="AL3" s="135">
        <v>0</v>
      </c>
      <c r="AM3" s="132">
        <v>210</v>
      </c>
      <c r="AN3" s="135">
        <v>99.5260663507109</v>
      </c>
      <c r="AO3" s="132">
        <v>211</v>
      </c>
    </row>
    <row r="4" spans="1:41" ht="15">
      <c r="A4" s="126" t="s">
        <v>420</v>
      </c>
      <c r="B4" s="127" t="s">
        <v>422</v>
      </c>
      <c r="C4" s="127" t="s">
        <v>56</v>
      </c>
      <c r="D4" s="123"/>
      <c r="E4" s="100"/>
      <c r="F4" s="103" t="s">
        <v>420</v>
      </c>
      <c r="G4" s="107"/>
      <c r="H4" s="107"/>
      <c r="I4" s="124">
        <v>4</v>
      </c>
      <c r="J4" s="110"/>
      <c r="K4" s="51">
        <v>4</v>
      </c>
      <c r="L4" s="51">
        <v>4</v>
      </c>
      <c r="M4" s="51">
        <v>0</v>
      </c>
      <c r="N4" s="51">
        <v>4</v>
      </c>
      <c r="O4" s="51">
        <v>1</v>
      </c>
      <c r="P4" s="52">
        <v>0</v>
      </c>
      <c r="Q4" s="52">
        <v>0</v>
      </c>
      <c r="R4" s="51">
        <v>1</v>
      </c>
      <c r="S4" s="51">
        <v>0</v>
      </c>
      <c r="T4" s="51">
        <v>4</v>
      </c>
      <c r="U4" s="51">
        <v>4</v>
      </c>
      <c r="V4" s="51">
        <v>2</v>
      </c>
      <c r="W4" s="52">
        <v>1.125</v>
      </c>
      <c r="X4" s="52">
        <v>0.25</v>
      </c>
      <c r="Y4" s="85" t="s">
        <v>440</v>
      </c>
      <c r="Z4" s="85" t="s">
        <v>445</v>
      </c>
      <c r="AA4" s="85" t="s">
        <v>235</v>
      </c>
      <c r="AB4" s="91" t="s">
        <v>269</v>
      </c>
      <c r="AC4" s="91" t="s">
        <v>269</v>
      </c>
      <c r="AD4" s="91" t="s">
        <v>223</v>
      </c>
      <c r="AE4" s="91" t="s">
        <v>495</v>
      </c>
      <c r="AF4" s="91" t="s">
        <v>501</v>
      </c>
      <c r="AG4" s="132">
        <v>3</v>
      </c>
      <c r="AH4" s="135">
        <v>3.75</v>
      </c>
      <c r="AI4" s="132">
        <v>1</v>
      </c>
      <c r="AJ4" s="135">
        <v>1.25</v>
      </c>
      <c r="AK4" s="132">
        <v>0</v>
      </c>
      <c r="AL4" s="135">
        <v>0</v>
      </c>
      <c r="AM4" s="132">
        <v>76</v>
      </c>
      <c r="AN4" s="135">
        <v>95</v>
      </c>
      <c r="AO4" s="132">
        <v>80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419</v>
      </c>
      <c r="B2" s="91" t="s">
        <v>220</v>
      </c>
      <c r="C2" s="85">
        <f>VLOOKUP(GroupVertices[[#This Row],[Vertex]],Vertices[],MATCH("ID",Vertices[[#Headers],[Vertex]:[Vertex Content Word Count]],0),FALSE)</f>
        <v>14</v>
      </c>
    </row>
    <row r="3" spans="1:3" ht="15">
      <c r="A3" s="85" t="s">
        <v>419</v>
      </c>
      <c r="B3" s="91" t="s">
        <v>213</v>
      </c>
      <c r="C3" s="85">
        <f>VLOOKUP(GroupVertices[[#This Row],[Vertex]],Vertices[],MATCH("ID",Vertices[[#Headers],[Vertex]:[Vertex Content Word Count]],0),FALSE)</f>
        <v>7</v>
      </c>
    </row>
    <row r="4" spans="1:3" ht="15">
      <c r="A4" s="85" t="s">
        <v>419</v>
      </c>
      <c r="B4" s="91" t="s">
        <v>219</v>
      </c>
      <c r="C4" s="85">
        <f>VLOOKUP(GroupVertices[[#This Row],[Vertex]],Vertices[],MATCH("ID",Vertices[[#Headers],[Vertex]:[Vertex Content Word Count]],0),FALSE)</f>
        <v>13</v>
      </c>
    </row>
    <row r="5" spans="1:3" ht="15">
      <c r="A5" s="85" t="s">
        <v>419</v>
      </c>
      <c r="B5" s="91" t="s">
        <v>218</v>
      </c>
      <c r="C5" s="85">
        <f>VLOOKUP(GroupVertices[[#This Row],[Vertex]],Vertices[],MATCH("ID",Vertices[[#Headers],[Vertex]:[Vertex Content Word Count]],0),FALSE)</f>
        <v>12</v>
      </c>
    </row>
    <row r="6" spans="1:3" ht="15">
      <c r="A6" s="85" t="s">
        <v>419</v>
      </c>
      <c r="B6" s="91" t="s">
        <v>217</v>
      </c>
      <c r="C6" s="85">
        <f>VLOOKUP(GroupVertices[[#This Row],[Vertex]],Vertices[],MATCH("ID",Vertices[[#Headers],[Vertex]:[Vertex Content Word Count]],0),FALSE)</f>
        <v>11</v>
      </c>
    </row>
    <row r="7" spans="1:3" ht="15">
      <c r="A7" s="85" t="s">
        <v>419</v>
      </c>
      <c r="B7" s="91" t="s">
        <v>216</v>
      </c>
      <c r="C7" s="85">
        <f>VLOOKUP(GroupVertices[[#This Row],[Vertex]],Vertices[],MATCH("ID",Vertices[[#Headers],[Vertex]:[Vertex Content Word Count]],0),FALSE)</f>
        <v>10</v>
      </c>
    </row>
    <row r="8" spans="1:3" ht="15">
      <c r="A8" s="85" t="s">
        <v>419</v>
      </c>
      <c r="B8" s="91" t="s">
        <v>215</v>
      </c>
      <c r="C8" s="85">
        <f>VLOOKUP(GroupVertices[[#This Row],[Vertex]],Vertices[],MATCH("ID",Vertices[[#Headers],[Vertex]:[Vertex Content Word Count]],0),FALSE)</f>
        <v>9</v>
      </c>
    </row>
    <row r="9" spans="1:3" ht="15">
      <c r="A9" s="85" t="s">
        <v>419</v>
      </c>
      <c r="B9" s="91" t="s">
        <v>214</v>
      </c>
      <c r="C9" s="85">
        <f>VLOOKUP(GroupVertices[[#This Row],[Vertex]],Vertices[],MATCH("ID",Vertices[[#Headers],[Vertex]:[Vertex Content Word Count]],0),FALSE)</f>
        <v>8</v>
      </c>
    </row>
    <row r="10" spans="1:3" ht="15">
      <c r="A10" s="85" t="s">
        <v>420</v>
      </c>
      <c r="B10" s="91" t="s">
        <v>212</v>
      </c>
      <c r="C10" s="85">
        <f>VLOOKUP(GroupVertices[[#This Row],[Vertex]],Vertices[],MATCH("ID",Vertices[[#Headers],[Vertex]:[Vertex Content Word Count]],0),FALSE)</f>
        <v>3</v>
      </c>
    </row>
    <row r="11" spans="1:3" ht="15">
      <c r="A11" s="85" t="s">
        <v>420</v>
      </c>
      <c r="B11" s="91" t="s">
        <v>223</v>
      </c>
      <c r="C11" s="85">
        <f>VLOOKUP(GroupVertices[[#This Row],[Vertex]],Vertices[],MATCH("ID",Vertices[[#Headers],[Vertex]:[Vertex Content Word Count]],0),FALSE)</f>
        <v>6</v>
      </c>
    </row>
    <row r="12" spans="1:3" ht="15">
      <c r="A12" s="85" t="s">
        <v>420</v>
      </c>
      <c r="B12" s="91" t="s">
        <v>222</v>
      </c>
      <c r="C12" s="85">
        <f>VLOOKUP(GroupVertices[[#This Row],[Vertex]],Vertices[],MATCH("ID",Vertices[[#Headers],[Vertex]:[Vertex Content Word Count]],0),FALSE)</f>
        <v>5</v>
      </c>
    </row>
    <row r="13" spans="1:3" ht="15">
      <c r="A13" s="85" t="s">
        <v>420</v>
      </c>
      <c r="B13" s="91" t="s">
        <v>221</v>
      </c>
      <c r="C13"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429</v>
      </c>
      <c r="B2" s="36" t="s">
        <v>380</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10</v>
      </c>
      <c r="L2" s="39">
        <f>MIN(Vertices[Closeness Centrality])</f>
        <v>0.035714</v>
      </c>
      <c r="M2" s="40">
        <f>COUNTIF(Vertices[Closeness Centrality],"&gt;= "&amp;L2)-COUNTIF(Vertices[Closeness Centrality],"&gt;="&amp;L3)</f>
        <v>3</v>
      </c>
      <c r="N2" s="39">
        <f>MIN(Vertices[Eigenvector Centrality])</f>
        <v>0.056278</v>
      </c>
      <c r="O2" s="40">
        <f>COUNTIF(Vertices[Eigenvector Centrality],"&gt;= "&amp;N2)-COUNTIF(Vertices[Eigenvector Centrality],"&gt;="&amp;N3)</f>
        <v>3</v>
      </c>
      <c r="P2" s="39">
        <f>MIN(Vertices[PageRank])</f>
        <v>0.55793</v>
      </c>
      <c r="Q2" s="40">
        <f>COUNTIF(Vertices[PageRank],"&gt;= "&amp;P2)-COUNTIF(Vertices[PageRank],"&gt;="&amp;P3)</f>
        <v>10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1.7818181818181817</v>
      </c>
      <c r="K3" s="42">
        <f>COUNTIF(Vertices[Betweenness Centrality],"&gt;= "&amp;J3)-COUNTIF(Vertices[Betweenness Centrality],"&gt;="&amp;J4)</f>
        <v>0</v>
      </c>
      <c r="L3" s="41">
        <f aca="true" t="shared" si="5" ref="L3:L26">L2+($L$57-$L$2)/BinDivisor</f>
        <v>0.03636336363636364</v>
      </c>
      <c r="M3" s="42">
        <f>COUNTIF(Vertices[Closeness Centrality],"&gt;= "&amp;L3)-COUNTIF(Vertices[Closeness Centrality],"&gt;="&amp;L4)</f>
        <v>0</v>
      </c>
      <c r="N3" s="41">
        <f aca="true" t="shared" si="6" ref="N3:N26">N2+($N$57-$N$2)/BinDivisor</f>
        <v>0.05892694545454546</v>
      </c>
      <c r="O3" s="42">
        <f>COUNTIF(Vertices[Eigenvector Centrality],"&gt;= "&amp;N3)-COUNTIF(Vertices[Eigenvector Centrality],"&gt;="&amp;N4)</f>
        <v>0</v>
      </c>
      <c r="P3" s="41">
        <f aca="true" t="shared" si="7" ref="P3:P26">P2+($P$57-$P$2)/BinDivisor</f>
        <v>0.6194816545454546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0.2545454545454545</v>
      </c>
      <c r="G4" s="40">
        <f>COUNTIF(Vertices[In-Degree],"&gt;= "&amp;F4)-COUNTIF(Vertices[In-Degree],"&gt;="&amp;F5)</f>
        <v>0</v>
      </c>
      <c r="H4" s="39">
        <f t="shared" si="3"/>
        <v>0.14545454545454545</v>
      </c>
      <c r="I4" s="40">
        <f>COUNTIF(Vertices[Out-Degree],"&gt;= "&amp;H4)-COUNTIF(Vertices[Out-Degree],"&gt;="&amp;H5)</f>
        <v>0</v>
      </c>
      <c r="J4" s="39">
        <f t="shared" si="4"/>
        <v>3.5636363636363635</v>
      </c>
      <c r="K4" s="40">
        <f>COUNTIF(Vertices[Betweenness Centrality],"&gt;= "&amp;J4)-COUNTIF(Vertices[Betweenness Centrality],"&gt;="&amp;J5)</f>
        <v>0</v>
      </c>
      <c r="L4" s="39">
        <f t="shared" si="5"/>
        <v>0.037012727272727274</v>
      </c>
      <c r="M4" s="40">
        <f>COUNTIF(Vertices[Closeness Centrality],"&gt;= "&amp;L4)-COUNTIF(Vertices[Closeness Centrality],"&gt;="&amp;L5)</f>
        <v>0</v>
      </c>
      <c r="N4" s="39">
        <f t="shared" si="6"/>
        <v>0.061575890909090915</v>
      </c>
      <c r="O4" s="40">
        <f>COUNTIF(Vertices[Eigenvector Centrality],"&gt;= "&amp;N4)-COUNTIF(Vertices[Eigenvector Centrality],"&gt;="&amp;N5)</f>
        <v>0</v>
      </c>
      <c r="P4" s="39">
        <f t="shared" si="7"/>
        <v>0.6810333090909091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0.3818181818181818</v>
      </c>
      <c r="G5" s="42">
        <f>COUNTIF(Vertices[In-Degree],"&gt;= "&amp;F5)-COUNTIF(Vertices[In-Degree],"&gt;="&amp;F6)</f>
        <v>0</v>
      </c>
      <c r="H5" s="41">
        <f t="shared" si="3"/>
        <v>0.21818181818181817</v>
      </c>
      <c r="I5" s="42">
        <f>COUNTIF(Vertices[Out-Degree],"&gt;= "&amp;H5)-COUNTIF(Vertices[Out-Degree],"&gt;="&amp;H6)</f>
        <v>0</v>
      </c>
      <c r="J5" s="41">
        <f t="shared" si="4"/>
        <v>5.345454545454546</v>
      </c>
      <c r="K5" s="42">
        <f>COUNTIF(Vertices[Betweenness Centrality],"&gt;= "&amp;J5)-COUNTIF(Vertices[Betweenness Centrality],"&gt;="&amp;J6)</f>
        <v>0</v>
      </c>
      <c r="L5" s="41">
        <f t="shared" si="5"/>
        <v>0.03766209090909091</v>
      </c>
      <c r="M5" s="42">
        <f>COUNTIF(Vertices[Closeness Centrality],"&gt;= "&amp;L5)-COUNTIF(Vertices[Closeness Centrality],"&gt;="&amp;L6)</f>
        <v>0</v>
      </c>
      <c r="N5" s="41">
        <f t="shared" si="6"/>
        <v>0.06422483636363636</v>
      </c>
      <c r="O5" s="42">
        <f>COUNTIF(Vertices[Eigenvector Centrality],"&gt;= "&amp;N5)-COUNTIF(Vertices[Eigenvector Centrality],"&gt;="&amp;N6)</f>
        <v>7</v>
      </c>
      <c r="P5" s="41">
        <f t="shared" si="7"/>
        <v>0.7425849636363636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0.509090909090909</v>
      </c>
      <c r="G6" s="40">
        <f>COUNTIF(Vertices[In-Degree],"&gt;= "&amp;F6)-COUNTIF(Vertices[In-Degree],"&gt;="&amp;F7)</f>
        <v>0</v>
      </c>
      <c r="H6" s="39">
        <f t="shared" si="3"/>
        <v>0.2909090909090909</v>
      </c>
      <c r="I6" s="40">
        <f>COUNTIF(Vertices[Out-Degree],"&gt;= "&amp;H6)-COUNTIF(Vertices[Out-Degree],"&gt;="&amp;H7)</f>
        <v>0</v>
      </c>
      <c r="J6" s="39">
        <f t="shared" si="4"/>
        <v>7.127272727272727</v>
      </c>
      <c r="K6" s="40">
        <f>COUNTIF(Vertices[Betweenness Centrality],"&gt;= "&amp;J6)-COUNTIF(Vertices[Betweenness Centrality],"&gt;="&amp;J7)</f>
        <v>0</v>
      </c>
      <c r="L6" s="39">
        <f t="shared" si="5"/>
        <v>0.038311454545454544</v>
      </c>
      <c r="M6" s="40">
        <f>COUNTIF(Vertices[Closeness Centrality],"&gt;= "&amp;L6)-COUNTIF(Vertices[Closeness Centrality],"&gt;="&amp;L7)</f>
        <v>0</v>
      </c>
      <c r="N6" s="39">
        <f t="shared" si="6"/>
        <v>0.06687378181818182</v>
      </c>
      <c r="O6" s="40">
        <f>COUNTIF(Vertices[Eigenvector Centrality],"&gt;= "&amp;N6)-COUNTIF(Vertices[Eigenvector Centrality],"&gt;="&amp;N7)</f>
        <v>0</v>
      </c>
      <c r="P6" s="39">
        <f t="shared" si="7"/>
        <v>0.8041366181818181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0.6363636363636362</v>
      </c>
      <c r="G7" s="42">
        <f>COUNTIF(Vertices[In-Degree],"&gt;= "&amp;F7)-COUNTIF(Vertices[In-Degree],"&gt;="&amp;F8)</f>
        <v>0</v>
      </c>
      <c r="H7" s="41">
        <f t="shared" si="3"/>
        <v>0.36363636363636365</v>
      </c>
      <c r="I7" s="42">
        <f>COUNTIF(Vertices[Out-Degree],"&gt;= "&amp;H7)-COUNTIF(Vertices[Out-Degree],"&gt;="&amp;H8)</f>
        <v>0</v>
      </c>
      <c r="J7" s="41">
        <f t="shared" si="4"/>
        <v>8.909090909090908</v>
      </c>
      <c r="K7" s="42">
        <f>COUNTIF(Vertices[Betweenness Centrality],"&gt;= "&amp;J7)-COUNTIF(Vertices[Betweenness Centrality],"&gt;="&amp;J8)</f>
        <v>0</v>
      </c>
      <c r="L7" s="41">
        <f t="shared" si="5"/>
        <v>0.03896081818181818</v>
      </c>
      <c r="M7" s="42">
        <f>COUNTIF(Vertices[Closeness Centrality],"&gt;= "&amp;L7)-COUNTIF(Vertices[Closeness Centrality],"&gt;="&amp;L8)</f>
        <v>0</v>
      </c>
      <c r="N7" s="41">
        <f t="shared" si="6"/>
        <v>0.06952272727272728</v>
      </c>
      <c r="O7" s="42">
        <f>COUNTIF(Vertices[Eigenvector Centrality],"&gt;= "&amp;N7)-COUNTIF(Vertices[Eigenvector Centrality],"&gt;="&amp;N8)</f>
        <v>0</v>
      </c>
      <c r="P7" s="41">
        <f t="shared" si="7"/>
        <v>0.8656882727272727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0.7636363636363634</v>
      </c>
      <c r="G8" s="40">
        <f>COUNTIF(Vertices[In-Degree],"&gt;= "&amp;F8)-COUNTIF(Vertices[In-Degree],"&gt;="&amp;F9)</f>
        <v>0</v>
      </c>
      <c r="H8" s="39">
        <f t="shared" si="3"/>
        <v>0.4363636363636364</v>
      </c>
      <c r="I8" s="40">
        <f>COUNTIF(Vertices[Out-Degree],"&gt;= "&amp;H8)-COUNTIF(Vertices[Out-Degree],"&gt;="&amp;H9)</f>
        <v>0</v>
      </c>
      <c r="J8" s="39">
        <f t="shared" si="4"/>
        <v>10.69090909090909</v>
      </c>
      <c r="K8" s="40">
        <f>COUNTIF(Vertices[Betweenness Centrality],"&gt;= "&amp;J8)-COUNTIF(Vertices[Betweenness Centrality],"&gt;="&amp;J9)</f>
        <v>0</v>
      </c>
      <c r="L8" s="39">
        <f t="shared" si="5"/>
        <v>0.039610181818181815</v>
      </c>
      <c r="M8" s="40">
        <f>COUNTIF(Vertices[Closeness Centrality],"&gt;= "&amp;L8)-COUNTIF(Vertices[Closeness Centrality],"&gt;="&amp;L9)</f>
        <v>0</v>
      </c>
      <c r="N8" s="39">
        <f t="shared" si="6"/>
        <v>0.07217167272727273</v>
      </c>
      <c r="O8" s="40">
        <f>COUNTIF(Vertices[Eigenvector Centrality],"&gt;= "&amp;N8)-COUNTIF(Vertices[Eigenvector Centrality],"&gt;="&amp;N9)</f>
        <v>0</v>
      </c>
      <c r="P8" s="39">
        <f t="shared" si="7"/>
        <v>0.9272399272727272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0.8909090909090907</v>
      </c>
      <c r="G9" s="42">
        <f>COUNTIF(Vertices[In-Degree],"&gt;= "&amp;F9)-COUNTIF(Vertices[In-Degree],"&gt;="&amp;F10)</f>
        <v>3</v>
      </c>
      <c r="H9" s="41">
        <f t="shared" si="3"/>
        <v>0.5090909090909091</v>
      </c>
      <c r="I9" s="42">
        <f>COUNTIF(Vertices[Out-Degree],"&gt;= "&amp;H9)-COUNTIF(Vertices[Out-Degree],"&gt;="&amp;H10)</f>
        <v>0</v>
      </c>
      <c r="J9" s="41">
        <f t="shared" si="4"/>
        <v>12.47272727272727</v>
      </c>
      <c r="K9" s="42">
        <f>COUNTIF(Vertices[Betweenness Centrality],"&gt;= "&amp;J9)-COUNTIF(Vertices[Betweenness Centrality],"&gt;="&amp;J10)</f>
        <v>0</v>
      </c>
      <c r="L9" s="41">
        <f t="shared" si="5"/>
        <v>0.04025954545454545</v>
      </c>
      <c r="M9" s="42">
        <f>COUNTIF(Vertices[Closeness Centrality],"&gt;= "&amp;L9)-COUNTIF(Vertices[Closeness Centrality],"&gt;="&amp;L10)</f>
        <v>0</v>
      </c>
      <c r="N9" s="41">
        <f t="shared" si="6"/>
        <v>0.07482061818181819</v>
      </c>
      <c r="O9" s="42">
        <f>COUNTIF(Vertices[Eigenvector Centrality],"&gt;= "&amp;N9)-COUNTIF(Vertices[Eigenvector Centrality],"&gt;="&amp;N10)</f>
        <v>0</v>
      </c>
      <c r="P9" s="41">
        <f t="shared" si="7"/>
        <v>0.9887915818181817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1</v>
      </c>
      <c r="D10" s="34">
        <f t="shared" si="1"/>
        <v>0</v>
      </c>
      <c r="E10" s="3">
        <f>COUNTIF(Vertices[Degree],"&gt;= "&amp;D10)-COUNTIF(Vertices[Degree],"&gt;="&amp;D11)</f>
        <v>0</v>
      </c>
      <c r="F10" s="39">
        <f t="shared" si="2"/>
        <v>1.0181818181818179</v>
      </c>
      <c r="G10" s="40">
        <f>COUNTIF(Vertices[In-Degree],"&gt;= "&amp;F10)-COUNTIF(Vertices[In-Degree],"&gt;="&amp;F11)</f>
        <v>0</v>
      </c>
      <c r="H10" s="39">
        <f t="shared" si="3"/>
        <v>0.5818181818181819</v>
      </c>
      <c r="I10" s="40">
        <f>COUNTIF(Vertices[Out-Degree],"&gt;= "&amp;H10)-COUNTIF(Vertices[Out-Degree],"&gt;="&amp;H11)</f>
        <v>0</v>
      </c>
      <c r="J10" s="39">
        <f t="shared" si="4"/>
        <v>14.254545454545452</v>
      </c>
      <c r="K10" s="40">
        <f>COUNTIF(Vertices[Betweenness Centrality],"&gt;= "&amp;J10)-COUNTIF(Vertices[Betweenness Centrality],"&gt;="&amp;J11)</f>
        <v>0</v>
      </c>
      <c r="L10" s="39">
        <f t="shared" si="5"/>
        <v>0.040908909090909086</v>
      </c>
      <c r="M10" s="40">
        <f>COUNTIF(Vertices[Closeness Centrality],"&gt;= "&amp;L10)-COUNTIF(Vertices[Closeness Centrality],"&gt;="&amp;L11)</f>
        <v>0</v>
      </c>
      <c r="N10" s="39">
        <f t="shared" si="6"/>
        <v>0.07746956363636365</v>
      </c>
      <c r="O10" s="40">
        <f>COUNTIF(Vertices[Eigenvector Centrality],"&gt;= "&amp;N10)-COUNTIF(Vertices[Eigenvector Centrality],"&gt;="&amp;N11)</f>
        <v>0</v>
      </c>
      <c r="P10" s="39">
        <f t="shared" si="7"/>
        <v>1.0503432363636362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1.145454545454545</v>
      </c>
      <c r="G11" s="42">
        <f>COUNTIF(Vertices[In-Degree],"&gt;= "&amp;F11)-COUNTIF(Vertices[In-Degree],"&gt;="&amp;F12)</f>
        <v>0</v>
      </c>
      <c r="H11" s="41">
        <f t="shared" si="3"/>
        <v>0.6545454545454547</v>
      </c>
      <c r="I11" s="42">
        <f>COUNTIF(Vertices[Out-Degree],"&gt;= "&amp;H11)-COUNTIF(Vertices[Out-Degree],"&gt;="&amp;H12)</f>
        <v>0</v>
      </c>
      <c r="J11" s="41">
        <f t="shared" si="4"/>
        <v>16.036363636363635</v>
      </c>
      <c r="K11" s="42">
        <f>COUNTIF(Vertices[Betweenness Centrality],"&gt;= "&amp;J11)-COUNTIF(Vertices[Betweenness Centrality],"&gt;="&amp;J12)</f>
        <v>0</v>
      </c>
      <c r="L11" s="41">
        <f t="shared" si="5"/>
        <v>0.04155827272727272</v>
      </c>
      <c r="M11" s="42">
        <f>COUNTIF(Vertices[Closeness Centrality],"&gt;= "&amp;L11)-COUNTIF(Vertices[Closeness Centrality],"&gt;="&amp;L12)</f>
        <v>7</v>
      </c>
      <c r="N11" s="41">
        <f t="shared" si="6"/>
        <v>0.0801185090909091</v>
      </c>
      <c r="O11" s="42">
        <f>COUNTIF(Vertices[Eigenvector Centrality],"&gt;= "&amp;N11)-COUNTIF(Vertices[Eigenvector Centrality],"&gt;="&amp;N12)</f>
        <v>0</v>
      </c>
      <c r="P11" s="41">
        <f t="shared" si="7"/>
        <v>1.1118948909090909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1.2727272727272723</v>
      </c>
      <c r="G12" s="40">
        <f>COUNTIF(Vertices[In-Degree],"&gt;= "&amp;F12)-COUNTIF(Vertices[In-Degree],"&gt;="&amp;F13)</f>
        <v>0</v>
      </c>
      <c r="H12" s="39">
        <f t="shared" si="3"/>
        <v>0.7272727272727274</v>
      </c>
      <c r="I12" s="40">
        <f>COUNTIF(Vertices[Out-Degree],"&gt;= "&amp;H12)-COUNTIF(Vertices[Out-Degree],"&gt;="&amp;H13)</f>
        <v>0</v>
      </c>
      <c r="J12" s="39">
        <f t="shared" si="4"/>
        <v>17.818181818181817</v>
      </c>
      <c r="K12" s="40">
        <f>COUNTIF(Vertices[Betweenness Centrality],"&gt;= "&amp;J12)-COUNTIF(Vertices[Betweenness Centrality],"&gt;="&amp;J13)</f>
        <v>0</v>
      </c>
      <c r="L12" s="39">
        <f t="shared" si="5"/>
        <v>0.04220763636363636</v>
      </c>
      <c r="M12" s="40">
        <f>COUNTIF(Vertices[Closeness Centrality],"&gt;= "&amp;L12)-COUNTIF(Vertices[Closeness Centrality],"&gt;="&amp;L13)</f>
        <v>0</v>
      </c>
      <c r="N12" s="39">
        <f t="shared" si="6"/>
        <v>0.08276745454545456</v>
      </c>
      <c r="O12" s="40">
        <f>COUNTIF(Vertices[Eigenvector Centrality],"&gt;= "&amp;N12)-COUNTIF(Vertices[Eigenvector Centrality],"&gt;="&amp;N13)</f>
        <v>0</v>
      </c>
      <c r="P12" s="39">
        <f t="shared" si="7"/>
        <v>1.1734465454545455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1.3999999999999995</v>
      </c>
      <c r="G13" s="42">
        <f>COUNTIF(Vertices[In-Degree],"&gt;= "&amp;F13)-COUNTIF(Vertices[In-Degree],"&gt;="&amp;F14)</f>
        <v>0</v>
      </c>
      <c r="H13" s="41">
        <f t="shared" si="3"/>
        <v>0.8000000000000002</v>
      </c>
      <c r="I13" s="42">
        <f>COUNTIF(Vertices[Out-Degree],"&gt;= "&amp;H13)-COUNTIF(Vertices[Out-Degree],"&gt;="&amp;H14)</f>
        <v>0</v>
      </c>
      <c r="J13" s="41">
        <f t="shared" si="4"/>
        <v>19.599999999999998</v>
      </c>
      <c r="K13" s="42">
        <f>COUNTIF(Vertices[Betweenness Centrality],"&gt;= "&amp;J13)-COUNTIF(Vertices[Betweenness Centrality],"&gt;="&amp;J14)</f>
        <v>0</v>
      </c>
      <c r="L13" s="41">
        <f t="shared" si="5"/>
        <v>0.04285699999999999</v>
      </c>
      <c r="M13" s="42">
        <f>COUNTIF(Vertices[Closeness Centrality],"&gt;= "&amp;L13)-COUNTIF(Vertices[Closeness Centrality],"&gt;="&amp;L14)</f>
        <v>0</v>
      </c>
      <c r="N13" s="41">
        <f t="shared" si="6"/>
        <v>0.08541640000000002</v>
      </c>
      <c r="O13" s="42">
        <f>COUNTIF(Vertices[Eigenvector Centrality],"&gt;= "&amp;N13)-COUNTIF(Vertices[Eigenvector Centrality],"&gt;="&amp;N14)</f>
        <v>0</v>
      </c>
      <c r="P13" s="41">
        <f t="shared" si="7"/>
        <v>1.2349982000000002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1.5272727272727267</v>
      </c>
      <c r="G14" s="40">
        <f>COUNTIF(Vertices[In-Degree],"&gt;= "&amp;F14)-COUNTIF(Vertices[In-Degree],"&gt;="&amp;F15)</f>
        <v>0</v>
      </c>
      <c r="H14" s="39">
        <f t="shared" si="3"/>
        <v>0.8727272727272729</v>
      </c>
      <c r="I14" s="40">
        <f>COUNTIF(Vertices[Out-Degree],"&gt;= "&amp;H14)-COUNTIF(Vertices[Out-Degree],"&gt;="&amp;H15)</f>
        <v>0</v>
      </c>
      <c r="J14" s="39">
        <f t="shared" si="4"/>
        <v>21.38181818181818</v>
      </c>
      <c r="K14" s="40">
        <f>COUNTIF(Vertices[Betweenness Centrality],"&gt;= "&amp;J14)-COUNTIF(Vertices[Betweenness Centrality],"&gt;="&amp;J15)</f>
        <v>0</v>
      </c>
      <c r="L14" s="39">
        <f t="shared" si="5"/>
        <v>0.04350636363636363</v>
      </c>
      <c r="M14" s="40">
        <f>COUNTIF(Vertices[Closeness Centrality],"&gt;= "&amp;L14)-COUNTIF(Vertices[Closeness Centrality],"&gt;="&amp;L15)</f>
        <v>0</v>
      </c>
      <c r="N14" s="39">
        <f t="shared" si="6"/>
        <v>0.08806534545454547</v>
      </c>
      <c r="O14" s="40">
        <f>COUNTIF(Vertices[Eigenvector Centrality],"&gt;= "&amp;N14)-COUNTIF(Vertices[Eigenvector Centrality],"&gt;="&amp;N15)</f>
        <v>0</v>
      </c>
      <c r="P14" s="39">
        <f t="shared" si="7"/>
        <v>1.2965498545454548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1.6545454545454539</v>
      </c>
      <c r="G15" s="42">
        <f>COUNTIF(Vertices[In-Degree],"&gt;= "&amp;F15)-COUNTIF(Vertices[In-Degree],"&gt;="&amp;F16)</f>
        <v>0</v>
      </c>
      <c r="H15" s="41">
        <f t="shared" si="3"/>
        <v>0.9454545454545457</v>
      </c>
      <c r="I15" s="42">
        <f>COUNTIF(Vertices[Out-Degree],"&gt;= "&amp;H15)-COUNTIF(Vertices[Out-Degree],"&gt;="&amp;H16)</f>
        <v>8</v>
      </c>
      <c r="J15" s="41">
        <f t="shared" si="4"/>
        <v>23.16363636363636</v>
      </c>
      <c r="K15" s="42">
        <f>COUNTIF(Vertices[Betweenness Centrality],"&gt;= "&amp;J15)-COUNTIF(Vertices[Betweenness Centrality],"&gt;="&amp;J16)</f>
        <v>0</v>
      </c>
      <c r="L15" s="41">
        <f t="shared" si="5"/>
        <v>0.04415572727272726</v>
      </c>
      <c r="M15" s="42">
        <f>COUNTIF(Vertices[Closeness Centrality],"&gt;= "&amp;L15)-COUNTIF(Vertices[Closeness Centrality],"&gt;="&amp;L16)</f>
        <v>0</v>
      </c>
      <c r="N15" s="41">
        <f t="shared" si="6"/>
        <v>0.09071429090909093</v>
      </c>
      <c r="O15" s="42">
        <f>COUNTIF(Vertices[Eigenvector Centrality],"&gt;= "&amp;N15)-COUNTIF(Vertices[Eigenvector Centrality],"&gt;="&amp;N16)</f>
        <v>0</v>
      </c>
      <c r="P15" s="41">
        <f t="shared" si="7"/>
        <v>1.3581015090909094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1.781818181818181</v>
      </c>
      <c r="G16" s="40">
        <f>COUNTIF(Vertices[In-Degree],"&gt;= "&amp;F16)-COUNTIF(Vertices[In-Degree],"&gt;="&amp;F17)</f>
        <v>0</v>
      </c>
      <c r="H16" s="39">
        <f t="shared" si="3"/>
        <v>1.0181818181818183</v>
      </c>
      <c r="I16" s="40">
        <f>COUNTIF(Vertices[Out-Degree],"&gt;= "&amp;H16)-COUNTIF(Vertices[Out-Degree],"&gt;="&amp;H17)</f>
        <v>0</v>
      </c>
      <c r="J16" s="39">
        <f t="shared" si="4"/>
        <v>24.94545454545454</v>
      </c>
      <c r="K16" s="40">
        <f>COUNTIF(Vertices[Betweenness Centrality],"&gt;= "&amp;J16)-COUNTIF(Vertices[Betweenness Centrality],"&gt;="&amp;J17)</f>
        <v>0</v>
      </c>
      <c r="L16" s="39">
        <f t="shared" si="5"/>
        <v>0.0448050909090909</v>
      </c>
      <c r="M16" s="40">
        <f>COUNTIF(Vertices[Closeness Centrality],"&gt;= "&amp;L16)-COUNTIF(Vertices[Closeness Centrality],"&gt;="&amp;L17)</f>
        <v>0</v>
      </c>
      <c r="N16" s="39">
        <f t="shared" si="6"/>
        <v>0.09336323636363639</v>
      </c>
      <c r="O16" s="40">
        <f>COUNTIF(Vertices[Eigenvector Centrality],"&gt;= "&amp;N16)-COUNTIF(Vertices[Eigenvector Centrality],"&gt;="&amp;N17)</f>
        <v>0</v>
      </c>
      <c r="P16" s="39">
        <f t="shared" si="7"/>
        <v>1.419653163636364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12</v>
      </c>
      <c r="D17" s="34">
        <f t="shared" si="1"/>
        <v>0</v>
      </c>
      <c r="E17" s="3">
        <f>COUNTIF(Vertices[Degree],"&gt;= "&amp;D17)-COUNTIF(Vertices[Degree],"&gt;="&amp;D18)</f>
        <v>0</v>
      </c>
      <c r="F17" s="41">
        <f t="shared" si="2"/>
        <v>1.9090909090909083</v>
      </c>
      <c r="G17" s="42">
        <f>COUNTIF(Vertices[In-Degree],"&gt;= "&amp;F17)-COUNTIF(Vertices[In-Degree],"&gt;="&amp;F18)</f>
        <v>1</v>
      </c>
      <c r="H17" s="41">
        <f t="shared" si="3"/>
        <v>1.090909090909091</v>
      </c>
      <c r="I17" s="42">
        <f>COUNTIF(Vertices[Out-Degree],"&gt;= "&amp;H17)-COUNTIF(Vertices[Out-Degree],"&gt;="&amp;H18)</f>
        <v>0</v>
      </c>
      <c r="J17" s="41">
        <f t="shared" si="4"/>
        <v>26.727272727272723</v>
      </c>
      <c r="K17" s="42">
        <f>COUNTIF(Vertices[Betweenness Centrality],"&gt;= "&amp;J17)-COUNTIF(Vertices[Betweenness Centrality],"&gt;="&amp;J18)</f>
        <v>0</v>
      </c>
      <c r="L17" s="41">
        <f t="shared" si="5"/>
        <v>0.045454454545454534</v>
      </c>
      <c r="M17" s="42">
        <f>COUNTIF(Vertices[Closeness Centrality],"&gt;= "&amp;L17)-COUNTIF(Vertices[Closeness Centrality],"&gt;="&amp;L18)</f>
        <v>0</v>
      </c>
      <c r="N17" s="41">
        <f t="shared" si="6"/>
        <v>0.09601218181818184</v>
      </c>
      <c r="O17" s="42">
        <f>COUNTIF(Vertices[Eigenvector Centrality],"&gt;= "&amp;N17)-COUNTIF(Vertices[Eigenvector Centrality],"&gt;="&amp;N18)</f>
        <v>0</v>
      </c>
      <c r="P17" s="41">
        <f t="shared" si="7"/>
        <v>1.4812048181818187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12</v>
      </c>
      <c r="D18" s="34">
        <f t="shared" si="1"/>
        <v>0</v>
      </c>
      <c r="E18" s="3">
        <f>COUNTIF(Vertices[Degree],"&gt;= "&amp;D18)-COUNTIF(Vertices[Degree],"&gt;="&amp;D19)</f>
        <v>0</v>
      </c>
      <c r="F18" s="39">
        <f t="shared" si="2"/>
        <v>2.0363636363636357</v>
      </c>
      <c r="G18" s="40">
        <f>COUNTIF(Vertices[In-Degree],"&gt;= "&amp;F18)-COUNTIF(Vertices[In-Degree],"&gt;="&amp;F19)</f>
        <v>0</v>
      </c>
      <c r="H18" s="39">
        <f t="shared" si="3"/>
        <v>1.1636363636363638</v>
      </c>
      <c r="I18" s="40">
        <f>COUNTIF(Vertices[Out-Degree],"&gt;= "&amp;H18)-COUNTIF(Vertices[Out-Degree],"&gt;="&amp;H19)</f>
        <v>0</v>
      </c>
      <c r="J18" s="39">
        <f t="shared" si="4"/>
        <v>28.509090909090904</v>
      </c>
      <c r="K18" s="40">
        <f>COUNTIF(Vertices[Betweenness Centrality],"&gt;= "&amp;J18)-COUNTIF(Vertices[Betweenness Centrality],"&gt;="&amp;J19)</f>
        <v>0</v>
      </c>
      <c r="L18" s="39">
        <f t="shared" si="5"/>
        <v>0.04610381818181817</v>
      </c>
      <c r="M18" s="40">
        <f>COUNTIF(Vertices[Closeness Centrality],"&gt;= "&amp;L18)-COUNTIF(Vertices[Closeness Centrality],"&gt;="&amp;L19)</f>
        <v>0</v>
      </c>
      <c r="N18" s="39">
        <f t="shared" si="6"/>
        <v>0.0986611272727273</v>
      </c>
      <c r="O18" s="40">
        <f>COUNTIF(Vertices[Eigenvector Centrality],"&gt;= "&amp;N18)-COUNTIF(Vertices[Eigenvector Centrality],"&gt;="&amp;N19)</f>
        <v>0</v>
      </c>
      <c r="P18" s="39">
        <f t="shared" si="7"/>
        <v>1.5427564727272733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2.163636363636363</v>
      </c>
      <c r="G19" s="42">
        <f>COUNTIF(Vertices[In-Degree],"&gt;= "&amp;F19)-COUNTIF(Vertices[In-Degree],"&gt;="&amp;F20)</f>
        <v>0</v>
      </c>
      <c r="H19" s="41">
        <f t="shared" si="3"/>
        <v>1.2363636363636366</v>
      </c>
      <c r="I19" s="42">
        <f>COUNTIF(Vertices[Out-Degree],"&gt;= "&amp;H19)-COUNTIF(Vertices[Out-Degree],"&gt;="&amp;H20)</f>
        <v>0</v>
      </c>
      <c r="J19" s="41">
        <f t="shared" si="4"/>
        <v>30.290909090909086</v>
      </c>
      <c r="K19" s="42">
        <f>COUNTIF(Vertices[Betweenness Centrality],"&gt;= "&amp;J19)-COUNTIF(Vertices[Betweenness Centrality],"&gt;="&amp;J20)</f>
        <v>0</v>
      </c>
      <c r="L19" s="41">
        <f t="shared" si="5"/>
        <v>0.046753181818181805</v>
      </c>
      <c r="M19" s="42">
        <f>COUNTIF(Vertices[Closeness Centrality],"&gt;= "&amp;L19)-COUNTIF(Vertices[Closeness Centrality],"&gt;="&amp;L20)</f>
        <v>0</v>
      </c>
      <c r="N19" s="41">
        <f t="shared" si="6"/>
        <v>0.10131007272727276</v>
      </c>
      <c r="O19" s="42">
        <f>COUNTIF(Vertices[Eigenvector Centrality],"&gt;= "&amp;N19)-COUNTIF(Vertices[Eigenvector Centrality],"&gt;="&amp;N20)</f>
        <v>0</v>
      </c>
      <c r="P19" s="41">
        <f t="shared" si="7"/>
        <v>1.604308127272728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2.2909090909090906</v>
      </c>
      <c r="G20" s="40">
        <f>COUNTIF(Vertices[In-Degree],"&gt;= "&amp;F20)-COUNTIF(Vertices[In-Degree],"&gt;="&amp;F21)</f>
        <v>0</v>
      </c>
      <c r="H20" s="39">
        <f t="shared" si="3"/>
        <v>1.3090909090909093</v>
      </c>
      <c r="I20" s="40">
        <f>COUNTIF(Vertices[Out-Degree],"&gt;= "&amp;H20)-COUNTIF(Vertices[Out-Degree],"&gt;="&amp;H21)</f>
        <v>0</v>
      </c>
      <c r="J20" s="39">
        <f t="shared" si="4"/>
        <v>32.07272727272727</v>
      </c>
      <c r="K20" s="40">
        <f>COUNTIF(Vertices[Betweenness Centrality],"&gt;= "&amp;J20)-COUNTIF(Vertices[Betweenness Centrality],"&gt;="&amp;J21)</f>
        <v>0</v>
      </c>
      <c r="L20" s="39">
        <f t="shared" si="5"/>
        <v>0.04740254545454544</v>
      </c>
      <c r="M20" s="40">
        <f>COUNTIF(Vertices[Closeness Centrality],"&gt;= "&amp;L20)-COUNTIF(Vertices[Closeness Centrality],"&gt;="&amp;L21)</f>
        <v>0</v>
      </c>
      <c r="N20" s="39">
        <f t="shared" si="6"/>
        <v>0.10395901818181821</v>
      </c>
      <c r="O20" s="40">
        <f>COUNTIF(Vertices[Eigenvector Centrality],"&gt;= "&amp;N20)-COUNTIF(Vertices[Eigenvector Centrality],"&gt;="&amp;N21)</f>
        <v>0</v>
      </c>
      <c r="P20" s="39">
        <f t="shared" si="7"/>
        <v>1.6658597818181826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1.972222</v>
      </c>
      <c r="D21" s="34">
        <f t="shared" si="1"/>
        <v>0</v>
      </c>
      <c r="E21" s="3">
        <f>COUNTIF(Vertices[Degree],"&gt;= "&amp;D21)-COUNTIF(Vertices[Degree],"&gt;="&amp;D22)</f>
        <v>0</v>
      </c>
      <c r="F21" s="41">
        <f t="shared" si="2"/>
        <v>2.418181818181818</v>
      </c>
      <c r="G21" s="42">
        <f>COUNTIF(Vertices[In-Degree],"&gt;= "&amp;F21)-COUNTIF(Vertices[In-Degree],"&gt;="&amp;F22)</f>
        <v>0</v>
      </c>
      <c r="H21" s="41">
        <f t="shared" si="3"/>
        <v>1.381818181818182</v>
      </c>
      <c r="I21" s="42">
        <f>COUNTIF(Vertices[Out-Degree],"&gt;= "&amp;H21)-COUNTIF(Vertices[Out-Degree],"&gt;="&amp;H22)</f>
        <v>0</v>
      </c>
      <c r="J21" s="41">
        <f t="shared" si="4"/>
        <v>33.85454545454545</v>
      </c>
      <c r="K21" s="42">
        <f>COUNTIF(Vertices[Betweenness Centrality],"&gt;= "&amp;J21)-COUNTIF(Vertices[Betweenness Centrality],"&gt;="&amp;J22)</f>
        <v>0</v>
      </c>
      <c r="L21" s="41">
        <f t="shared" si="5"/>
        <v>0.048051909090909076</v>
      </c>
      <c r="M21" s="42">
        <f>COUNTIF(Vertices[Closeness Centrality],"&gt;= "&amp;L21)-COUNTIF(Vertices[Closeness Centrality],"&gt;="&amp;L22)</f>
        <v>0</v>
      </c>
      <c r="N21" s="41">
        <f t="shared" si="6"/>
        <v>0.10660796363636367</v>
      </c>
      <c r="O21" s="42">
        <f>COUNTIF(Vertices[Eigenvector Centrality],"&gt;= "&amp;N21)-COUNTIF(Vertices[Eigenvector Centrality],"&gt;="&amp;N22)</f>
        <v>0</v>
      </c>
      <c r="P21" s="41">
        <f t="shared" si="7"/>
        <v>1.7274114363636373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2.5454545454545454</v>
      </c>
      <c r="G22" s="40">
        <f>COUNTIF(Vertices[In-Degree],"&gt;= "&amp;F22)-COUNTIF(Vertices[In-Degree],"&gt;="&amp;F23)</f>
        <v>0</v>
      </c>
      <c r="H22" s="39">
        <f t="shared" si="3"/>
        <v>1.4545454545454548</v>
      </c>
      <c r="I22" s="40">
        <f>COUNTIF(Vertices[Out-Degree],"&gt;= "&amp;H22)-COUNTIF(Vertices[Out-Degree],"&gt;="&amp;H23)</f>
        <v>0</v>
      </c>
      <c r="J22" s="39">
        <f t="shared" si="4"/>
        <v>35.63636363636363</v>
      </c>
      <c r="K22" s="40">
        <f>COUNTIF(Vertices[Betweenness Centrality],"&gt;= "&amp;J22)-COUNTIF(Vertices[Betweenness Centrality],"&gt;="&amp;J23)</f>
        <v>0</v>
      </c>
      <c r="L22" s="39">
        <f t="shared" si="5"/>
        <v>0.04870127272727271</v>
      </c>
      <c r="M22" s="40">
        <f>COUNTIF(Vertices[Closeness Centrality],"&gt;= "&amp;L22)-COUNTIF(Vertices[Closeness Centrality],"&gt;="&amp;L23)</f>
        <v>0</v>
      </c>
      <c r="N22" s="39">
        <f t="shared" si="6"/>
        <v>0.10925690909090913</v>
      </c>
      <c r="O22" s="40">
        <f>COUNTIF(Vertices[Eigenvector Centrality],"&gt;= "&amp;N22)-COUNTIF(Vertices[Eigenvector Centrality],"&gt;="&amp;N23)</f>
        <v>0</v>
      </c>
      <c r="P22" s="39">
        <f t="shared" si="7"/>
        <v>1.788963090909092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0.08333333333333333</v>
      </c>
      <c r="D23" s="34">
        <f t="shared" si="1"/>
        <v>0</v>
      </c>
      <c r="E23" s="3">
        <f>COUNTIF(Vertices[Degree],"&gt;= "&amp;D23)-COUNTIF(Vertices[Degree],"&gt;="&amp;D24)</f>
        <v>0</v>
      </c>
      <c r="F23" s="41">
        <f t="shared" si="2"/>
        <v>2.672727272727273</v>
      </c>
      <c r="G23" s="42">
        <f>COUNTIF(Vertices[In-Degree],"&gt;= "&amp;F23)-COUNTIF(Vertices[In-Degree],"&gt;="&amp;F24)</f>
        <v>0</v>
      </c>
      <c r="H23" s="41">
        <f t="shared" si="3"/>
        <v>1.5272727272727276</v>
      </c>
      <c r="I23" s="42">
        <f>COUNTIF(Vertices[Out-Degree],"&gt;= "&amp;H23)-COUNTIF(Vertices[Out-Degree],"&gt;="&amp;H24)</f>
        <v>0</v>
      </c>
      <c r="J23" s="41">
        <f t="shared" si="4"/>
        <v>37.418181818181814</v>
      </c>
      <c r="K23" s="42">
        <f>COUNTIF(Vertices[Betweenness Centrality],"&gt;= "&amp;J23)-COUNTIF(Vertices[Betweenness Centrality],"&gt;="&amp;J24)</f>
        <v>0</v>
      </c>
      <c r="L23" s="41">
        <f t="shared" si="5"/>
        <v>0.04935063636363635</v>
      </c>
      <c r="M23" s="42">
        <f>COUNTIF(Vertices[Closeness Centrality],"&gt;= "&amp;L23)-COUNTIF(Vertices[Closeness Centrality],"&gt;="&amp;L24)</f>
        <v>0</v>
      </c>
      <c r="N23" s="41">
        <f t="shared" si="6"/>
        <v>0.11190585454545458</v>
      </c>
      <c r="O23" s="42">
        <f>COUNTIF(Vertices[Eigenvector Centrality],"&gt;= "&amp;N23)-COUNTIF(Vertices[Eigenvector Centrality],"&gt;="&amp;N24)</f>
        <v>0</v>
      </c>
      <c r="P23" s="41">
        <f t="shared" si="7"/>
        <v>1.8505147454545465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430</v>
      </c>
      <c r="B24" s="36">
        <v>0.373264</v>
      </c>
      <c r="D24" s="34">
        <f t="shared" si="1"/>
        <v>0</v>
      </c>
      <c r="E24" s="3">
        <f>COUNTIF(Vertices[Degree],"&gt;= "&amp;D24)-COUNTIF(Vertices[Degree],"&gt;="&amp;D25)</f>
        <v>0</v>
      </c>
      <c r="F24" s="39">
        <f t="shared" si="2"/>
        <v>2.8000000000000003</v>
      </c>
      <c r="G24" s="40">
        <f>COUNTIF(Vertices[In-Degree],"&gt;= "&amp;F24)-COUNTIF(Vertices[In-Degree],"&gt;="&amp;F25)</f>
        <v>0</v>
      </c>
      <c r="H24" s="39">
        <f t="shared" si="3"/>
        <v>1.6000000000000003</v>
      </c>
      <c r="I24" s="40">
        <f>COUNTIF(Vertices[Out-Degree],"&gt;= "&amp;H24)-COUNTIF(Vertices[Out-Degree],"&gt;="&amp;H25)</f>
        <v>0</v>
      </c>
      <c r="J24" s="39">
        <f t="shared" si="4"/>
        <v>39.199999999999996</v>
      </c>
      <c r="K24" s="40">
        <f>COUNTIF(Vertices[Betweenness Centrality],"&gt;= "&amp;J24)-COUNTIF(Vertices[Betweenness Centrality],"&gt;="&amp;J25)</f>
        <v>0</v>
      </c>
      <c r="L24" s="39">
        <f t="shared" si="5"/>
        <v>0.04999999999999998</v>
      </c>
      <c r="M24" s="40">
        <f>COUNTIF(Vertices[Closeness Centrality],"&gt;= "&amp;L24)-COUNTIF(Vertices[Closeness Centrality],"&gt;="&amp;L25)</f>
        <v>0</v>
      </c>
      <c r="N24" s="39">
        <f t="shared" si="6"/>
        <v>0.11455480000000004</v>
      </c>
      <c r="O24" s="40">
        <f>COUNTIF(Vertices[Eigenvector Centrality],"&gt;= "&amp;N24)-COUNTIF(Vertices[Eigenvector Centrality],"&gt;="&amp;N25)</f>
        <v>0</v>
      </c>
      <c r="P24" s="39">
        <f t="shared" si="7"/>
        <v>1.9120664000000012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2.9272727272727277</v>
      </c>
      <c r="G25" s="42">
        <f>COUNTIF(Vertices[In-Degree],"&gt;= "&amp;F25)-COUNTIF(Vertices[In-Degree],"&gt;="&amp;F26)</f>
        <v>0</v>
      </c>
      <c r="H25" s="41">
        <f t="shared" si="3"/>
        <v>1.672727272727273</v>
      </c>
      <c r="I25" s="42">
        <f>COUNTIF(Vertices[Out-Degree],"&gt;= "&amp;H25)-COUNTIF(Vertices[Out-Degree],"&gt;="&amp;H26)</f>
        <v>0</v>
      </c>
      <c r="J25" s="41">
        <f t="shared" si="4"/>
        <v>40.98181818181818</v>
      </c>
      <c r="K25" s="42">
        <f>COUNTIF(Vertices[Betweenness Centrality],"&gt;= "&amp;J25)-COUNTIF(Vertices[Betweenness Centrality],"&gt;="&amp;J26)</f>
        <v>0</v>
      </c>
      <c r="L25" s="41">
        <f t="shared" si="5"/>
        <v>0.05064936363636362</v>
      </c>
      <c r="M25" s="42">
        <f>COUNTIF(Vertices[Closeness Centrality],"&gt;= "&amp;L25)-COUNTIF(Vertices[Closeness Centrality],"&gt;="&amp;L26)</f>
        <v>0</v>
      </c>
      <c r="N25" s="41">
        <f t="shared" si="6"/>
        <v>0.1172037454545455</v>
      </c>
      <c r="O25" s="42">
        <f>COUNTIF(Vertices[Eigenvector Centrality],"&gt;= "&amp;N25)-COUNTIF(Vertices[Eigenvector Centrality],"&gt;="&amp;N26)</f>
        <v>0</v>
      </c>
      <c r="P25" s="41">
        <f t="shared" si="7"/>
        <v>1.9736180545454558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431</v>
      </c>
      <c r="B26" s="36" t="s">
        <v>432</v>
      </c>
      <c r="D26" s="34">
        <f t="shared" si="1"/>
        <v>0</v>
      </c>
      <c r="E26" s="3">
        <f>COUNTIF(Vertices[Degree],"&gt;= "&amp;D26)-COUNTIF(Vertices[Degree],"&gt;="&amp;D28)</f>
        <v>0</v>
      </c>
      <c r="F26" s="39">
        <f t="shared" si="2"/>
        <v>3.054545454545455</v>
      </c>
      <c r="G26" s="40">
        <f>COUNTIF(Vertices[In-Degree],"&gt;= "&amp;F26)-COUNTIF(Vertices[In-Degree],"&gt;="&amp;F28)</f>
        <v>0</v>
      </c>
      <c r="H26" s="39">
        <f t="shared" si="3"/>
        <v>1.7454545454545458</v>
      </c>
      <c r="I26" s="40">
        <f>COUNTIF(Vertices[Out-Degree],"&gt;= "&amp;H26)-COUNTIF(Vertices[Out-Degree],"&gt;="&amp;H28)</f>
        <v>0</v>
      </c>
      <c r="J26" s="39">
        <f t="shared" si="4"/>
        <v>42.76363636363636</v>
      </c>
      <c r="K26" s="40">
        <f>COUNTIF(Vertices[Betweenness Centrality],"&gt;= "&amp;J26)-COUNTIF(Vertices[Betweenness Centrality],"&gt;="&amp;J28)</f>
        <v>0</v>
      </c>
      <c r="L26" s="39">
        <f t="shared" si="5"/>
        <v>0.05129872727272725</v>
      </c>
      <c r="M26" s="40">
        <f>COUNTIF(Vertices[Closeness Centrality],"&gt;= "&amp;L26)-COUNTIF(Vertices[Closeness Centrality],"&gt;="&amp;L28)</f>
        <v>0</v>
      </c>
      <c r="N26" s="39">
        <f t="shared" si="6"/>
        <v>0.11985269090909095</v>
      </c>
      <c r="O26" s="40">
        <f>COUNTIF(Vertices[Eigenvector Centrality],"&gt;= "&amp;N26)-COUNTIF(Vertices[Eigenvector Centrality],"&gt;="&amp;N28)</f>
        <v>0</v>
      </c>
      <c r="P26" s="39">
        <f t="shared" si="7"/>
        <v>2.03516970909091</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-12</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1.8181818181818186</v>
      </c>
      <c r="I28" s="42">
        <f>COUNTIF(Vertices[Out-Degree],"&gt;= "&amp;H28)-COUNTIF(Vertices[Out-Degree],"&gt;="&amp;H40)</f>
        <v>0</v>
      </c>
      <c r="J28" s="41">
        <f>J26+($J$57-$J$2)/BinDivisor</f>
        <v>44.54545454545454</v>
      </c>
      <c r="K28" s="42">
        <f>COUNTIF(Vertices[Betweenness Centrality],"&gt;= "&amp;J28)-COUNTIF(Vertices[Betweenness Centrality],"&gt;="&amp;J40)</f>
        <v>0</v>
      </c>
      <c r="L28" s="41">
        <f>L26+($L$57-$L$2)/BinDivisor</f>
        <v>0.05194809090909089</v>
      </c>
      <c r="M28" s="42">
        <f>COUNTIF(Vertices[Closeness Centrality],"&gt;= "&amp;L28)-COUNTIF(Vertices[Closeness Centrality],"&gt;="&amp;L40)</f>
        <v>0</v>
      </c>
      <c r="N28" s="41">
        <f>N26+($N$57-$N$2)/BinDivisor</f>
        <v>0.12250163636363641</v>
      </c>
      <c r="O28" s="42">
        <f>COUNTIF(Vertices[Eigenvector Centrality],"&gt;= "&amp;N28)-COUNTIF(Vertices[Eigenvector Centrality],"&gt;="&amp;N40)</f>
        <v>0</v>
      </c>
      <c r="P28" s="41">
        <f>P26+($P$57-$P$2)/BinDivisor</f>
        <v>2.0967213636363646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1.8909090909090913</v>
      </c>
      <c r="I40" s="40">
        <f>COUNTIF(Vertices[Out-Degree],"&gt;= "&amp;H40)-COUNTIF(Vertices[Out-Degree],"&gt;="&amp;H41)</f>
        <v>0</v>
      </c>
      <c r="J40" s="39">
        <f>J28+($J$57-$J$2)/BinDivisor</f>
        <v>46.32727272727272</v>
      </c>
      <c r="K40" s="40">
        <f>COUNTIF(Vertices[Betweenness Centrality],"&gt;= "&amp;J40)-COUNTIF(Vertices[Betweenness Centrality],"&gt;="&amp;J41)</f>
        <v>0</v>
      </c>
      <c r="L40" s="39">
        <f>L28+($L$57-$L$2)/BinDivisor</f>
        <v>0.052597454545454524</v>
      </c>
      <c r="M40" s="40">
        <f>COUNTIF(Vertices[Closeness Centrality],"&gt;= "&amp;L40)-COUNTIF(Vertices[Closeness Centrality],"&gt;="&amp;L41)</f>
        <v>0</v>
      </c>
      <c r="N40" s="39">
        <f>N28+($N$57-$N$2)/BinDivisor</f>
        <v>0.12515058181818187</v>
      </c>
      <c r="O40" s="40">
        <f>COUNTIF(Vertices[Eigenvector Centrality],"&gt;= "&amp;N40)-COUNTIF(Vertices[Eigenvector Centrality],"&gt;="&amp;N41)</f>
        <v>0</v>
      </c>
      <c r="P40" s="39">
        <f>P28+($P$57-$P$2)/BinDivisor</f>
        <v>2.158273018181819</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1.963636363636364</v>
      </c>
      <c r="I41" s="42">
        <f>COUNTIF(Vertices[Out-Degree],"&gt;= "&amp;H41)-COUNTIF(Vertices[Out-Degree],"&gt;="&amp;H42)</f>
        <v>0</v>
      </c>
      <c r="J41" s="41">
        <f aca="true" t="shared" si="13" ref="J41:J56">J40+($J$57-$J$2)/BinDivisor</f>
        <v>48.1090909090909</v>
      </c>
      <c r="K41" s="42">
        <f>COUNTIF(Vertices[Betweenness Centrality],"&gt;= "&amp;J41)-COUNTIF(Vertices[Betweenness Centrality],"&gt;="&amp;J42)</f>
        <v>0</v>
      </c>
      <c r="L41" s="41">
        <f aca="true" t="shared" si="14" ref="L41:L56">L40+($L$57-$L$2)/BinDivisor</f>
        <v>0.05324681818181816</v>
      </c>
      <c r="M41" s="42">
        <f>COUNTIF(Vertices[Closeness Centrality],"&gt;= "&amp;L41)-COUNTIF(Vertices[Closeness Centrality],"&gt;="&amp;L42)</f>
        <v>0</v>
      </c>
      <c r="N41" s="41">
        <f aca="true" t="shared" si="15" ref="N41:N56">N40+($N$57-$N$2)/BinDivisor</f>
        <v>0.1277995272727273</v>
      </c>
      <c r="O41" s="42">
        <f>COUNTIF(Vertices[Eigenvector Centrality],"&gt;= "&amp;N41)-COUNTIF(Vertices[Eigenvector Centrality],"&gt;="&amp;N42)</f>
        <v>0</v>
      </c>
      <c r="P41" s="41">
        <f aca="true" t="shared" si="16" ref="P41:P56">P40+($P$57-$P$2)/BinDivisor</f>
        <v>2.2198246727272735</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2.0363636363636366</v>
      </c>
      <c r="I42" s="40">
        <f>COUNTIF(Vertices[Out-Degree],"&gt;= "&amp;H42)-COUNTIF(Vertices[Out-Degree],"&gt;="&amp;H43)</f>
        <v>0</v>
      </c>
      <c r="J42" s="39">
        <f t="shared" si="13"/>
        <v>49.89090909090908</v>
      </c>
      <c r="K42" s="40">
        <f>COUNTIF(Vertices[Betweenness Centrality],"&gt;= "&amp;J42)-COUNTIF(Vertices[Betweenness Centrality],"&gt;="&amp;J43)</f>
        <v>0</v>
      </c>
      <c r="L42" s="39">
        <f t="shared" si="14"/>
        <v>0.053896181818181794</v>
      </c>
      <c r="M42" s="40">
        <f>COUNTIF(Vertices[Closeness Centrality],"&gt;= "&amp;L42)-COUNTIF(Vertices[Closeness Centrality],"&gt;="&amp;L43)</f>
        <v>0</v>
      </c>
      <c r="N42" s="39">
        <f t="shared" si="15"/>
        <v>0.13044847272727275</v>
      </c>
      <c r="O42" s="40">
        <f>COUNTIF(Vertices[Eigenvector Centrality],"&gt;= "&amp;N42)-COUNTIF(Vertices[Eigenvector Centrality],"&gt;="&amp;N43)</f>
        <v>0</v>
      </c>
      <c r="P42" s="39">
        <f t="shared" si="16"/>
        <v>2.281376327272728</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2.1090909090909093</v>
      </c>
      <c r="I43" s="42">
        <f>COUNTIF(Vertices[Out-Degree],"&gt;= "&amp;H43)-COUNTIF(Vertices[Out-Degree],"&gt;="&amp;H44)</f>
        <v>0</v>
      </c>
      <c r="J43" s="41">
        <f t="shared" si="13"/>
        <v>51.672727272727265</v>
      </c>
      <c r="K43" s="42">
        <f>COUNTIF(Vertices[Betweenness Centrality],"&gt;= "&amp;J43)-COUNTIF(Vertices[Betweenness Centrality],"&gt;="&amp;J44)</f>
        <v>0</v>
      </c>
      <c r="L43" s="41">
        <f t="shared" si="14"/>
        <v>0.05454554545454543</v>
      </c>
      <c r="M43" s="42">
        <f>COUNTIF(Vertices[Closeness Centrality],"&gt;= "&amp;L43)-COUNTIF(Vertices[Closeness Centrality],"&gt;="&amp;L44)</f>
        <v>0</v>
      </c>
      <c r="N43" s="41">
        <f t="shared" si="15"/>
        <v>0.1330974181818182</v>
      </c>
      <c r="O43" s="42">
        <f>COUNTIF(Vertices[Eigenvector Centrality],"&gt;= "&amp;N43)-COUNTIF(Vertices[Eigenvector Centrality],"&gt;="&amp;N44)</f>
        <v>0</v>
      </c>
      <c r="P43" s="41">
        <f t="shared" si="16"/>
        <v>2.3429279818181823</v>
      </c>
      <c r="Q43" s="42">
        <f>COUNTIF(Vertices[PageRank],"&gt;= "&amp;P43)-COUNTIF(Vertices[PageRank],"&gt;="&amp;P44)</f>
        <v>1</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2.181818181818182</v>
      </c>
      <c r="I44" s="40">
        <f>COUNTIF(Vertices[Out-Degree],"&gt;= "&amp;H44)-COUNTIF(Vertices[Out-Degree],"&gt;="&amp;H45)</f>
        <v>0</v>
      </c>
      <c r="J44" s="39">
        <f t="shared" si="13"/>
        <v>53.454545454545446</v>
      </c>
      <c r="K44" s="40">
        <f>COUNTIF(Vertices[Betweenness Centrality],"&gt;= "&amp;J44)-COUNTIF(Vertices[Betweenness Centrality],"&gt;="&amp;J45)</f>
        <v>1</v>
      </c>
      <c r="L44" s="39">
        <f t="shared" si="14"/>
        <v>0.055194909090909065</v>
      </c>
      <c r="M44" s="40">
        <f>COUNTIF(Vertices[Closeness Centrality],"&gt;= "&amp;L44)-COUNTIF(Vertices[Closeness Centrality],"&gt;="&amp;L45)</f>
        <v>1</v>
      </c>
      <c r="N44" s="39">
        <f t="shared" si="15"/>
        <v>0.13574636363636364</v>
      </c>
      <c r="O44" s="40">
        <f>COUNTIF(Vertices[Eigenvector Centrality],"&gt;= "&amp;N44)-COUNTIF(Vertices[Eigenvector Centrality],"&gt;="&amp;N45)</f>
        <v>0</v>
      </c>
      <c r="P44" s="39">
        <f t="shared" si="16"/>
        <v>2.4044796363636367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2.254545454545455</v>
      </c>
      <c r="I45" s="42">
        <f>COUNTIF(Vertices[Out-Degree],"&gt;= "&amp;H45)-COUNTIF(Vertices[Out-Degree],"&gt;="&amp;H46)</f>
        <v>0</v>
      </c>
      <c r="J45" s="41">
        <f t="shared" si="13"/>
        <v>55.23636363636363</v>
      </c>
      <c r="K45" s="42">
        <f>COUNTIF(Vertices[Betweenness Centrality],"&gt;= "&amp;J45)-COUNTIF(Vertices[Betweenness Centrality],"&gt;="&amp;J46)</f>
        <v>0</v>
      </c>
      <c r="L45" s="41">
        <f t="shared" si="14"/>
        <v>0.0558442727272727</v>
      </c>
      <c r="M45" s="42">
        <f>COUNTIF(Vertices[Closeness Centrality],"&gt;= "&amp;L45)-COUNTIF(Vertices[Closeness Centrality],"&gt;="&amp;L46)</f>
        <v>0</v>
      </c>
      <c r="N45" s="41">
        <f t="shared" si="15"/>
        <v>0.13839530909090908</v>
      </c>
      <c r="O45" s="42">
        <f>COUNTIF(Vertices[Eigenvector Centrality],"&gt;= "&amp;N45)-COUNTIF(Vertices[Eigenvector Centrality],"&gt;="&amp;N46)</f>
        <v>0</v>
      </c>
      <c r="P45" s="41">
        <f t="shared" si="16"/>
        <v>2.466031290909091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2.3272727272727276</v>
      </c>
      <c r="I46" s="40">
        <f>COUNTIF(Vertices[Out-Degree],"&gt;= "&amp;H46)-COUNTIF(Vertices[Out-Degree],"&gt;="&amp;H47)</f>
        <v>0</v>
      </c>
      <c r="J46" s="39">
        <f t="shared" si="13"/>
        <v>57.01818181818181</v>
      </c>
      <c r="K46" s="40">
        <f>COUNTIF(Vertices[Betweenness Centrality],"&gt;= "&amp;J46)-COUNTIF(Vertices[Betweenness Centrality],"&gt;="&amp;J47)</f>
        <v>0</v>
      </c>
      <c r="L46" s="39">
        <f t="shared" si="14"/>
        <v>0.056493636363636336</v>
      </c>
      <c r="M46" s="40">
        <f>COUNTIF(Vertices[Closeness Centrality],"&gt;= "&amp;L46)-COUNTIF(Vertices[Closeness Centrality],"&gt;="&amp;L47)</f>
        <v>0</v>
      </c>
      <c r="N46" s="39">
        <f t="shared" si="15"/>
        <v>0.14104425454545452</v>
      </c>
      <c r="O46" s="40">
        <f>COUNTIF(Vertices[Eigenvector Centrality],"&gt;= "&amp;N46)-COUNTIF(Vertices[Eigenvector Centrality],"&gt;="&amp;N47)</f>
        <v>0</v>
      </c>
      <c r="P46" s="39">
        <f t="shared" si="16"/>
        <v>2.5275829454545455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2.4000000000000004</v>
      </c>
      <c r="I47" s="42">
        <f>COUNTIF(Vertices[Out-Degree],"&gt;= "&amp;H47)-COUNTIF(Vertices[Out-Degree],"&gt;="&amp;H48)</f>
        <v>0</v>
      </c>
      <c r="J47" s="41">
        <f t="shared" si="13"/>
        <v>58.79999999999999</v>
      </c>
      <c r="K47" s="42">
        <f>COUNTIF(Vertices[Betweenness Centrality],"&gt;= "&amp;J47)-COUNTIF(Vertices[Betweenness Centrality],"&gt;="&amp;J48)</f>
        <v>0</v>
      </c>
      <c r="L47" s="41">
        <f t="shared" si="14"/>
        <v>0.05714299999999997</v>
      </c>
      <c r="M47" s="42">
        <f>COUNTIF(Vertices[Closeness Centrality],"&gt;= "&amp;L47)-COUNTIF(Vertices[Closeness Centrality],"&gt;="&amp;L48)</f>
        <v>0</v>
      </c>
      <c r="N47" s="41">
        <f t="shared" si="15"/>
        <v>0.14369319999999997</v>
      </c>
      <c r="O47" s="42">
        <f>COUNTIF(Vertices[Eigenvector Centrality],"&gt;= "&amp;N47)-COUNTIF(Vertices[Eigenvector Centrality],"&gt;="&amp;N48)</f>
        <v>0</v>
      </c>
      <c r="P47" s="41">
        <f t="shared" si="16"/>
        <v>2.5891346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2.472727272727273</v>
      </c>
      <c r="I48" s="40">
        <f>COUNTIF(Vertices[Out-Degree],"&gt;= "&amp;H48)-COUNTIF(Vertices[Out-Degree],"&gt;="&amp;H49)</f>
        <v>0</v>
      </c>
      <c r="J48" s="39">
        <f t="shared" si="13"/>
        <v>60.58181818181817</v>
      </c>
      <c r="K48" s="40">
        <f>COUNTIF(Vertices[Betweenness Centrality],"&gt;= "&amp;J48)-COUNTIF(Vertices[Betweenness Centrality],"&gt;="&amp;J49)</f>
        <v>0</v>
      </c>
      <c r="L48" s="39">
        <f t="shared" si="14"/>
        <v>0.05779236363636361</v>
      </c>
      <c r="M48" s="40">
        <f>COUNTIF(Vertices[Closeness Centrality],"&gt;= "&amp;L48)-COUNTIF(Vertices[Closeness Centrality],"&gt;="&amp;L49)</f>
        <v>0</v>
      </c>
      <c r="N48" s="39">
        <f t="shared" si="15"/>
        <v>0.1463421454545454</v>
      </c>
      <c r="O48" s="40">
        <f>COUNTIF(Vertices[Eigenvector Centrality],"&gt;= "&amp;N48)-COUNTIF(Vertices[Eigenvector Centrality],"&gt;="&amp;N49)</f>
        <v>0</v>
      </c>
      <c r="P48" s="39">
        <f t="shared" si="16"/>
        <v>2.6506862545454544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2.545454545454546</v>
      </c>
      <c r="I49" s="42">
        <f>COUNTIF(Vertices[Out-Degree],"&gt;= "&amp;H49)-COUNTIF(Vertices[Out-Degree],"&gt;="&amp;H50)</f>
        <v>0</v>
      </c>
      <c r="J49" s="41">
        <f t="shared" si="13"/>
        <v>62.36363636363635</v>
      </c>
      <c r="K49" s="42">
        <f>COUNTIF(Vertices[Betweenness Centrality],"&gt;= "&amp;J49)-COUNTIF(Vertices[Betweenness Centrality],"&gt;="&amp;J50)</f>
        <v>0</v>
      </c>
      <c r="L49" s="41">
        <f t="shared" si="14"/>
        <v>0.05844172727272724</v>
      </c>
      <c r="M49" s="42">
        <f>COUNTIF(Vertices[Closeness Centrality],"&gt;= "&amp;L49)-COUNTIF(Vertices[Closeness Centrality],"&gt;="&amp;L50)</f>
        <v>0</v>
      </c>
      <c r="N49" s="41">
        <f t="shared" si="15"/>
        <v>0.14899109090909085</v>
      </c>
      <c r="O49" s="42">
        <f>COUNTIF(Vertices[Eigenvector Centrality],"&gt;= "&amp;N49)-COUNTIF(Vertices[Eigenvector Centrality],"&gt;="&amp;N50)</f>
        <v>0</v>
      </c>
      <c r="P49" s="41">
        <f t="shared" si="16"/>
        <v>2.712237909090909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2.6181818181818186</v>
      </c>
      <c r="I50" s="40">
        <f>COUNTIF(Vertices[Out-Degree],"&gt;= "&amp;H50)-COUNTIF(Vertices[Out-Degree],"&gt;="&amp;H51)</f>
        <v>0</v>
      </c>
      <c r="J50" s="39">
        <f t="shared" si="13"/>
        <v>64.14545454545454</v>
      </c>
      <c r="K50" s="40">
        <f>COUNTIF(Vertices[Betweenness Centrality],"&gt;= "&amp;J50)-COUNTIF(Vertices[Betweenness Centrality],"&gt;="&amp;J51)</f>
        <v>0</v>
      </c>
      <c r="L50" s="39">
        <f t="shared" si="14"/>
        <v>0.05909109090909088</v>
      </c>
      <c r="M50" s="40">
        <f>COUNTIF(Vertices[Closeness Centrality],"&gt;= "&amp;L50)-COUNTIF(Vertices[Closeness Centrality],"&gt;="&amp;L51)</f>
        <v>0</v>
      </c>
      <c r="N50" s="39">
        <f t="shared" si="15"/>
        <v>0.1516400363636363</v>
      </c>
      <c r="O50" s="40">
        <f>COUNTIF(Vertices[Eigenvector Centrality],"&gt;= "&amp;N50)-COUNTIF(Vertices[Eigenvector Centrality],"&gt;="&amp;N51)</f>
        <v>0</v>
      </c>
      <c r="P50" s="39">
        <f t="shared" si="16"/>
        <v>2.773789563636363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2.6909090909090914</v>
      </c>
      <c r="I51" s="42">
        <f>COUNTIF(Vertices[Out-Degree],"&gt;= "&amp;H51)-COUNTIF(Vertices[Out-Degree],"&gt;="&amp;H52)</f>
        <v>0</v>
      </c>
      <c r="J51" s="41">
        <f t="shared" si="13"/>
        <v>65.92727272727272</v>
      </c>
      <c r="K51" s="42">
        <f>COUNTIF(Vertices[Betweenness Centrality],"&gt;= "&amp;J51)-COUNTIF(Vertices[Betweenness Centrality],"&gt;="&amp;J52)</f>
        <v>0</v>
      </c>
      <c r="L51" s="41">
        <f t="shared" si="14"/>
        <v>0.05974045454545451</v>
      </c>
      <c r="M51" s="42">
        <f>COUNTIF(Vertices[Closeness Centrality],"&gt;= "&amp;L51)-COUNTIF(Vertices[Closeness Centrality],"&gt;="&amp;L52)</f>
        <v>0</v>
      </c>
      <c r="N51" s="41">
        <f t="shared" si="15"/>
        <v>0.15428898181818174</v>
      </c>
      <c r="O51" s="42">
        <f>COUNTIF(Vertices[Eigenvector Centrality],"&gt;= "&amp;N51)-COUNTIF(Vertices[Eigenvector Centrality],"&gt;="&amp;N52)</f>
        <v>0</v>
      </c>
      <c r="P51" s="41">
        <f t="shared" si="16"/>
        <v>2.8353412181818176</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2.763636363636364</v>
      </c>
      <c r="I52" s="40">
        <f>COUNTIF(Vertices[Out-Degree],"&gt;= "&amp;H52)-COUNTIF(Vertices[Out-Degree],"&gt;="&amp;H53)</f>
        <v>0</v>
      </c>
      <c r="J52" s="39">
        <f t="shared" si="13"/>
        <v>67.7090909090909</v>
      </c>
      <c r="K52" s="40">
        <f>COUNTIF(Vertices[Betweenness Centrality],"&gt;= "&amp;J52)-COUNTIF(Vertices[Betweenness Centrality],"&gt;="&amp;J53)</f>
        <v>0</v>
      </c>
      <c r="L52" s="39">
        <f t="shared" si="14"/>
        <v>0.06038981818181815</v>
      </c>
      <c r="M52" s="40">
        <f>COUNTIF(Vertices[Closeness Centrality],"&gt;= "&amp;L52)-COUNTIF(Vertices[Closeness Centrality],"&gt;="&amp;L53)</f>
        <v>0</v>
      </c>
      <c r="N52" s="39">
        <f t="shared" si="15"/>
        <v>0.15693792727272718</v>
      </c>
      <c r="O52" s="40">
        <f>COUNTIF(Vertices[Eigenvector Centrality],"&gt;= "&amp;N52)-COUNTIF(Vertices[Eigenvector Centrality],"&gt;="&amp;N53)</f>
        <v>0</v>
      </c>
      <c r="P52" s="39">
        <f t="shared" si="16"/>
        <v>2.896892872727272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0</v>
      </c>
      <c r="H53" s="41">
        <f t="shared" si="12"/>
        <v>2.836363636363637</v>
      </c>
      <c r="I53" s="42">
        <f>COUNTIF(Vertices[Out-Degree],"&gt;= "&amp;H53)-COUNTIF(Vertices[Out-Degree],"&gt;="&amp;H54)</f>
        <v>0</v>
      </c>
      <c r="J53" s="41">
        <f t="shared" si="13"/>
        <v>69.49090909090908</v>
      </c>
      <c r="K53" s="42">
        <f>COUNTIF(Vertices[Betweenness Centrality],"&gt;= "&amp;J53)-COUNTIF(Vertices[Betweenness Centrality],"&gt;="&amp;J54)</f>
        <v>0</v>
      </c>
      <c r="L53" s="41">
        <f t="shared" si="14"/>
        <v>0.061039181818181784</v>
      </c>
      <c r="M53" s="42">
        <f>COUNTIF(Vertices[Closeness Centrality],"&gt;= "&amp;L53)-COUNTIF(Vertices[Closeness Centrality],"&gt;="&amp;L54)</f>
        <v>0</v>
      </c>
      <c r="N53" s="41">
        <f t="shared" si="15"/>
        <v>0.15958687272727262</v>
      </c>
      <c r="O53" s="42">
        <f>COUNTIF(Vertices[Eigenvector Centrality],"&gt;= "&amp;N53)-COUNTIF(Vertices[Eigenvector Centrality],"&gt;="&amp;N54)</f>
        <v>0</v>
      </c>
      <c r="P53" s="41">
        <f t="shared" si="16"/>
        <v>2.9584445272727264</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2.9090909090909096</v>
      </c>
      <c r="I54" s="40">
        <f>COUNTIF(Vertices[Out-Degree],"&gt;= "&amp;H54)-COUNTIF(Vertices[Out-Degree],"&gt;="&amp;H55)</f>
        <v>0</v>
      </c>
      <c r="J54" s="39">
        <f t="shared" si="13"/>
        <v>71.27272727272727</v>
      </c>
      <c r="K54" s="40">
        <f>COUNTIF(Vertices[Betweenness Centrality],"&gt;= "&amp;J54)-COUNTIF(Vertices[Betweenness Centrality],"&gt;="&amp;J55)</f>
        <v>0</v>
      </c>
      <c r="L54" s="39">
        <f t="shared" si="14"/>
        <v>0.06168854545454542</v>
      </c>
      <c r="M54" s="40">
        <f>COUNTIF(Vertices[Closeness Centrality],"&gt;= "&amp;L54)-COUNTIF(Vertices[Closeness Centrality],"&gt;="&amp;L55)</f>
        <v>0</v>
      </c>
      <c r="N54" s="39">
        <f t="shared" si="15"/>
        <v>0.16223581818181806</v>
      </c>
      <c r="O54" s="40">
        <f>COUNTIF(Vertices[Eigenvector Centrality],"&gt;= "&amp;N54)-COUNTIF(Vertices[Eigenvector Centrality],"&gt;="&amp;N55)</f>
        <v>0</v>
      </c>
      <c r="P54" s="39">
        <f t="shared" si="16"/>
        <v>3.019996181818181</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2.9818181818181824</v>
      </c>
      <c r="I55" s="42">
        <f>COUNTIF(Vertices[Out-Degree],"&gt;= "&amp;H55)-COUNTIF(Vertices[Out-Degree],"&gt;="&amp;H56)</f>
        <v>0</v>
      </c>
      <c r="J55" s="41">
        <f t="shared" si="13"/>
        <v>73.05454545454545</v>
      </c>
      <c r="K55" s="42">
        <f>COUNTIF(Vertices[Betweenness Centrality],"&gt;= "&amp;J55)-COUNTIF(Vertices[Betweenness Centrality],"&gt;="&amp;J56)</f>
        <v>0</v>
      </c>
      <c r="L55" s="41">
        <f t="shared" si="14"/>
        <v>0.062337909090909055</v>
      </c>
      <c r="M55" s="42">
        <f>COUNTIF(Vertices[Closeness Centrality],"&gt;= "&amp;L55)-COUNTIF(Vertices[Closeness Centrality],"&gt;="&amp;L56)</f>
        <v>0</v>
      </c>
      <c r="N55" s="41">
        <f t="shared" si="15"/>
        <v>0.1648847636363635</v>
      </c>
      <c r="O55" s="42">
        <f>COUNTIF(Vertices[Eigenvector Centrality],"&gt;= "&amp;N55)-COUNTIF(Vertices[Eigenvector Centrality],"&gt;="&amp;N56)</f>
        <v>0</v>
      </c>
      <c r="P55" s="41">
        <f t="shared" si="16"/>
        <v>3.0815478363636353</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0</v>
      </c>
      <c r="H56" s="39">
        <f t="shared" si="12"/>
        <v>3.054545454545455</v>
      </c>
      <c r="I56" s="40">
        <f>COUNTIF(Vertices[Out-Degree],"&gt;= "&amp;H56)-COUNTIF(Vertices[Out-Degree],"&gt;="&amp;H57)</f>
        <v>0</v>
      </c>
      <c r="J56" s="39">
        <f t="shared" si="13"/>
        <v>74.83636363636363</v>
      </c>
      <c r="K56" s="40">
        <f>COUNTIF(Vertices[Betweenness Centrality],"&gt;= "&amp;J56)-COUNTIF(Vertices[Betweenness Centrality],"&gt;="&amp;J57)</f>
        <v>0</v>
      </c>
      <c r="L56" s="39">
        <f t="shared" si="14"/>
        <v>0.0629872727272727</v>
      </c>
      <c r="M56" s="40">
        <f>COUNTIF(Vertices[Closeness Centrality],"&gt;= "&amp;L56)-COUNTIF(Vertices[Closeness Centrality],"&gt;="&amp;L57)</f>
        <v>0</v>
      </c>
      <c r="N56" s="39">
        <f t="shared" si="15"/>
        <v>0.16753370909090895</v>
      </c>
      <c r="O56" s="40">
        <f>COUNTIF(Vertices[Eigenvector Centrality],"&gt;= "&amp;N56)-COUNTIF(Vertices[Eigenvector Centrality],"&gt;="&amp;N57)</f>
        <v>1</v>
      </c>
      <c r="P56" s="39">
        <f t="shared" si="16"/>
        <v>3.1430994909090897</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4</v>
      </c>
      <c r="I57" s="44">
        <f>COUNTIF(Vertices[Out-Degree],"&gt;= "&amp;H57)-COUNTIF(Vertices[Out-Degree],"&gt;="&amp;H58)</f>
        <v>1</v>
      </c>
      <c r="J57" s="43">
        <f>MAX(Vertices[Betweenness Centrality])</f>
        <v>98</v>
      </c>
      <c r="K57" s="44">
        <f>COUNTIF(Vertices[Betweenness Centrality],"&gt;= "&amp;J57)-COUNTIF(Vertices[Betweenness Centrality],"&gt;="&amp;J58)</f>
        <v>1</v>
      </c>
      <c r="L57" s="43">
        <f>MAX(Vertices[Closeness Centrality])</f>
        <v>0.071429</v>
      </c>
      <c r="M57" s="44">
        <f>COUNTIF(Vertices[Closeness Centrality],"&gt;= "&amp;L57)-COUNTIF(Vertices[Closeness Centrality],"&gt;="&amp;L58)</f>
        <v>1</v>
      </c>
      <c r="N57" s="43">
        <f>MAX(Vertices[Eigenvector Centrality])</f>
        <v>0.20197</v>
      </c>
      <c r="O57" s="44">
        <f>COUNTIF(Vertices[Eigenvector Centrality],"&gt;= "&amp;N57)-COUNTIF(Vertices[Eigenvector Centrality],"&gt;="&amp;N58)</f>
        <v>1</v>
      </c>
      <c r="P57" s="43">
        <f>MAX(Vertices[PageRank])</f>
        <v>3.943271</v>
      </c>
      <c r="Q57" s="44">
        <f>COUNTIF(Vertices[PageRank],"&gt;= "&amp;P57)-COUNTIF(Vertices[PageRank],"&gt;="&amp;P58)</f>
        <v>1</v>
      </c>
      <c r="R57" s="43">
        <f>MAX(Vertices[Clustering Coefficient])</f>
        <v>0</v>
      </c>
      <c r="S57" s="47">
        <f>COUNTIF(Vertices[Clustering Coefficient],"&gt;= "&amp;R57)-COUNTIF(Vertices[Clustering Coefficient],"&gt;="&amp;R58)</f>
        <v>12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1</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98</v>
      </c>
    </row>
    <row r="99" spans="1:2" ht="15">
      <c r="A99" s="35" t="s">
        <v>102</v>
      </c>
      <c r="B99" s="49">
        <f>_xlfn.IFERROR(AVERAGE(Vertices[Betweenness Centrality]),NoMetricMessage)</f>
        <v>12.666666666666666</v>
      </c>
    </row>
    <row r="100" spans="1:2" ht="15">
      <c r="A100" s="35" t="s">
        <v>103</v>
      </c>
      <c r="B100" s="49">
        <f>_xlfn.IFERROR(MEDIAN(Vertices[Betweenness Centrality]),NoMetricMessage)</f>
        <v>0</v>
      </c>
    </row>
    <row r="111" spans="1:2" ht="15">
      <c r="A111" s="35" t="s">
        <v>106</v>
      </c>
      <c r="B111" s="49">
        <f>IF(COUNT(Vertices[Closeness Centrality])&gt;0,L2,NoMetricMessage)</f>
        <v>0.035714</v>
      </c>
    </row>
    <row r="112" spans="1:2" ht="15">
      <c r="A112" s="35" t="s">
        <v>107</v>
      </c>
      <c r="B112" s="49">
        <f>IF(COUNT(Vertices[Closeness Centrality])&gt;0,L57,NoMetricMessage)</f>
        <v>0.071429</v>
      </c>
    </row>
    <row r="113" spans="1:2" ht="15">
      <c r="A113" s="35" t="s">
        <v>108</v>
      </c>
      <c r="B113" s="49">
        <f>_xlfn.IFERROR(AVERAGE(Vertices[Closeness Centrality]),NoMetricMessage)</f>
        <v>0.04381633333333334</v>
      </c>
    </row>
    <row r="114" spans="1:2" ht="15">
      <c r="A114" s="35" t="s">
        <v>109</v>
      </c>
      <c r="B114" s="49">
        <f>_xlfn.IFERROR(MEDIAN(Vertices[Closeness Centrality]),NoMetricMessage)</f>
        <v>0.041667</v>
      </c>
    </row>
    <row r="125" spans="1:2" ht="15">
      <c r="A125" s="35" t="s">
        <v>112</v>
      </c>
      <c r="B125" s="49">
        <f>IF(COUNT(Vertices[Eigenvector Centrality])&gt;0,N2,NoMetricMessage)</f>
        <v>0.056278</v>
      </c>
    </row>
    <row r="126" spans="1:2" ht="15">
      <c r="A126" s="35" t="s">
        <v>113</v>
      </c>
      <c r="B126" s="49">
        <f>IF(COUNT(Vertices[Eigenvector Centrality])&gt;0,N57,NoMetricMessage)</f>
        <v>0.20197</v>
      </c>
    </row>
    <row r="127" spans="1:2" ht="15">
      <c r="A127" s="35" t="s">
        <v>114</v>
      </c>
      <c r="B127" s="49">
        <f>_xlfn.IFERROR(AVERAGE(Vertices[Eigenvector Centrality]),NoMetricMessage)</f>
        <v>0.08333291666666666</v>
      </c>
    </row>
    <row r="128" spans="1:2" ht="15">
      <c r="A128" s="35" t="s">
        <v>115</v>
      </c>
      <c r="B128" s="49">
        <f>_xlfn.IFERROR(MEDIAN(Vertices[Eigenvector Centrality]),NoMetricMessage)</f>
        <v>0.064839</v>
      </c>
    </row>
    <row r="139" spans="1:2" ht="15">
      <c r="A139" s="35" t="s">
        <v>140</v>
      </c>
      <c r="B139" s="49">
        <f>IF(COUNT(Vertices[PageRank])&gt;0,P2,NoMetricMessage)</f>
        <v>0.55793</v>
      </c>
    </row>
    <row r="140" spans="1:2" ht="15">
      <c r="A140" s="35" t="s">
        <v>141</v>
      </c>
      <c r="B140" s="49">
        <f>IF(COUNT(Vertices[PageRank])&gt;0,P57,NoMetricMessage)</f>
        <v>3.943271</v>
      </c>
    </row>
    <row r="141" spans="1:2" ht="15">
      <c r="A141" s="35" t="s">
        <v>142</v>
      </c>
      <c r="B141" s="49">
        <f>_xlfn.IFERROR(AVERAGE(Vertices[PageRank]),NoMetricMessage)</f>
        <v>0.9999545833333329</v>
      </c>
    </row>
    <row r="142" spans="1:2" ht="15">
      <c r="A142" s="35" t="s">
        <v>143</v>
      </c>
      <c r="B142" s="49">
        <f>_xlfn.IFERROR(MEDIAN(Vertices[PageRank]),NoMetricMessage)</f>
        <v>0.568969</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382</v>
      </c>
      <c r="K7" s="13" t="s">
        <v>383</v>
      </c>
    </row>
    <row r="8" spans="1:11" ht="409.5">
      <c r="A8"/>
      <c r="B8">
        <v>2</v>
      </c>
      <c r="C8">
        <v>2</v>
      </c>
      <c r="D8" t="s">
        <v>61</v>
      </c>
      <c r="E8" t="s">
        <v>61</v>
      </c>
      <c r="H8" t="s">
        <v>73</v>
      </c>
      <c r="J8" t="s">
        <v>384</v>
      </c>
      <c r="K8" s="13" t="s">
        <v>385</v>
      </c>
    </row>
    <row r="9" spans="1:11" ht="409.5">
      <c r="A9"/>
      <c r="B9">
        <v>3</v>
      </c>
      <c r="C9">
        <v>4</v>
      </c>
      <c r="D9" t="s">
        <v>62</v>
      </c>
      <c r="E9" t="s">
        <v>62</v>
      </c>
      <c r="H9" t="s">
        <v>74</v>
      </c>
      <c r="J9" t="s">
        <v>386</v>
      </c>
      <c r="K9" s="116" t="s">
        <v>387</v>
      </c>
    </row>
    <row r="10" spans="1:11" ht="409.5">
      <c r="A10"/>
      <c r="B10">
        <v>4</v>
      </c>
      <c r="D10" t="s">
        <v>63</v>
      </c>
      <c r="E10" t="s">
        <v>63</v>
      </c>
      <c r="H10" t="s">
        <v>75</v>
      </c>
      <c r="J10" t="s">
        <v>388</v>
      </c>
      <c r="K10" s="13" t="s">
        <v>389</v>
      </c>
    </row>
    <row r="11" spans="1:11" ht="15">
      <c r="A11"/>
      <c r="B11">
        <v>5</v>
      </c>
      <c r="D11" t="s">
        <v>46</v>
      </c>
      <c r="E11">
        <v>1</v>
      </c>
      <c r="H11" t="s">
        <v>76</v>
      </c>
      <c r="J11" t="s">
        <v>390</v>
      </c>
      <c r="K11" t="s">
        <v>391</v>
      </c>
    </row>
    <row r="12" spans="1:11" ht="15">
      <c r="A12"/>
      <c r="B12"/>
      <c r="D12" t="s">
        <v>64</v>
      </c>
      <c r="E12">
        <v>2</v>
      </c>
      <c r="H12">
        <v>0</v>
      </c>
      <c r="J12" t="s">
        <v>392</v>
      </c>
      <c r="K12" t="s">
        <v>393</v>
      </c>
    </row>
    <row r="13" spans="1:11" ht="15">
      <c r="A13"/>
      <c r="B13"/>
      <c r="D13">
        <v>1</v>
      </c>
      <c r="E13">
        <v>3</v>
      </c>
      <c r="H13">
        <v>1</v>
      </c>
      <c r="J13" t="s">
        <v>394</v>
      </c>
      <c r="K13" t="s">
        <v>395</v>
      </c>
    </row>
    <row r="14" spans="4:11" ht="15">
      <c r="D14">
        <v>2</v>
      </c>
      <c r="E14">
        <v>4</v>
      </c>
      <c r="H14">
        <v>2</v>
      </c>
      <c r="J14" t="s">
        <v>396</v>
      </c>
      <c r="K14" t="s">
        <v>397</v>
      </c>
    </row>
    <row r="15" spans="4:11" ht="15">
      <c r="D15">
        <v>3</v>
      </c>
      <c r="E15">
        <v>5</v>
      </c>
      <c r="H15">
        <v>3</v>
      </c>
      <c r="J15" t="s">
        <v>398</v>
      </c>
      <c r="K15" t="s">
        <v>399</v>
      </c>
    </row>
    <row r="16" spans="4:11" ht="15">
      <c r="D16">
        <v>4</v>
      </c>
      <c r="E16">
        <v>6</v>
      </c>
      <c r="H16">
        <v>4</v>
      </c>
      <c r="J16" t="s">
        <v>400</v>
      </c>
      <c r="K16" t="s">
        <v>401</v>
      </c>
    </row>
    <row r="17" spans="4:11" ht="15">
      <c r="D17">
        <v>5</v>
      </c>
      <c r="E17">
        <v>7</v>
      </c>
      <c r="H17">
        <v>5</v>
      </c>
      <c r="J17" t="s">
        <v>402</v>
      </c>
      <c r="K17" t="s">
        <v>403</v>
      </c>
    </row>
    <row r="18" spans="4:11" ht="15">
      <c r="D18">
        <v>6</v>
      </c>
      <c r="E18">
        <v>8</v>
      </c>
      <c r="H18">
        <v>6</v>
      </c>
      <c r="J18" t="s">
        <v>404</v>
      </c>
      <c r="K18" t="s">
        <v>405</v>
      </c>
    </row>
    <row r="19" spans="4:11" ht="15">
      <c r="D19">
        <v>7</v>
      </c>
      <c r="E19">
        <v>9</v>
      </c>
      <c r="H19">
        <v>7</v>
      </c>
      <c r="J19" t="s">
        <v>406</v>
      </c>
      <c r="K19" t="s">
        <v>407</v>
      </c>
    </row>
    <row r="20" spans="4:11" ht="15">
      <c r="D20">
        <v>8</v>
      </c>
      <c r="H20">
        <v>8</v>
      </c>
      <c r="J20" t="s">
        <v>408</v>
      </c>
      <c r="K20" t="s">
        <v>409</v>
      </c>
    </row>
    <row r="21" spans="4:11" ht="409.5">
      <c r="D21">
        <v>9</v>
      </c>
      <c r="H21">
        <v>9</v>
      </c>
      <c r="J21" t="s">
        <v>410</v>
      </c>
      <c r="K21" s="13" t="s">
        <v>411</v>
      </c>
    </row>
    <row r="22" spans="4:11" ht="409.5">
      <c r="D22">
        <v>10</v>
      </c>
      <c r="J22" t="s">
        <v>412</v>
      </c>
      <c r="K22" s="13" t="s">
        <v>413</v>
      </c>
    </row>
    <row r="23" spans="4:11" ht="409.5">
      <c r="D23">
        <v>11</v>
      </c>
      <c r="J23" t="s">
        <v>414</v>
      </c>
      <c r="K23" s="13" t="s">
        <v>415</v>
      </c>
    </row>
    <row r="24" spans="10:11" ht="409.5">
      <c r="J24" t="s">
        <v>416</v>
      </c>
      <c r="K24" s="13" t="s">
        <v>555</v>
      </c>
    </row>
    <row r="25" spans="10:11" ht="15">
      <c r="J25" t="s">
        <v>417</v>
      </c>
      <c r="K25" t="b">
        <v>0</v>
      </c>
    </row>
    <row r="26" spans="10:11" ht="15">
      <c r="J26" t="s">
        <v>552</v>
      </c>
      <c r="K26" t="s">
        <v>553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426</v>
      </c>
      <c r="B2" s="129" t="s">
        <v>427</v>
      </c>
      <c r="C2" s="67" t="s">
        <v>428</v>
      </c>
    </row>
    <row r="3" spans="1:3" ht="15">
      <c r="A3" s="128" t="s">
        <v>419</v>
      </c>
      <c r="B3" s="128" t="s">
        <v>419</v>
      </c>
      <c r="C3" s="36">
        <v>7</v>
      </c>
    </row>
    <row r="4" spans="1:3" ht="15">
      <c r="A4" s="128" t="s">
        <v>419</v>
      </c>
      <c r="B4" s="128" t="s">
        <v>420</v>
      </c>
      <c r="C4" s="36">
        <v>1</v>
      </c>
    </row>
    <row r="5" spans="1:3" ht="15">
      <c r="A5" s="128" t="s">
        <v>420</v>
      </c>
      <c r="B5" s="128" t="s">
        <v>420</v>
      </c>
      <c r="C5" s="36">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13" t="s">
        <v>433</v>
      </c>
      <c r="B1" s="13" t="s">
        <v>434</v>
      </c>
      <c r="C1" s="85" t="s">
        <v>435</v>
      </c>
      <c r="D1" s="85" t="s">
        <v>437</v>
      </c>
      <c r="E1" s="13" t="s">
        <v>436</v>
      </c>
      <c r="F1" s="13" t="s">
        <v>438</v>
      </c>
    </row>
    <row r="2" spans="1:6" ht="15">
      <c r="A2" s="89" t="s">
        <v>231</v>
      </c>
      <c r="B2" s="85">
        <v>1</v>
      </c>
      <c r="C2" s="85"/>
      <c r="D2" s="85"/>
      <c r="E2" s="89" t="s">
        <v>232</v>
      </c>
      <c r="F2" s="85">
        <v>1</v>
      </c>
    </row>
    <row r="3" spans="1:6" ht="15">
      <c r="A3" s="89" t="s">
        <v>232</v>
      </c>
      <c r="B3" s="85">
        <v>1</v>
      </c>
      <c r="C3" s="85"/>
      <c r="D3" s="85"/>
      <c r="E3" s="89" t="s">
        <v>231</v>
      </c>
      <c r="F3" s="85">
        <v>1</v>
      </c>
    </row>
    <row r="6" spans="1:6" ht="15" customHeight="1">
      <c r="A6" s="13" t="s">
        <v>441</v>
      </c>
      <c r="B6" s="13" t="s">
        <v>434</v>
      </c>
      <c r="C6" s="85" t="s">
        <v>442</v>
      </c>
      <c r="D6" s="85" t="s">
        <v>437</v>
      </c>
      <c r="E6" s="13" t="s">
        <v>443</v>
      </c>
      <c r="F6" s="13" t="s">
        <v>438</v>
      </c>
    </row>
    <row r="7" spans="1:6" ht="15">
      <c r="A7" s="85" t="s">
        <v>233</v>
      </c>
      <c r="B7" s="85">
        <v>1</v>
      </c>
      <c r="C7" s="85"/>
      <c r="D7" s="85"/>
      <c r="E7" s="85" t="s">
        <v>234</v>
      </c>
      <c r="F7" s="85">
        <v>1</v>
      </c>
    </row>
    <row r="8" spans="1:6" ht="15">
      <c r="A8" s="85" t="s">
        <v>234</v>
      </c>
      <c r="B8" s="85">
        <v>1</v>
      </c>
      <c r="C8" s="85"/>
      <c r="D8" s="85"/>
      <c r="E8" s="85" t="s">
        <v>233</v>
      </c>
      <c r="F8" s="85">
        <v>1</v>
      </c>
    </row>
    <row r="11" spans="1:6" ht="15" customHeight="1">
      <c r="A11" s="13" t="s">
        <v>446</v>
      </c>
      <c r="B11" s="13" t="s">
        <v>434</v>
      </c>
      <c r="C11" s="13" t="s">
        <v>451</v>
      </c>
      <c r="D11" s="13" t="s">
        <v>437</v>
      </c>
      <c r="E11" s="13" t="s">
        <v>452</v>
      </c>
      <c r="F11" s="13" t="s">
        <v>438</v>
      </c>
    </row>
    <row r="12" spans="1:6" ht="15">
      <c r="A12" s="85" t="s">
        <v>235</v>
      </c>
      <c r="B12" s="85">
        <v>2</v>
      </c>
      <c r="C12" s="85" t="s">
        <v>447</v>
      </c>
      <c r="D12" s="85">
        <v>1</v>
      </c>
      <c r="E12" s="85" t="s">
        <v>235</v>
      </c>
      <c r="F12" s="85">
        <v>1</v>
      </c>
    </row>
    <row r="13" spans="1:6" ht="15">
      <c r="A13" s="85" t="s">
        <v>447</v>
      </c>
      <c r="B13" s="85">
        <v>1</v>
      </c>
      <c r="C13" s="85" t="s">
        <v>448</v>
      </c>
      <c r="D13" s="85">
        <v>1</v>
      </c>
      <c r="E13" s="85"/>
      <c r="F13" s="85"/>
    </row>
    <row r="14" spans="1:6" ht="15">
      <c r="A14" s="85" t="s">
        <v>448</v>
      </c>
      <c r="B14" s="85">
        <v>1</v>
      </c>
      <c r="C14" s="85" t="s">
        <v>449</v>
      </c>
      <c r="D14" s="85">
        <v>1</v>
      </c>
      <c r="E14" s="85"/>
      <c r="F14" s="85"/>
    </row>
    <row r="15" spans="1:6" ht="15">
      <c r="A15" s="85" t="s">
        <v>449</v>
      </c>
      <c r="B15" s="85">
        <v>1</v>
      </c>
      <c r="C15" s="85" t="s">
        <v>450</v>
      </c>
      <c r="D15" s="85">
        <v>1</v>
      </c>
      <c r="E15" s="85"/>
      <c r="F15" s="85"/>
    </row>
    <row r="16" spans="1:6" ht="15">
      <c r="A16" s="85" t="s">
        <v>450</v>
      </c>
      <c r="B16" s="85">
        <v>1</v>
      </c>
      <c r="C16" s="85" t="s">
        <v>235</v>
      </c>
      <c r="D16" s="85">
        <v>1</v>
      </c>
      <c r="E16" s="85"/>
      <c r="F16" s="85"/>
    </row>
    <row r="19" spans="1:6" ht="15" customHeight="1">
      <c r="A19" s="13" t="s">
        <v>454</v>
      </c>
      <c r="B19" s="13" t="s">
        <v>434</v>
      </c>
      <c r="C19" s="13" t="s">
        <v>465</v>
      </c>
      <c r="D19" s="13" t="s">
        <v>437</v>
      </c>
      <c r="E19" s="85" t="s">
        <v>469</v>
      </c>
      <c r="F19" s="85" t="s">
        <v>438</v>
      </c>
    </row>
    <row r="20" spans="1:6" ht="15">
      <c r="A20" s="91" t="s">
        <v>455</v>
      </c>
      <c r="B20" s="91">
        <v>4</v>
      </c>
      <c r="C20" s="91" t="s">
        <v>460</v>
      </c>
      <c r="D20" s="91">
        <v>16</v>
      </c>
      <c r="E20" s="91"/>
      <c r="F20" s="91"/>
    </row>
    <row r="21" spans="1:6" ht="15">
      <c r="A21" s="91" t="s">
        <v>456</v>
      </c>
      <c r="B21" s="91">
        <v>1</v>
      </c>
      <c r="C21" s="91" t="s">
        <v>461</v>
      </c>
      <c r="D21" s="91">
        <v>8</v>
      </c>
      <c r="E21" s="91"/>
      <c r="F21" s="91"/>
    </row>
    <row r="22" spans="1:6" ht="15">
      <c r="A22" s="91" t="s">
        <v>457</v>
      </c>
      <c r="B22" s="91">
        <v>0</v>
      </c>
      <c r="C22" s="91" t="s">
        <v>462</v>
      </c>
      <c r="D22" s="91">
        <v>8</v>
      </c>
      <c r="E22" s="91"/>
      <c r="F22" s="91"/>
    </row>
    <row r="23" spans="1:6" ht="15">
      <c r="A23" s="91" t="s">
        <v>458</v>
      </c>
      <c r="B23" s="91">
        <v>286</v>
      </c>
      <c r="C23" s="91" t="s">
        <v>463</v>
      </c>
      <c r="D23" s="91">
        <v>8</v>
      </c>
      <c r="E23" s="91"/>
      <c r="F23" s="91"/>
    </row>
    <row r="24" spans="1:6" ht="15">
      <c r="A24" s="91" t="s">
        <v>459</v>
      </c>
      <c r="B24" s="91">
        <v>291</v>
      </c>
      <c r="C24" s="91" t="s">
        <v>464</v>
      </c>
      <c r="D24" s="91">
        <v>8</v>
      </c>
      <c r="E24" s="91"/>
      <c r="F24" s="91"/>
    </row>
    <row r="25" spans="1:6" ht="15">
      <c r="A25" s="91" t="s">
        <v>460</v>
      </c>
      <c r="B25" s="91">
        <v>16</v>
      </c>
      <c r="C25" s="91" t="s">
        <v>466</v>
      </c>
      <c r="D25" s="91">
        <v>8</v>
      </c>
      <c r="E25" s="91"/>
      <c r="F25" s="91"/>
    </row>
    <row r="26" spans="1:6" ht="15">
      <c r="A26" s="91" t="s">
        <v>461</v>
      </c>
      <c r="B26" s="91">
        <v>8</v>
      </c>
      <c r="C26" s="91" t="s">
        <v>467</v>
      </c>
      <c r="D26" s="91">
        <v>8</v>
      </c>
      <c r="E26" s="91"/>
      <c r="F26" s="91"/>
    </row>
    <row r="27" spans="1:6" ht="15">
      <c r="A27" s="91" t="s">
        <v>462</v>
      </c>
      <c r="B27" s="91">
        <v>8</v>
      </c>
      <c r="C27" s="91" t="s">
        <v>468</v>
      </c>
      <c r="D27" s="91">
        <v>8</v>
      </c>
      <c r="E27" s="91"/>
      <c r="F27" s="91"/>
    </row>
    <row r="28" spans="1:6" ht="15">
      <c r="A28" s="91" t="s">
        <v>463</v>
      </c>
      <c r="B28" s="91">
        <v>8</v>
      </c>
      <c r="C28" s="91" t="s">
        <v>213</v>
      </c>
      <c r="D28" s="91">
        <v>7</v>
      </c>
      <c r="E28" s="91"/>
      <c r="F28" s="91"/>
    </row>
    <row r="29" spans="1:6" ht="15">
      <c r="A29" s="91" t="s">
        <v>464</v>
      </c>
      <c r="B29" s="91">
        <v>8</v>
      </c>
      <c r="C29" s="91"/>
      <c r="D29" s="91"/>
      <c r="E29" s="91"/>
      <c r="F29" s="91"/>
    </row>
    <row r="32" spans="1:6" ht="15" customHeight="1">
      <c r="A32" s="13" t="s">
        <v>472</v>
      </c>
      <c r="B32" s="13" t="s">
        <v>434</v>
      </c>
      <c r="C32" s="13" t="s">
        <v>482</v>
      </c>
      <c r="D32" s="13" t="s">
        <v>437</v>
      </c>
      <c r="E32" s="85" t="s">
        <v>483</v>
      </c>
      <c r="F32" s="85" t="s">
        <v>438</v>
      </c>
    </row>
    <row r="33" spans="1:6" ht="15">
      <c r="A33" s="91" t="s">
        <v>473</v>
      </c>
      <c r="B33" s="91">
        <v>8</v>
      </c>
      <c r="C33" s="91" t="s">
        <v>473</v>
      </c>
      <c r="D33" s="91">
        <v>8</v>
      </c>
      <c r="E33" s="91"/>
      <c r="F33" s="91"/>
    </row>
    <row r="34" spans="1:6" ht="15">
      <c r="A34" s="91" t="s">
        <v>474</v>
      </c>
      <c r="B34" s="91">
        <v>8</v>
      </c>
      <c r="C34" s="91" t="s">
        <v>474</v>
      </c>
      <c r="D34" s="91">
        <v>8</v>
      </c>
      <c r="E34" s="91"/>
      <c r="F34" s="91"/>
    </row>
    <row r="35" spans="1:6" ht="15">
      <c r="A35" s="91" t="s">
        <v>475</v>
      </c>
      <c r="B35" s="91">
        <v>8</v>
      </c>
      <c r="C35" s="91" t="s">
        <v>475</v>
      </c>
      <c r="D35" s="91">
        <v>8</v>
      </c>
      <c r="E35" s="91"/>
      <c r="F35" s="91"/>
    </row>
    <row r="36" spans="1:6" ht="15">
      <c r="A36" s="91" t="s">
        <v>476</v>
      </c>
      <c r="B36" s="91">
        <v>8</v>
      </c>
      <c r="C36" s="91" t="s">
        <v>476</v>
      </c>
      <c r="D36" s="91">
        <v>8</v>
      </c>
      <c r="E36" s="91"/>
      <c r="F36" s="91"/>
    </row>
    <row r="37" spans="1:6" ht="15">
      <c r="A37" s="91" t="s">
        <v>477</v>
      </c>
      <c r="B37" s="91">
        <v>8</v>
      </c>
      <c r="C37" s="91" t="s">
        <v>477</v>
      </c>
      <c r="D37" s="91">
        <v>8</v>
      </c>
      <c r="E37" s="91"/>
      <c r="F37" s="91"/>
    </row>
    <row r="38" spans="1:6" ht="15">
      <c r="A38" s="91" t="s">
        <v>478</v>
      </c>
      <c r="B38" s="91">
        <v>8</v>
      </c>
      <c r="C38" s="91" t="s">
        <v>478</v>
      </c>
      <c r="D38" s="91">
        <v>8</v>
      </c>
      <c r="E38" s="91"/>
      <c r="F38" s="91"/>
    </row>
    <row r="39" spans="1:6" ht="15">
      <c r="A39" s="91" t="s">
        <v>479</v>
      </c>
      <c r="B39" s="91">
        <v>8</v>
      </c>
      <c r="C39" s="91" t="s">
        <v>479</v>
      </c>
      <c r="D39" s="91">
        <v>8</v>
      </c>
      <c r="E39" s="91"/>
      <c r="F39" s="91"/>
    </row>
    <row r="40" spans="1:6" ht="15">
      <c r="A40" s="91" t="s">
        <v>480</v>
      </c>
      <c r="B40" s="91">
        <v>8</v>
      </c>
      <c r="C40" s="91" t="s">
        <v>480</v>
      </c>
      <c r="D40" s="91">
        <v>8</v>
      </c>
      <c r="E40" s="91"/>
      <c r="F40" s="91"/>
    </row>
    <row r="41" spans="1:6" ht="15">
      <c r="A41" s="91" t="s">
        <v>481</v>
      </c>
      <c r="B41" s="91">
        <v>7</v>
      </c>
      <c r="C41" s="91" t="s">
        <v>481</v>
      </c>
      <c r="D41" s="91">
        <v>7</v>
      </c>
      <c r="E41" s="91"/>
      <c r="F41" s="91"/>
    </row>
    <row r="44" spans="1:6" ht="15" customHeight="1">
      <c r="A44" s="13" t="s">
        <v>486</v>
      </c>
      <c r="B44" s="13" t="s">
        <v>434</v>
      </c>
      <c r="C44" s="85" t="s">
        <v>488</v>
      </c>
      <c r="D44" s="85" t="s">
        <v>437</v>
      </c>
      <c r="E44" s="13" t="s">
        <v>489</v>
      </c>
      <c r="F44" s="13" t="s">
        <v>438</v>
      </c>
    </row>
    <row r="45" spans="1:6" ht="15">
      <c r="A45" s="85" t="s">
        <v>223</v>
      </c>
      <c r="B45" s="85">
        <v>1</v>
      </c>
      <c r="C45" s="85"/>
      <c r="D45" s="85"/>
      <c r="E45" s="85" t="s">
        <v>223</v>
      </c>
      <c r="F45" s="85">
        <v>1</v>
      </c>
    </row>
    <row r="48" spans="1:6" ht="15" customHeight="1">
      <c r="A48" s="13" t="s">
        <v>487</v>
      </c>
      <c r="B48" s="13" t="s">
        <v>434</v>
      </c>
      <c r="C48" s="13" t="s">
        <v>490</v>
      </c>
      <c r="D48" s="13" t="s">
        <v>437</v>
      </c>
      <c r="E48" s="13" t="s">
        <v>491</v>
      </c>
      <c r="F48" s="13" t="s">
        <v>438</v>
      </c>
    </row>
    <row r="49" spans="1:6" ht="15">
      <c r="A49" s="85" t="s">
        <v>213</v>
      </c>
      <c r="B49" s="85">
        <v>7</v>
      </c>
      <c r="C49" s="85" t="s">
        <v>213</v>
      </c>
      <c r="D49" s="85">
        <v>7</v>
      </c>
      <c r="E49" s="85" t="s">
        <v>222</v>
      </c>
      <c r="F49" s="85">
        <v>1</v>
      </c>
    </row>
    <row r="50" spans="1:6" ht="15">
      <c r="A50" s="85" t="s">
        <v>212</v>
      </c>
      <c r="B50" s="85">
        <v>1</v>
      </c>
      <c r="C50" s="85" t="s">
        <v>212</v>
      </c>
      <c r="D50" s="85">
        <v>1</v>
      </c>
      <c r="E50" s="85" t="s">
        <v>221</v>
      </c>
      <c r="F50" s="85">
        <v>1</v>
      </c>
    </row>
    <row r="51" spans="1:6" ht="15">
      <c r="A51" s="85" t="s">
        <v>222</v>
      </c>
      <c r="B51" s="85">
        <v>1</v>
      </c>
      <c r="C51" s="85"/>
      <c r="D51" s="85"/>
      <c r="E51" s="85"/>
      <c r="F51" s="85"/>
    </row>
    <row r="52" spans="1:6" ht="15">
      <c r="A52" s="85" t="s">
        <v>221</v>
      </c>
      <c r="B52" s="85">
        <v>1</v>
      </c>
      <c r="C52" s="85"/>
      <c r="D52" s="85"/>
      <c r="E52" s="85"/>
      <c r="F52" s="85"/>
    </row>
    <row r="55" spans="1:6" ht="15" customHeight="1">
      <c r="A55" s="13" t="s">
        <v>496</v>
      </c>
      <c r="B55" s="13" t="s">
        <v>434</v>
      </c>
      <c r="C55" s="13" t="s">
        <v>497</v>
      </c>
      <c r="D55" s="13" t="s">
        <v>437</v>
      </c>
      <c r="E55" s="13" t="s">
        <v>498</v>
      </c>
      <c r="F55" s="13" t="s">
        <v>438</v>
      </c>
    </row>
    <row r="56" spans="1:6" ht="15">
      <c r="A56" s="125" t="s">
        <v>223</v>
      </c>
      <c r="B56" s="85">
        <v>104548</v>
      </c>
      <c r="C56" s="125" t="s">
        <v>220</v>
      </c>
      <c r="D56" s="85">
        <v>21829</v>
      </c>
      <c r="E56" s="125" t="s">
        <v>223</v>
      </c>
      <c r="F56" s="85">
        <v>104548</v>
      </c>
    </row>
    <row r="57" spans="1:6" ht="15">
      <c r="A57" s="125" t="s">
        <v>221</v>
      </c>
      <c r="B57" s="85">
        <v>34830</v>
      </c>
      <c r="C57" s="125" t="s">
        <v>219</v>
      </c>
      <c r="D57" s="85">
        <v>12005</v>
      </c>
      <c r="E57" s="125" t="s">
        <v>221</v>
      </c>
      <c r="F57" s="85">
        <v>34830</v>
      </c>
    </row>
    <row r="58" spans="1:6" ht="15">
      <c r="A58" s="125" t="s">
        <v>220</v>
      </c>
      <c r="B58" s="85">
        <v>21829</v>
      </c>
      <c r="C58" s="125" t="s">
        <v>213</v>
      </c>
      <c r="D58" s="85">
        <v>5131</v>
      </c>
      <c r="E58" s="125" t="s">
        <v>222</v>
      </c>
      <c r="F58" s="85">
        <v>1793</v>
      </c>
    </row>
    <row r="59" spans="1:6" ht="15">
      <c r="A59" s="125" t="s">
        <v>219</v>
      </c>
      <c r="B59" s="85">
        <v>12005</v>
      </c>
      <c r="C59" s="125" t="s">
        <v>217</v>
      </c>
      <c r="D59" s="85">
        <v>2281</v>
      </c>
      <c r="E59" s="125" t="s">
        <v>212</v>
      </c>
      <c r="F59" s="85">
        <v>1247</v>
      </c>
    </row>
    <row r="60" spans="1:6" ht="15">
      <c r="A60" s="125" t="s">
        <v>213</v>
      </c>
      <c r="B60" s="85">
        <v>5131</v>
      </c>
      <c r="C60" s="125" t="s">
        <v>215</v>
      </c>
      <c r="D60" s="85">
        <v>1957</v>
      </c>
      <c r="E60" s="125"/>
      <c r="F60" s="85"/>
    </row>
    <row r="61" spans="1:6" ht="15">
      <c r="A61" s="125" t="s">
        <v>217</v>
      </c>
      <c r="B61" s="85">
        <v>2281</v>
      </c>
      <c r="C61" s="125" t="s">
        <v>214</v>
      </c>
      <c r="D61" s="85">
        <v>1453</v>
      </c>
      <c r="E61" s="125"/>
      <c r="F61" s="85"/>
    </row>
    <row r="62" spans="1:6" ht="15">
      <c r="A62" s="125" t="s">
        <v>215</v>
      </c>
      <c r="B62" s="85">
        <v>1957</v>
      </c>
      <c r="C62" s="125" t="s">
        <v>218</v>
      </c>
      <c r="D62" s="85">
        <v>1320</v>
      </c>
      <c r="E62" s="125"/>
      <c r="F62" s="85"/>
    </row>
    <row r="63" spans="1:6" ht="15">
      <c r="A63" s="125" t="s">
        <v>222</v>
      </c>
      <c r="B63" s="85">
        <v>1793</v>
      </c>
      <c r="C63" s="125" t="s">
        <v>216</v>
      </c>
      <c r="D63" s="85">
        <v>551</v>
      </c>
      <c r="E63" s="125"/>
      <c r="F63" s="85"/>
    </row>
    <row r="64" spans="1:6" ht="15">
      <c r="A64" s="125" t="s">
        <v>214</v>
      </c>
      <c r="B64" s="85">
        <v>1453</v>
      </c>
      <c r="C64" s="125"/>
      <c r="D64" s="85"/>
      <c r="E64" s="125"/>
      <c r="F64" s="85"/>
    </row>
    <row r="65" spans="1:6" ht="15">
      <c r="A65" s="125" t="s">
        <v>218</v>
      </c>
      <c r="B65" s="85">
        <v>1320</v>
      </c>
      <c r="C65" s="125"/>
      <c r="D65" s="85"/>
      <c r="E65" s="125"/>
      <c r="F65" s="85"/>
    </row>
  </sheetData>
  <hyperlinks>
    <hyperlink ref="A2" r:id="rId1" display="https://mailchi.mp/futuretodayinstitute/tech-trends-newsletter-117"/>
    <hyperlink ref="A3" r:id="rId2" display="https://twitter.com/petrabaeuerle/status/1138443900731961346"/>
    <hyperlink ref="E2" r:id="rId3" display="https://twitter.com/petrabaeuerle/status/1138443900731961346"/>
    <hyperlink ref="E3" r:id="rId4" display="https://mailchi.mp/futuretodayinstitute/tech-trends-newsletter-117"/>
  </hyperlinks>
  <printOptions/>
  <pageMargins left="0.7" right="0.7" top="0.75" bottom="0.75" header="0.3" footer="0.3"/>
  <pageSetup orientation="portrait" paperSize="9"/>
  <tableParts>
    <tablePart r:id="rId7"/>
    <tablePart r:id="rId5"/>
    <tablePart r:id="rId12"/>
    <tablePart r:id="rId6"/>
    <tablePart r:id="rId11"/>
    <tablePart r:id="rId10"/>
    <tablePart r:id="rId8"/>
    <tablePart r:id="rId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2019-06-11T20:09:40Z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