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<sst xmlns="http://schemas.openxmlformats.org/spreadsheetml/2006/main" count="1410" uniqueCount="506">
  <si>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</si>
  <si>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</si>
  <si>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</si>
  <si>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</si>
  <si>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</si>
  <si>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</si>
  <si>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</si>
  <si>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</si>
  <si>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</si>
  <si>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</si>
  <si>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</si>
  <si>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</si>
  <si>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</si>
  <si>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</si>
  <si>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</si>
  <si>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</si>
  <si>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</si>
  <si>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</si>
  <si>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</si>
  <si>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</si>
  <si>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</si>
  <si>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</si>
  <si>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</si>
  <si>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</si>
  <si>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</si>
  <si>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</si>
  <si>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</si>
  <si>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</si>
  <si>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</si>
  <si>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</si>
  <si>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</si>
  <si>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</si>
  <si>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</si>
  <si>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</si>
  <si>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</si>
  <si>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</si>
  <si>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</si>
  <si>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</si>
  <si>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</si>
  <si>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</si>
  <si>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</si>
  <si>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</si>
  <si>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</si>
  <si>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</si>
  <si>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</si>
  <si>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</si>
  <si>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</si>
  <si>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</si>
  <si>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</si>
  <si>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</si>
  <si>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</si>
  <si>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</si>
  <si>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</si>
  <si>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</si>
  <si>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</si>
  <si>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</si>
  <si>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</si>
  <si>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</si>
  <si>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</si>
  <si>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</si>
  <si>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</si>
  <si>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</si>
  <si>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</si>
  <si>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</si>
  <si>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</si>
  <si>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</si>
  <si>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</si>
  <si>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</si>
  <si>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</si>
  <si>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</si>
  <si>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</si>
  <si>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</si>
  <si>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</si>
  <si>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</si>
  <si>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</si>
  <si>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</si>
  <si>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</si>
  <si>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</si>
  <si>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</si>
  <si>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</si>
  <si>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</si>
  <si>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</si>
  <si>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</si>
  <si>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</si>
  <si>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</si>
  <si>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</si>
  <si>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</si>
  <si>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</si>
  <si>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</si>
  <si>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</si>
  <si>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</si>
  <si>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</si>
  <si>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</si>
  <si>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</si>
  <si>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</si>
  <si>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</si>
  <si>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</si>
  <si>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</si>
  <si>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</si>
  <si>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</si>
  <si>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</si>
  <si>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</si>
  <si>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</si>
  <si>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</si>
  <si>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</si>
  <si>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</si>
  <si>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</si>
  <si>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</si>
  <si>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</si>
  <si>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</si>
  <si>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</si>
  <si>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</si>
  <si>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</si>
  <si>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</si>
  <si>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</si>
  <si>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</si>
  <si>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</si>
  <si>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</si>
  <si>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</si>
  <si>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</si>
  <si>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</si>
  <si>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</si>
  <si>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</si>
  <si>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</si>
  <si>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</si>
  <si>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</si>
  <si>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</si>
  <si>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</si>
  <si>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</si>
  <si>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</si>
  <si>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</si>
  <si>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</si>
  <si>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</si>
  <si>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</si>
  <si>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</si>
  <si>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</si>
  <si>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</si>
  <si>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</si>
  <si>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</si>
  <si>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</si>
  <si>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</si>
  <si>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</si>
  <si>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</si>
  <si>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</si>
  <si>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</si>
  <si>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</si>
  <si>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</si>
  <si>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</si>
  <si>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</si>
  <si>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</si>
  <si>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</si>
  <si>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</si>
  <si>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</si>
  <si>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</si>
  <si>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</si>
  <si>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</si>
  <si>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</si>
  <si>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</si>
  <si>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</si>
  <si>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</si>
  <si>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</si>
  <si>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</si>
  <si>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</si>
  <si>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</si>
  <si>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</si>
  <si>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</si>
  <si>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</si>
  <si>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</si>
  <si>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</si>
  <si>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</si>
  <si>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</si>
  <si>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</si>
  <si>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</si>
  <si>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</si>
  <si>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</si>
  <si>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</si>
  <si>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</si>
  <si>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</si>
  <si>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</si>
  <si>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</si>
  <si>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</si>
  <si>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</si>
  <si>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</si>
  <si>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</si>
  <si>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</si>
  <si>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</si>
  <si>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</si>
  <si>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</si>
  <si>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</si>
  <si>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</si>
  <si>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</si>
  <si>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</si>
  <si>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</si>
  <si>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</si>
  <si>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</si>
  <si>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</si>
  <si>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</si>
  <si>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</si>
  <si>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</si>
  <si>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</si>
  <si>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</si>
  <si>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</si>
  <si>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</si>
  <si>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</si>
  <si>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</si>
  <si>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</si>
  <si>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</si>
  <si>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</si>
  <si>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</si>
  <si>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</si>
  <si>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</si>
  <si>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</si>
  <si>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</si>
  <si>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</si>
  <si>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</si>
  <si>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</si>
  <si>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</si>
  <si>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</si>
  <si>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</si>
  <si>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</si>
  <si>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</si>
  <si>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</si>
  <si>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</si>
  <si>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</si>
  <si>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</si>
  <si>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</si>
  <si>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</si>
  <si>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</si>
  <si>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</si>
  <si>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</si>
  <si>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</si>
  <si>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</si>
  <si>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</si>
  <si>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</si>
  <si>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</si>
  <si>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</si>
  <si>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</si>
  <si>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</si>
  <si>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</si>
  <si>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</si>
  <si>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</si>
  <si>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</si>
  <si>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</si>
  <si>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</si>
  <si>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</si>
  <si>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</si>
  <si>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</si>
  <si>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</si>
  <si>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</si>
  <si>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</si>
  <si>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</si>
  <si>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</si>
  <si>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</si>
  <si>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</si>
  <si>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</si>
  <si>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</si>
  <si>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</si>
  <si>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</si>
  <si>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</si>
  <si>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</si>
  <si>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</si>
  <si>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</si>
  <si>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</si>
  <si>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</si>
  <si>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</si>
  <si>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</si>
  <si>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</si>
  <si>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</si>
  <si>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</si>
  <si>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</si>
  <si>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</si>
  <si>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</si>
  <si>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</si>
  <si>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</si>
  <si>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</si>
  <si>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</si>
  <si>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</si>
  <si>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</si>
  <si>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</si>
  <si>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</si>
  <si>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</si>
  <si>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</si>
  <si>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</si>
  <si>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</si>
  <si>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</si>
  <si>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</si>
  <si>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</si>
  <si>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</si>
  <si>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</si>
  <si>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</si>
  <si>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</si>
  <si>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</si>
  <si>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</si>
  <si>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</si>
  <si>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</si>
  <si>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</si>
  <si>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</si>
  <si>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</si>
  <si>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</si>
  <si>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</si>
  <si>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</si>
  <si>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</si>
  <si>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</si>
  <si>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</si>
  <si>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</si>
  <si>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</si>
  <si>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</si>
  <si>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</si>
  <si>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</si>
  <si>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</si>
  <si>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</si>
  <si>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</si>
  <si>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</si>
  <si>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</si>
  <si>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</si>
  <si>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</si>
  <si>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</si>
  <si>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</si>
  <si>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</si>
  <si>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</si>
  <si>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</si>
  <si>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</si>
  <si>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</si>
  <si>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</si>
  <si>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</si>
  <si>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</si>
  <si>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</si>
  <si>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</si>
  <si>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</si>
  <si>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</si>
  <si>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</si>
  <si>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</si>
  <si>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</si>
  <si>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</si>
  <si>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</si>
  <si>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</si>
  <si>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</si>
  <si>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</si>
  <si>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</si>
  <si>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</si>
  <si>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unosml</t>
  </si>
  <si>
    <t>Omaha, NE</t>
  </si>
  <si>
    <t>https://twitter.com/unosml</t>
  </si>
  <si>
    <t>United States</t>
  </si>
  <si>
    <t>Date</t>
  </si>
  <si>
    <t>Time</t>
  </si>
  <si>
    <t>UNO Social Media Lab</t>
  </si>
  <si>
    <t>@UNOmaha Social Media Lab. Using social network analysis and other methods to help the community and our campus. Page managers: @JeremyHL &amp; @jcruzalvarez26</t>
  </si>
  <si>
    <t>https://t.co/CfxAVeG1LD</t>
  </si>
  <si>
    <t>https://pbs.twimg.com/profile_banners/2377200630/1525824099</t>
  </si>
  <si>
    <t>http://abs.twimg.com/images/themes/theme10/bg.gif</t>
  </si>
  <si>
    <t>http://pbs.twimg.com/profile_images/1061744570344517633/fKDfFqhQ_normal.jpg</t>
  </si>
  <si>
    <t>stephen_lay</t>
  </si>
  <si>
    <t>Mirror Image Comics</t>
  </si>
  <si>
    <t>Non-award winning cartoon strip! Raised on Newhart, WKRP &amp; Mad Magazine....humanoid and sustained by coffee. https://t.co/TY5UJjArma</t>
  </si>
  <si>
    <t>Mississauga / Toronto Canada</t>
  </si>
  <si>
    <t>https://pbs.twimg.com/profile_banners/483275984/1525359172</t>
  </si>
  <si>
    <t>http://abs.twimg.com/images/themes/theme4/bg.gif</t>
  </si>
  <si>
    <t>http://abs.twimg.com/images/themes/theme5/bg.gif</t>
  </si>
  <si>
    <t>http://abs.twimg.com/images/themes/theme6/bg.gif</t>
  </si>
  <si>
    <t>http://abs.twimg.com/images/themes/theme9/bg.gif</t>
  </si>
  <si>
    <t>http://pbs.twimg.com/profile_images/992053872322629634/3QBCD-OO_normal.jpg</t>
  </si>
  <si>
    <t>https://twitter.com/stephen_lay</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</si>
  <si>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</si>
  <si>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mariambocari</t>
  </si>
  <si>
    <t>platipuses</t>
  </si>
  <si>
    <t>wildenjager</t>
  </si>
  <si>
    <t>richardnicholls</t>
  </si>
  <si>
    <t>freelanceowl</t>
  </si>
  <si>
    <t>writersedit</t>
  </si>
  <si>
    <t>coffeeftwords</t>
  </si>
  <si>
    <t>oncodvm</t>
  </si>
  <si>
    <t>fransriemersma</t>
  </si>
  <si>
    <t>minimalloves</t>
  </si>
  <si>
    <t>vinylradar</t>
  </si>
  <si>
    <t>ccooke6685</t>
  </si>
  <si>
    <t>@ccooke6685 @vinylradar @minimalloves @FransRiemersma @UNOSML @oncodvm @Stephen_Lay @coffeeftwords @WritersEdit @FreelanceOwl @richardnicholls @WildenJager @platipuses Thanks for the shout-out! Our new family vlog is out! We take a road trip to a creepy ancient old-growth forest _xD83C__xDF32_ watch here_xD83D__xDC49_ https://t.co/p0OnfRlmH0</t>
  </si>
  <si>
    <t>@ccooke6685 @vinylradar @minimalloves @FransRiemersma @UNOSML @oncodvm @coffeeftwords @WritersEdit @MariamBocari @FreelanceOwl @richardnicholls @WildenJager @platipuses thanks!!!!!!</t>
  </si>
  <si>
    <t>https://www.youtube.com/watch?v=ohXkOiUlf8E&amp;feature=youtu.be</t>
  </si>
  <si>
    <t>youtube.com</t>
  </si>
  <si>
    <t>http://pbs.twimg.com/profile_images/888025165539364869/SJVL-Qm__normal.jpg</t>
  </si>
  <si>
    <t>15:21:10</t>
  </si>
  <si>
    <t>15:37:40</t>
  </si>
  <si>
    <t>https://twitter.com/mariambocari/status/1137379044771618817</t>
  </si>
  <si>
    <t>https://twitter.com/stephen_lay/status/1138107973090365440</t>
  </si>
  <si>
    <t>1137379044771618817</t>
  </si>
  <si>
    <t>1138107973090365440</t>
  </si>
  <si>
    <t>1137227169363611650</t>
  </si>
  <si>
    <t>17035423</t>
  </si>
  <si>
    <t>Mariam Bocari _xD83C__xDF3F_</t>
  </si>
  <si>
    <t>xo.plats _xD83E__xDD87__xD83D__xDC3E__xD83D__xDD77_</t>
  </si>
  <si>
    <t>Alexander Adams</t>
  </si>
  <si>
    <t>Richard Nicholls</t>
  </si>
  <si>
    <t>Night Owl Freelance</t>
  </si>
  <si>
    <t>Writer's Edit</t>
  </si>
  <si>
    <t>˗ˏˋ Emily Larcombe ˎˊ˗</t>
  </si>
  <si>
    <t>Michael Lucroy, DVM</t>
  </si>
  <si>
    <t>Frans Riemersma</t>
  </si>
  <si>
    <t>Graphic Design</t>
  </si>
  <si>
    <t>@vinylradar</t>
  </si>
  <si>
    <t>Christopher Cooke</t>
  </si>
  <si>
    <t>parenting | hiking | coffee | mountains _xD83C__xDFA5_ #familyvlog &amp; gaming channel on youtube with @DAwaffleG0 NEW VLOG_xD83D__xDC47_</t>
  </si>
  <si>
    <t>Reading. _xD83D__xDCDA_ Writing. ✒ Cats. _xD83D__xDC31_ Elliott Smith. ✨ Iron Maiden. ⚔</t>
  </si>
  <si>
    <t>Author, gamer, dog lover, christian and hunter. I love and live for a good story.</t>
  </si>
  <si>
    <t>Podcaster, Award Winner, Psychotherapist, Author, Husband and Dad. Not necessarily in that order. Author of 15 Minutes To Happiness https://t.co/DXcLP7HJ8l</t>
  </si>
  <si>
    <t>#Editing &amp; #Publishing Services for #Indie #Authors ⇢ #CoverDesign | #BookLayout | #WebsiteDesign | #Editor | #MarketingCoach | More @indieowlpress #SelfPublish</t>
  </si>
  <si>
    <t>We publish advice for fiction and freelance writers, indie publishing tips and the 'Kindling' anthologies. We're also the proud parent house of Talem Press.</t>
  </si>
  <si>
    <t>21 • Student • Vegan • Author of Stigmatised &amp; When Rehearsals End on Wattpad • Tori Kelly Enthusiast • Dan ❤️ •  #ActuallyAutistic #BLM</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</si>
  <si>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</si>
  <si>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</si>
  <si>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thanks</t>
  </si>
  <si>
    <t>We ❤️ record stores</t>
  </si>
  <si>
    <t>Lifelong student of spirituality &amp; space exploration. Web designer, jazz host &amp; fan. In a relationship &amp; dating bots will be blocked. RT's don't = endorsement.</t>
  </si>
  <si>
    <t>Banff National Park _xD83C__xDDE8__xD83C__xDDE6_</t>
  </si>
  <si>
    <t>Seattle, WA</t>
  </si>
  <si>
    <t>Oregon, USA</t>
  </si>
  <si>
    <t>Midlands, UK</t>
  </si>
  <si>
    <t>Page best viewed in "Night Mode" _xD83C__xDF19_</t>
  </si>
  <si>
    <t>Sydney</t>
  </si>
  <si>
    <t>Wales, United Kingdom</t>
  </si>
  <si>
    <t>Indianapolis, Indiana USA</t>
  </si>
  <si>
    <t>Amsterdam, The Netherlands</t>
  </si>
  <si>
    <t>Madrid, Comunidad de Madrid</t>
  </si>
  <si>
    <t>Nebraska, USA</t>
  </si>
  <si>
    <t>https://t.co/toY65OttDN</t>
  </si>
  <si>
    <t>https://t.co/Y4jzto80sg</t>
  </si>
  <si>
    <t>https://t.co/iqpJbM69Pi</t>
  </si>
  <si>
    <t>https://t.co/zbyPQ7n6Dg</t>
  </si>
  <si>
    <t>https://t.co/dFmbCh0xsG</t>
  </si>
  <si>
    <t>https://t.co/f6y0AAY0rq</t>
  </si>
  <si>
    <t>https://t.co/cbmFCg7yN8</t>
  </si>
  <si>
    <t>https://t.co/rhPEysC4Ds</t>
  </si>
  <si>
    <t>https://t.co/dkj6Jv1f2r</t>
  </si>
  <si>
    <t>https://t.co/a6liZwpaJm</t>
  </si>
  <si>
    <t>https://pbs.twimg.com/profile_banners/34530995/1557848015</t>
  </si>
  <si>
    <t>https://pbs.twimg.com/profile_banners/44088852/1552614215</t>
  </si>
  <si>
    <t>https://pbs.twimg.com/profile_banners/1049747096331464704/1547066310</t>
  </si>
  <si>
    <t>https://pbs.twimg.com/profile_banners/20233223/1514459883</t>
  </si>
  <si>
    <t>https://pbs.twimg.com/profile_banners/1470609625/1542981540</t>
  </si>
  <si>
    <t>https://pbs.twimg.com/profile_banners/1845027288/1438588176</t>
  </si>
  <si>
    <t>https://pbs.twimg.com/profile_banners/3826628303/1556228091</t>
  </si>
  <si>
    <t>https://pbs.twimg.com/profile_banners/246582558/1489437349</t>
  </si>
  <si>
    <t>https://pbs.twimg.com/profile_banners/705405312547823616/1522143566</t>
  </si>
  <si>
    <t>https://pbs.twimg.com/profile_banners/4082613496/1506327606</t>
  </si>
  <si>
    <t>https://pbs.twimg.com/profile_banners/785591103051354112/1549440824</t>
  </si>
  <si>
    <t>https://pbs.twimg.com/profile_banners/17035423/1551245625</t>
  </si>
  <si>
    <t>http://pbs.twimg.com/profile_images/1017462556091342848/0HbNgKr6_normal.jpg</t>
  </si>
  <si>
    <t>http://pbs.twimg.com/profile_images/1083100436016463872/fB359boM_normal.jpg</t>
  </si>
  <si>
    <t>http://pbs.twimg.com/profile_images/877142330188410880/8Iq8Ku2m_normal.jpg</t>
  </si>
  <si>
    <t>http://pbs.twimg.com/profile_images/1055752495086034944/QMsvAgFY_normal.jpg</t>
  </si>
  <si>
    <t>http://pbs.twimg.com/profile_images/660622206863409153/rke7m06A_normal.jpg</t>
  </si>
  <si>
    <t>http://pbs.twimg.com/profile_images/1130163617767317504/QZz08RHW_normal.png</t>
  </si>
  <si>
    <t>http://pbs.twimg.com/profile_images/830626941514420224/-GTzH-7n_normal.jpg</t>
  </si>
  <si>
    <t>http://pbs.twimg.com/profile_images/705406286880493568/ad9lm2vV_normal.jpg</t>
  </si>
  <si>
    <t>http://pbs.twimg.com/profile_images/912230584637902850/InyIuVFD_normal.jpg</t>
  </si>
  <si>
    <t>http://pbs.twimg.com/profile_images/790240615128768513/Cirx6Izu_normal.jpg</t>
  </si>
  <si>
    <t>http://pbs.twimg.com/profile_images/1085776914285903873/D2BnQ3vv_normal.jpg</t>
  </si>
  <si>
    <t>https://twitter.com/mariambocari</t>
  </si>
  <si>
    <t>https://twitter.com/platipuses</t>
  </si>
  <si>
    <t>https://twitter.com/wildenjager</t>
  </si>
  <si>
    <t>https://twitter.com/richardnicholls</t>
  </si>
  <si>
    <t>https://twitter.com/freelanceowl</t>
  </si>
  <si>
    <t>https://twitter.com/writersedit</t>
  </si>
  <si>
    <t>https://twitter.com/coffeeftwords</t>
  </si>
  <si>
    <t>https://twitter.com/oncodvm</t>
  </si>
  <si>
    <t>https://twitter.com/fransriemersma</t>
  </si>
  <si>
    <t>https://twitter.com/minimalloves</t>
  </si>
  <si>
    <t>https://twitter.com/vinylradar</t>
  </si>
  <si>
    <t>https://twitter.com/ccooke6685</t>
  </si>
  <si>
    <t>mariambocari
@ccooke6685 @vinylradar @minimalloves
@FransRiemersma @UNOSML @oncodvm
@Stephen_Lay @coffeeftwords @WritersEdit
@FreelanceOwl @richardnicholls
@WildenJager @platipuses Thanks
for the shout-out! Our new family
vlog is out! We take a road trip
to a creepy ancient old-growth
forest _xD83C__xDF32_ watch here_xD83D__xDC49_ https://t.co/p0OnfRlmH0</t>
  </si>
  <si>
    <t xml:space="preserve">platipuses
</t>
  </si>
  <si>
    <t>stephen_lay
@ccooke6685 @vinylradar @minimalloves
@FransRiemersma @UNOSML @oncodvm
@coffeeftwords @WritersEdit @MariamBocari
@FreelanceOwl @richardnicholls
@WildenJager @platipuses thanks!!!!!!</t>
  </si>
  <si>
    <t xml:space="preserve">wildenjager
</t>
  </si>
  <si>
    <t xml:space="preserve">richardnicholls
</t>
  </si>
  <si>
    <t xml:space="preserve">freelanceowl
</t>
  </si>
  <si>
    <t xml:space="preserve">writersedit
</t>
  </si>
  <si>
    <t xml:space="preserve">coffeeftwords
</t>
  </si>
  <si>
    <t xml:space="preserve">oncodvm
</t>
  </si>
  <si>
    <t xml:space="preserve">unosml
</t>
  </si>
  <si>
    <t xml:space="preserve">fransriemersma
</t>
  </si>
  <si>
    <t xml:space="preserve">minimalloves
</t>
  </si>
  <si>
    <t xml:space="preserve">vinylradar
</t>
  </si>
  <si>
    <t xml:space="preserve">ccooke6685
</t>
  </si>
  <si>
    <t>1.0.1.413</t>
  </si>
  <si>
    <t>ccooke6685 vinylradar minimalloves fransriemersma unosml oncodvm coffeeftwords writersedit freelanceowl richardnicholls</t>
  </si>
  <si>
    <t>ccooke6685,vinylradar</t>
  </si>
  <si>
    <t>vinylradar,minimalloves</t>
  </si>
  <si>
    <t>minimalloves,fransriemersma</t>
  </si>
  <si>
    <t>fransriemersma,unosml</t>
  </si>
  <si>
    <t>unosml,oncodvm</t>
  </si>
  <si>
    <t>coffeeftwords,writersedit</t>
  </si>
  <si>
    <t>freelanceowl,richardnicholls</t>
  </si>
  <si>
    <t>richardnicholls,wildenjager</t>
  </si>
  <si>
    <t>wildenjager,platipuses</t>
  </si>
  <si>
    <t>platipuses,thanks</t>
  </si>
  <si>
    <t>ccooke6685,vinylradar  vinylradar,minimalloves  minimalloves,fransriemersma  fransriemersma,unosml  unosml,oncodvm  coffeeftwords,writersedit  freelanceowl,richardnicholls  richardnicholls,wildenjager  wildenjager,platipuses  platipuses,thanks</t>
  </si>
  <si>
    <t>vinylradar minimalloves fransriemersma unosml oncodvm coffeeftwords writersedit freelanceowl richardnicholls wildenjager</t>
  </si>
  <si>
    <t>ccooke6685 oncodvm stephen_lay freelanceowl writersedit coffeeftwords mariambocari vinylradar fransriemersma richardnicholls</t>
  </si>
  <si>
    <t>out ccooke6685 vinylradar minimalloves fransriemersma unosml oncodvm stephen_lay coffeeftwords writersedit</t>
  </si>
  <si>
    <t>ccooke6685 vinylradar minimalloves fransriemersma unosml oncodvm coffeeftwords writersedit mariambocari freelanceowl</t>
  </si>
  <si>
    <t>ccooke6685,vinylradar  vinylradar,minimalloves  minimalloves,fransriemersma  fransriemersma,unosml  unosml,oncodvm  oncodvm,stephen_lay  stephen_lay,coffeeftwords  coffeeftwords,writersedit  writersedit,freelanceowl  freelanceowl,richardnicholls</t>
  </si>
  <si>
    <t>ccooke6685,vinylradar  vinylradar,minimalloves  minimalloves,fransriemersma  fransriemersma,unosml  unosml,oncodvm  oncodvm,coffeeftwords  coffeeftwords,writersedit  writersedit,mariambocari  mariambocari,freelanceowl  freelanceowl,richardnicholls</t>
  </si>
  <si>
    <t>out</t>
  </si>
  <si>
    <t>G1: ccooke6685 vinylradar minimalloves fransriemersma unosml oncodvm coffeeftwords writersedit freelanceowl richardnicholls</t>
  </si>
  <si>
    <t>Edge Weight▓1▓1▓0▓True▓Green▓Red▓▓Edge Weight▓1▓1▓0▓5▓10▓False▓Edge Weight▓1▓1▓0▓16▓6▓False▓▓0▓0▓0▓True▓Black▓Black▓▓Followers▓948▓20315▓0▓162▓1000▓False▓Followers▓948▓89582▓0▓100▓70▓False▓▓0▓0▓0▓0▓0▓False▓▓0▓0▓0▓0▓0▓False</t>
  </si>
  <si>
    <t>GraphSource░TwitterSearch▓GraphTerm░@unosml▓ImportDescription░The graph represents a network of 14 Twitter users whose recent tweets contained "@unosml", or who were replied to or mentioned in those tweets, taken from a data set limited to a maximum of 18,000 tweets.  The network was obtained from Twitter on Monday, 10 June 2019 at 17:03 UTC.
The tweets in the network were tweeted over the 2-day, 0-hour, 16-minute period from Saturday, 08 June 2019 at 15:21 UTC to Monday, 10 June 2019 at 15:37 UTC.
There is an edge for each "replies-to" relationship in a tweet, an edge for each "mentions" relationship in a tweet, and a self-loop edge for each tweet that is not a "replies-to" or "mentions".▓ImportSuggestedTitle░@unosml Twitter NodeXL SNA Map and Report for Monday, 10 June 2019 at 17:03 UTC▓ImportSuggestedFileNameNoExtension░2019-06-10 17-03-23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</si>
</sst>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0"/>
      <tableStyleElement type="headerRow" dxfId="289"/>
    </tableStyle>
    <tableStyle name="NodeXL Table" pivot="0" count="1">
      <tableStyleElement type="headerRow" dxfId="2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8058190"/>
        <c:axId val="28305983"/>
      </c:barChart>
      <c:catAx>
        <c:axId val="180581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05983"/>
        <c:crosses val="autoZero"/>
        <c:auto val="1"/>
        <c:lblOffset val="100"/>
        <c:noMultiLvlLbl val="0"/>
      </c:catAx>
      <c:valAx>
        <c:axId val="28305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8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427256"/>
        <c:axId val="11083257"/>
      </c:barChart>
      <c:catAx>
        <c:axId val="534272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83257"/>
        <c:crosses val="autoZero"/>
        <c:auto val="1"/>
        <c:lblOffset val="100"/>
        <c:noMultiLvlLbl val="0"/>
      </c:catAx>
      <c:valAx>
        <c:axId val="1108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27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2640450"/>
        <c:axId val="25328595"/>
      </c:barChart>
      <c:catAx>
        <c:axId val="32640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28595"/>
        <c:crosses val="autoZero"/>
        <c:auto val="1"/>
        <c:lblOffset val="100"/>
        <c:noMultiLvlLbl val="0"/>
      </c:catAx>
      <c:valAx>
        <c:axId val="2532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40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6630764"/>
        <c:axId val="38350285"/>
      </c:barChart>
      <c:catAx>
        <c:axId val="266307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50285"/>
        <c:crosses val="autoZero"/>
        <c:auto val="1"/>
        <c:lblOffset val="100"/>
        <c:noMultiLvlLbl val="0"/>
      </c:catAx>
      <c:valAx>
        <c:axId val="38350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0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9608246"/>
        <c:axId val="19365351"/>
      </c:barChart>
      <c:catAx>
        <c:axId val="96082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65351"/>
        <c:crosses val="autoZero"/>
        <c:auto val="1"/>
        <c:lblOffset val="100"/>
        <c:noMultiLvlLbl val="0"/>
      </c:catAx>
      <c:valAx>
        <c:axId val="19365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8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0070432"/>
        <c:axId val="25089569"/>
      </c:barChart>
      <c:catAx>
        <c:axId val="40070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89569"/>
        <c:crosses val="autoZero"/>
        <c:auto val="1"/>
        <c:lblOffset val="100"/>
        <c:noMultiLvlLbl val="0"/>
      </c:catAx>
      <c:valAx>
        <c:axId val="250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0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4479530"/>
        <c:axId val="18989179"/>
      </c:barChart>
      <c:catAx>
        <c:axId val="24479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89179"/>
        <c:crosses val="autoZero"/>
        <c:auto val="1"/>
        <c:lblOffset val="100"/>
        <c:noMultiLvlLbl val="0"/>
      </c:catAx>
      <c:valAx>
        <c:axId val="1898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9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36684884"/>
        <c:axId val="61728501"/>
      </c:barChart>
      <c:catAx>
        <c:axId val="36684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28501"/>
        <c:crosses val="autoZero"/>
        <c:auto val="1"/>
        <c:lblOffset val="100"/>
        <c:noMultiLvlLbl val="0"/>
      </c:catAx>
      <c:valAx>
        <c:axId val="6172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84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8685598"/>
        <c:axId val="33952655"/>
      </c:barChart>
      <c:catAx>
        <c:axId val="18685598"/>
        <c:scaling>
          <c:orientation val="minMax"/>
        </c:scaling>
        <c:axPos val="b"/>
        <c:delete val="1"/>
        <c:majorTickMark val="out"/>
        <c:minorTickMark val="none"/>
        <c:tickLblPos val="none"/>
        <c:crossAx val="33952655"/>
        <c:crosses val="autoZero"/>
        <c:auto val="1"/>
        <c:lblOffset val="100"/>
        <c:noMultiLvlLbl val="0"/>
      </c:catAx>
      <c:valAx>
        <c:axId val="33952655"/>
        <c:scaling>
          <c:orientation val="minMax"/>
        </c:scaling>
        <c:axPos val="l"/>
        <c:delete val="1"/>
        <c:majorTickMark val="out"/>
        <c:minorTickMark val="none"/>
        <c:tickLblPos val="none"/>
        <c:crossAx val="18685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riamboca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latipus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tephen_l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wildenjag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ichardnicho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freelanceow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ritersedi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offeeftword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ncodv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unosm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fransriemersm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nimallov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nylrad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cooke668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 totalsRowShown="0" headerRowDxfId="287" dataDxfId="286">
  <autoFilter ref="A2:BN28"/>
  <tableColumns count="66">
    <tableColumn id="1" name="Vertex 1" dataDxfId="233"/>
    <tableColumn id="2" name="Vertex 2" dataDxfId="231"/>
    <tableColumn id="3" name="Color" dataDxfId="232"/>
    <tableColumn id="4" name="Width" dataDxfId="285"/>
    <tableColumn id="11" name="Style" dataDxfId="284"/>
    <tableColumn id="5" name="Opacity" dataDxfId="283"/>
    <tableColumn id="6" name="Visibility" dataDxfId="282"/>
    <tableColumn id="10" name="Label" dataDxfId="281"/>
    <tableColumn id="12" name="Label Text Color" dataDxfId="280"/>
    <tableColumn id="13" name="Label Font Size" dataDxfId="279"/>
    <tableColumn id="14" name="Reciprocated?" dataDxfId="29"/>
    <tableColumn id="7" name="ID" dataDxfId="278"/>
    <tableColumn id="9" name="Dynamic Filter" dataDxfId="277"/>
    <tableColumn id="8" name="Add Your Own Columns Here" dataDxfId="230"/>
    <tableColumn id="15" name="Relationship" dataDxfId="229"/>
    <tableColumn id="16" name="Relationship Date (UTC)" dataDxfId="228"/>
    <tableColumn id="17" name="Tweet" dataDxfId="227"/>
    <tableColumn id="18" name="URLs in Tweet" dataDxfId="226"/>
    <tableColumn id="19" name="Domains in Tweet" dataDxfId="225"/>
    <tableColumn id="20" name="Hashtags in Tweet" dataDxfId="224"/>
    <tableColumn id="21" name="Tweet Date (UTC)" dataDxfId="222"/>
    <tableColumn id="22" name="Twitter Page for Tweet" dataDxfId="221"/>
    <tableColumn id="23" name="Latitude" dataDxfId="220"/>
    <tableColumn id="24" name="Longitude" dataDxfId="219"/>
    <tableColumn id="25" name="Imported ID" dataDxfId="218"/>
    <tableColumn id="26" name="In-Reply-To Tweet ID" dataDxfId="217"/>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16"/>
    <tableColumn id="39" name="Favorited" dataDxfId="215"/>
    <tableColumn id="40" name="Favorite Count" dataDxfId="214"/>
    <tableColumn id="41" name="In-Reply-To User ID" dataDxfId="213"/>
    <tableColumn id="42" name="Is Quote Status" dataDxfId="212"/>
    <tableColumn id="43" name="Language" dataDxfId="211"/>
    <tableColumn id="44" name="Possibly Sensitive" dataDxfId="210"/>
    <tableColumn id="45" name="Quoted Status ID" dataDxfId="209"/>
    <tableColumn id="46" name="Retweeted" dataDxfId="208"/>
    <tableColumn id="47" name="Retweet Count" dataDxfId="207"/>
    <tableColumn id="48" name="Retweet ID" dataDxfId="206"/>
    <tableColumn id="49" name="Source" dataDxfId="205"/>
    <tableColumn id="50" name="Truncated" dataDxfId="204"/>
    <tableColumn id="51" name="Unified Twitter ID" dataDxfId="203"/>
    <tableColumn id="52" name="Imported Tweet Type" dataDxfId="202"/>
    <tableColumn id="53" name="Added By Extended Analysis" dataDxfId="201"/>
    <tableColumn id="54" name="Corrected By Extended Analysis" dataDxfId="200"/>
    <tableColumn id="55" name="Place Bounding Box" dataDxfId="199"/>
    <tableColumn id="56" name="Place Country" dataDxfId="198"/>
    <tableColumn id="57" name="Place Country Code" dataDxfId="197"/>
    <tableColumn id="58" name="Place Full Name" dataDxfId="196"/>
    <tableColumn id="59" name="Place ID" dataDxfId="195"/>
    <tableColumn id="60" name="Place Name" dataDxfId="194"/>
    <tableColumn id="61" name="Place Type" dataDxfId="193"/>
    <tableColumn id="62" name="Place URL" dataDxfId="157"/>
    <tableColumn id="63" name="Vertex 1 Group" dataDxfId="156">
      <calculatedColumnFormula>REPLACE(INDEX(GroupVertices[Group], MATCH(Edges[[#This Row],[Vertex 1]],GroupVertices[Vertex],0)),1,1,"")</calculatedColumnFormula>
    </tableColumn>
    <tableColumn id="64" name="Vertex 2 Group" dataDxfId="154">
      <calculatedColumnFormula>REPLACE(INDEX(GroupVertices[Group], MATCH(Edges[[#This Row],[Vertex 2]],GroupVertices[Vertex],0)),1,1,"")</calculatedColumnFormula>
    </tableColumn>
    <tableColumn id="65" name="Date" dataDxfId="155"/>
    <tableColumn id="66" name="Time" dataDxfId="2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35" dataDxfId="234">
  <autoFilter ref="A2:C3"/>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148" dataDxfId="147">
  <autoFilter ref="A1:D2"/>
  <tableColumns count="4">
    <tableColumn id="1" name="Top URLs in Tweet in Entire Graph" dataDxfId="146"/>
    <tableColumn id="2" name="Entire Graph Count" dataDxfId="145"/>
    <tableColumn id="3" name="Top URLs in Tweet in G1" dataDxfId="144"/>
    <tableColumn id="4" name="G1 Count" dataDxfId="1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D6" totalsRowShown="0" headerRowDxfId="142" dataDxfId="141">
  <autoFilter ref="A5:D6"/>
  <tableColumns count="4">
    <tableColumn id="1" name="Top Domains in Tweet in Entire Graph" dataDxfId="140"/>
    <tableColumn id="2" name="Entire Graph Count" dataDxfId="139"/>
    <tableColumn id="3" name="Top Domains in Tweet in G1" dataDxfId="138"/>
    <tableColumn id="4" name="G1 Count" dataDxfId="13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D10" totalsRowShown="0" headerRowDxfId="136" dataDxfId="135">
  <autoFilter ref="A9:D10"/>
  <tableColumns count="4">
    <tableColumn id="1" name="Top Hashtags in Tweet in Entire Graph" dataDxfId="134"/>
    <tableColumn id="2" name="Entire Graph Count" dataDxfId="133"/>
    <tableColumn id="3" name="Top Hashtags in Tweet in G1" dataDxfId="132"/>
    <tableColumn id="4" name="G1 Count" dataDxfId="13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D22" totalsRowShown="0" headerRowDxfId="129" dataDxfId="128">
  <autoFilter ref="A12:D22"/>
  <tableColumns count="4">
    <tableColumn id="1" name="Top Words in Tweet in Entire Graph" dataDxfId="127"/>
    <tableColumn id="2" name="Entire Graph Count" dataDxfId="126"/>
    <tableColumn id="3" name="Top Words in Tweet in G1" dataDxfId="125"/>
    <tableColumn id="4" name="G1 Count" dataDxfId="12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5:D35" totalsRowShown="0" headerRowDxfId="122" dataDxfId="121">
  <autoFilter ref="A25:D35"/>
  <tableColumns count="4">
    <tableColumn id="1" name="Top Word Pairs in Tweet in Entire Graph" dataDxfId="120"/>
    <tableColumn id="2" name="Entire Graph Count" dataDxfId="119"/>
    <tableColumn id="3" name="Top Word Pairs in Tweet in G1" dataDxfId="118"/>
    <tableColumn id="4" name="G1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8:D39" totalsRowShown="0" headerRowDxfId="115" dataDxfId="114">
  <autoFilter ref="A38:D39"/>
  <tableColumns count="4">
    <tableColumn id="1" name="Top Replied-To in Entire Graph" dataDxfId="113"/>
    <tableColumn id="2" name="Entire Graph Count" dataDxfId="109"/>
    <tableColumn id="3" name="Top Replied-To in G1" dataDxfId="108"/>
    <tableColumn id="4" name="G1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2:D52" totalsRowShown="0" headerRowDxfId="112" dataDxfId="111">
  <autoFilter ref="A42:D52"/>
  <tableColumns count="4">
    <tableColumn id="1" name="Top Mentioned in Entire Graph" dataDxfId="110"/>
    <tableColumn id="2" name="Entire Graph Count" dataDxfId="106"/>
    <tableColumn id="3" name="Top Mentioned in G1" dataDxfId="105"/>
    <tableColumn id="4" name="G1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D65" totalsRowShown="0" headerRowDxfId="101" dataDxfId="100">
  <autoFilter ref="A55:D65"/>
  <tableColumns count="4">
    <tableColumn id="1" name="Top Tweeters in Entire Graph" dataDxfId="99"/>
    <tableColumn id="2" name="Entire Graph Count" dataDxfId="98"/>
    <tableColumn id="3" name="Top Tweeters in G1" dataDxfId="97"/>
    <tableColumn id="4" name="G1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276" dataDxfId="275">
  <autoFilter ref="A2:BT16"/>
  <sortState ref="A3:BJ18">
    <sortCondition descending="1" sortBy="value" ref="V3:V18"/>
  </sortState>
  <tableColumns count="72">
    <tableColumn id="1" name="Vertex" dataDxfId="274"/>
    <tableColumn id="62" name="Subgraph" dataDxfId="273"/>
    <tableColumn id="2" name="Color" dataDxfId="272"/>
    <tableColumn id="5" name="Shape" dataDxfId="271"/>
    <tableColumn id="6" name="Size" dataDxfId="270"/>
    <tableColumn id="4" name="Opacity" dataDxfId="173"/>
    <tableColumn id="7" name="Image File" dataDxfId="171"/>
    <tableColumn id="3" name="Visibility" dataDxfId="172"/>
    <tableColumn id="10" name="Label" dataDxfId="269"/>
    <tableColumn id="16" name="Label Fill Color" dataDxfId="268"/>
    <tableColumn id="9" name="Label Position" dataDxfId="167"/>
    <tableColumn id="8" name="Tooltip" dataDxfId="165"/>
    <tableColumn id="18" name="Layout Order" dataDxfId="166"/>
    <tableColumn id="13" name="X" dataDxfId="267"/>
    <tableColumn id="14" name="Y" dataDxfId="266"/>
    <tableColumn id="12" name="Locked?" dataDxfId="265"/>
    <tableColumn id="19" name="Polar R" dataDxfId="264"/>
    <tableColumn id="20" name="Polar Angle" dataDxfId="263"/>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62"/>
    <tableColumn id="28" name="Dynamic Filter" dataDxfId="261"/>
    <tableColumn id="17" name="Add Your Own Columns Here" dataDxfId="192"/>
    <tableColumn id="30" name="Name" dataDxfId="191"/>
    <tableColumn id="31" name="Followed" dataDxfId="190"/>
    <tableColumn id="32" name="Followers" dataDxfId="189"/>
    <tableColumn id="33" name="Tweets" dataDxfId="188"/>
    <tableColumn id="34" name="Favorites" dataDxfId="187"/>
    <tableColumn id="35" name="Time Zone UTC Offset (Seconds)" dataDxfId="186"/>
    <tableColumn id="36" name="Description" dataDxfId="185"/>
    <tableColumn id="37" name="Location" dataDxfId="184"/>
    <tableColumn id="38" name="Web" dataDxfId="183"/>
    <tableColumn id="39" name="Time Zone" dataDxfId="182"/>
    <tableColumn id="40" name="Joined Twitter Date (UTC)" dataDxfId="181"/>
    <tableColumn id="41" name="Profile Banner Url" dataDxfId="180"/>
    <tableColumn id="42" name="Default Profile" dataDxfId="179"/>
    <tableColumn id="43" name="Default Profile Image" dataDxfId="178"/>
    <tableColumn id="44" name="Geo Enabled" dataDxfId="177"/>
    <tableColumn id="45" name="Language" dataDxfId="176"/>
    <tableColumn id="46" name="Listed Count" dataDxfId="175"/>
    <tableColumn id="47" name="Profile Background Image Url" dataDxfId="174"/>
    <tableColumn id="48" name="Verified" dataDxfId="170"/>
    <tableColumn id="49" name="Custom Menu Item Text" dataDxfId="169"/>
    <tableColumn id="50" name="Custom Menu Item Action" dataDxfId="168"/>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 totalsRowShown="0" headerRowDxfId="84" dataDxfId="83">
  <autoFilter ref="A1:G34"/>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75" dataDxfId="74">
  <autoFilter ref="A1:L21"/>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0">
  <autoFilter ref="A2:AO3"/>
  <tableColumns count="41">
    <tableColumn id="1" name="Group" dataDxfId="164"/>
    <tableColumn id="2" name="Vertex Color" dataDxfId="163"/>
    <tableColumn id="3" name="Vertex Shape" dataDxfId="161"/>
    <tableColumn id="22" name="Visibility" dataDxfId="162"/>
    <tableColumn id="4" name="Collapsed?"/>
    <tableColumn id="18" name="Label" dataDxfId="259"/>
    <tableColumn id="20" name="Collapsed X"/>
    <tableColumn id="21" name="Collapsed Y"/>
    <tableColumn id="6" name="ID" dataDxfId="258"/>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0"/>
    <tableColumn id="27" name="Top Hashtags in Tweet" dataDxfId="123"/>
    <tableColumn id="28" name="Top Words in Tweet" dataDxfId="116"/>
    <tableColumn id="29" name="Top Word Pairs in Tweet" dataDxfId="103"/>
    <tableColumn id="30" name="Top Replied-To in Tweet" dataDxfId="102"/>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57" dataDxfId="256">
  <autoFilter ref="A1:C15"/>
  <tableColumns count="3">
    <tableColumn id="1" name="Group" dataDxfId="160"/>
    <tableColumn id="2" name="Vertex" dataDxfId="159"/>
    <tableColumn id="3" name="Vertex ID" dataDxfId="1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55"/>
    <tableColumn id="2" name="Degree Frequency" dataDxfId="254">
      <calculatedColumnFormula>COUNTIF(Vertices[Degree], "&gt;= " &amp; D2) - COUNTIF(Vertices[Degree], "&gt;=" &amp; D3)</calculatedColumnFormula>
    </tableColumn>
    <tableColumn id="3" name="In-Degree Bin" dataDxfId="253"/>
    <tableColumn id="4" name="In-Degree Frequency" dataDxfId="252">
      <calculatedColumnFormula>COUNTIF(Vertices[In-Degree], "&gt;= " &amp; F2) - COUNTIF(Vertices[In-Degree], "&gt;=" &amp; F3)</calculatedColumnFormula>
    </tableColumn>
    <tableColumn id="5" name="Out-Degree Bin" dataDxfId="251"/>
    <tableColumn id="6" name="Out-Degree Frequency" dataDxfId="250">
      <calculatedColumnFormula>COUNTIF(Vertices[Out-Degree], "&gt;= " &amp; H2) - COUNTIF(Vertices[Out-Degree], "&gt;=" &amp; H3)</calculatedColumnFormula>
    </tableColumn>
    <tableColumn id="7" name="Betweenness Centrality Bin" dataDxfId="249"/>
    <tableColumn id="8" name="Betweenness Centrality Frequency" dataDxfId="248">
      <calculatedColumnFormula>COUNTIF(Vertices[Betweenness Centrality], "&gt;= " &amp; J2) - COUNTIF(Vertices[Betweenness Centrality], "&gt;=" &amp; J3)</calculatedColumnFormula>
    </tableColumn>
    <tableColumn id="9" name="Closeness Centrality Bin" dataDxfId="247"/>
    <tableColumn id="10" name="Closeness Centrality Frequency" dataDxfId="246">
      <calculatedColumnFormula>COUNTIF(Vertices[Closeness Centrality], "&gt;= " &amp; L2) - COUNTIF(Vertices[Closeness Centrality], "&gt;=" &amp; L3)</calculatedColumnFormula>
    </tableColumn>
    <tableColumn id="11" name="Eigenvector Centrality Bin" dataDxfId="245"/>
    <tableColumn id="12" name="Eigenvector Centrality Frequency" dataDxfId="244">
      <calculatedColumnFormula>COUNTIF(Vertices[Eigenvector Centrality], "&gt;= " &amp; N2) - COUNTIF(Vertices[Eigenvector Centrality], "&gt;=" &amp; N3)</calculatedColumnFormula>
    </tableColumn>
    <tableColumn id="18" name="PageRank Bin" dataDxfId="243"/>
    <tableColumn id="17" name="PageRank Frequency" dataDxfId="242">
      <calculatedColumnFormula>COUNTIF(Vertices[Eigenvector Centrality], "&gt;= " &amp; P2) - COUNTIF(Vertices[Eigenvector Centrality], "&gt;=" &amp; P3)</calculatedColumnFormula>
    </tableColumn>
    <tableColumn id="13" name="Clustering Coefficient Bin" dataDxfId="241"/>
    <tableColumn id="14" name="Clustering Coefficient Frequency" dataDxfId="240">
      <calculatedColumnFormula>COUNTIF(Vertices[Clustering Coefficient], "&gt;= " &amp; R2) - COUNTIF(Vertices[Clustering Coefficient], "&gt;=" &amp; R3)</calculatedColumnFormula>
    </tableColumn>
    <tableColumn id="15" name="Dynamic Filter Bin" dataDxfId="239"/>
    <tableColumn id="16" name="Dynamic Filter Frequency" dataDxfId="2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37">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ohXkOiUlf8E&amp;feature=youtu.be" TargetMode="External" /><Relationship Id="rId2" Type="http://schemas.openxmlformats.org/officeDocument/2006/relationships/hyperlink" Target="https://www.youtube.com/watch?v=ohXkOiUlf8E&amp;feature=youtu.be" TargetMode="External" /><Relationship Id="rId3" Type="http://schemas.openxmlformats.org/officeDocument/2006/relationships/hyperlink" Target="https://www.youtube.com/watch?v=ohXkOiUlf8E&amp;feature=youtu.be" TargetMode="External" /><Relationship Id="rId4" Type="http://schemas.openxmlformats.org/officeDocument/2006/relationships/hyperlink" Target="https://www.youtube.com/watch?v=ohXkOiUlf8E&amp;feature=youtu.be" TargetMode="External" /><Relationship Id="rId5" Type="http://schemas.openxmlformats.org/officeDocument/2006/relationships/hyperlink" Target="https://www.youtube.com/watch?v=ohXkOiUlf8E&amp;feature=youtu.be" TargetMode="External" /><Relationship Id="rId6" Type="http://schemas.openxmlformats.org/officeDocument/2006/relationships/hyperlink" Target="https://www.youtube.com/watch?v=ohXkOiUlf8E&amp;feature=youtu.be" TargetMode="External" /><Relationship Id="rId7" Type="http://schemas.openxmlformats.org/officeDocument/2006/relationships/hyperlink" Target="https://www.youtube.com/watch?v=ohXkOiUlf8E&amp;feature=youtu.be" TargetMode="External" /><Relationship Id="rId8" Type="http://schemas.openxmlformats.org/officeDocument/2006/relationships/hyperlink" Target="https://www.youtube.com/watch?v=ohXkOiUlf8E&amp;feature=youtu.be" TargetMode="External" /><Relationship Id="rId9" Type="http://schemas.openxmlformats.org/officeDocument/2006/relationships/hyperlink" Target="https://www.youtube.com/watch?v=ohXkOiUlf8E&amp;feature=youtu.be" TargetMode="External" /><Relationship Id="rId10" Type="http://schemas.openxmlformats.org/officeDocument/2006/relationships/hyperlink" Target="https://www.youtube.com/watch?v=ohXkOiUlf8E&amp;feature=youtu.be" TargetMode="External" /><Relationship Id="rId11" Type="http://schemas.openxmlformats.org/officeDocument/2006/relationships/hyperlink" Target="https://www.youtube.com/watch?v=ohXkOiUlf8E&amp;feature=youtu.be" TargetMode="External" /><Relationship Id="rId12" Type="http://schemas.openxmlformats.org/officeDocument/2006/relationships/hyperlink" Target="https://www.youtube.com/watch?v=ohXkOiUlf8E&amp;feature=youtu.be" TargetMode="External" /><Relationship Id="rId13" Type="http://schemas.openxmlformats.org/officeDocument/2006/relationships/hyperlink" Target="https://www.youtube.com/watch?v=ohXkOiUlf8E&amp;feature=youtu.be" TargetMode="External" /><Relationship Id="rId14" Type="http://schemas.openxmlformats.org/officeDocument/2006/relationships/hyperlink" Target="http://pbs.twimg.com/profile_images/888025165539364869/SJVL-Qm__normal.jpg" TargetMode="External" /><Relationship Id="rId15" Type="http://schemas.openxmlformats.org/officeDocument/2006/relationships/hyperlink" Target="http://pbs.twimg.com/profile_images/992053872322629634/3QBCD-OO_normal.jpg" TargetMode="External" /><Relationship Id="rId16" Type="http://schemas.openxmlformats.org/officeDocument/2006/relationships/hyperlink" Target="http://pbs.twimg.com/profile_images/888025165539364869/SJVL-Qm__normal.jpg" TargetMode="External" /><Relationship Id="rId17" Type="http://schemas.openxmlformats.org/officeDocument/2006/relationships/hyperlink" Target="http://pbs.twimg.com/profile_images/992053872322629634/3QBCD-OO_normal.jpg" TargetMode="External" /><Relationship Id="rId18" Type="http://schemas.openxmlformats.org/officeDocument/2006/relationships/hyperlink" Target="http://pbs.twimg.com/profile_images/888025165539364869/SJVL-Qm__normal.jpg" TargetMode="External" /><Relationship Id="rId19" Type="http://schemas.openxmlformats.org/officeDocument/2006/relationships/hyperlink" Target="http://pbs.twimg.com/profile_images/992053872322629634/3QBCD-OO_normal.jpg" TargetMode="External" /><Relationship Id="rId20" Type="http://schemas.openxmlformats.org/officeDocument/2006/relationships/hyperlink" Target="http://pbs.twimg.com/profile_images/888025165539364869/SJVL-Qm__normal.jpg" TargetMode="External" /><Relationship Id="rId21" Type="http://schemas.openxmlformats.org/officeDocument/2006/relationships/hyperlink" Target="http://pbs.twimg.com/profile_images/992053872322629634/3QBCD-OO_normal.jpg" TargetMode="External" /><Relationship Id="rId22" Type="http://schemas.openxmlformats.org/officeDocument/2006/relationships/hyperlink" Target="http://pbs.twimg.com/profile_images/888025165539364869/SJVL-Qm__normal.jpg" TargetMode="External" /><Relationship Id="rId23" Type="http://schemas.openxmlformats.org/officeDocument/2006/relationships/hyperlink" Target="http://pbs.twimg.com/profile_images/888025165539364869/SJVL-Qm__normal.jpg" TargetMode="External" /><Relationship Id="rId24" Type="http://schemas.openxmlformats.org/officeDocument/2006/relationships/hyperlink" Target="http://pbs.twimg.com/profile_images/888025165539364869/SJVL-Qm__normal.jpg" TargetMode="External" /><Relationship Id="rId25" Type="http://schemas.openxmlformats.org/officeDocument/2006/relationships/hyperlink" Target="http://pbs.twimg.com/profile_images/888025165539364869/SJVL-Qm__normal.jpg" TargetMode="External" /><Relationship Id="rId26" Type="http://schemas.openxmlformats.org/officeDocument/2006/relationships/hyperlink" Target="http://pbs.twimg.com/profile_images/888025165539364869/SJVL-Qm__normal.jpg" TargetMode="External" /><Relationship Id="rId27" Type="http://schemas.openxmlformats.org/officeDocument/2006/relationships/hyperlink" Target="http://pbs.twimg.com/profile_images/888025165539364869/SJVL-Qm__normal.jpg" TargetMode="External" /><Relationship Id="rId28" Type="http://schemas.openxmlformats.org/officeDocument/2006/relationships/hyperlink" Target="http://pbs.twimg.com/profile_images/888025165539364869/SJVL-Qm__normal.jpg" TargetMode="External" /><Relationship Id="rId29" Type="http://schemas.openxmlformats.org/officeDocument/2006/relationships/hyperlink" Target="http://pbs.twimg.com/profile_images/888025165539364869/SJVL-Qm__normal.jpg" TargetMode="External" /><Relationship Id="rId30" Type="http://schemas.openxmlformats.org/officeDocument/2006/relationships/hyperlink" Target="http://pbs.twimg.com/profile_images/888025165539364869/SJVL-Qm__normal.jpg" TargetMode="External" /><Relationship Id="rId31" Type="http://schemas.openxmlformats.org/officeDocument/2006/relationships/hyperlink" Target="http://pbs.twimg.com/profile_images/992053872322629634/3QBCD-OO_normal.jpg" TargetMode="External" /><Relationship Id="rId32" Type="http://schemas.openxmlformats.org/officeDocument/2006/relationships/hyperlink" Target="http://pbs.twimg.com/profile_images/992053872322629634/3QBCD-OO_normal.jpg" TargetMode="External" /><Relationship Id="rId33" Type="http://schemas.openxmlformats.org/officeDocument/2006/relationships/hyperlink" Target="http://pbs.twimg.com/profile_images/992053872322629634/3QBCD-OO_normal.jpg" TargetMode="External" /><Relationship Id="rId34" Type="http://schemas.openxmlformats.org/officeDocument/2006/relationships/hyperlink" Target="http://pbs.twimg.com/profile_images/992053872322629634/3QBCD-OO_normal.jpg" TargetMode="External" /><Relationship Id="rId35" Type="http://schemas.openxmlformats.org/officeDocument/2006/relationships/hyperlink" Target="http://pbs.twimg.com/profile_images/992053872322629634/3QBCD-OO_normal.jpg" TargetMode="External" /><Relationship Id="rId36" Type="http://schemas.openxmlformats.org/officeDocument/2006/relationships/hyperlink" Target="http://pbs.twimg.com/profile_images/992053872322629634/3QBCD-OO_normal.jpg" TargetMode="External" /><Relationship Id="rId37" Type="http://schemas.openxmlformats.org/officeDocument/2006/relationships/hyperlink" Target="http://pbs.twimg.com/profile_images/992053872322629634/3QBCD-OO_normal.jpg" TargetMode="External" /><Relationship Id="rId38" Type="http://schemas.openxmlformats.org/officeDocument/2006/relationships/hyperlink" Target="http://pbs.twimg.com/profile_images/992053872322629634/3QBCD-OO_normal.jpg" TargetMode="External" /><Relationship Id="rId39" Type="http://schemas.openxmlformats.org/officeDocument/2006/relationships/hyperlink" Target="http://pbs.twimg.com/profile_images/992053872322629634/3QBCD-OO_normal.jpg" TargetMode="External" /><Relationship Id="rId40" Type="http://schemas.openxmlformats.org/officeDocument/2006/relationships/hyperlink" Target="https://twitter.com/mariambocari/status/1137379044771618817" TargetMode="External" /><Relationship Id="rId41" Type="http://schemas.openxmlformats.org/officeDocument/2006/relationships/hyperlink" Target="https://twitter.com/stephen_lay/status/1138107973090365440" TargetMode="External" /><Relationship Id="rId42" Type="http://schemas.openxmlformats.org/officeDocument/2006/relationships/hyperlink" Target="https://twitter.com/mariambocari/status/1137379044771618817" TargetMode="External" /><Relationship Id="rId43" Type="http://schemas.openxmlformats.org/officeDocument/2006/relationships/hyperlink" Target="https://twitter.com/stephen_lay/status/1138107973090365440" TargetMode="External" /><Relationship Id="rId44" Type="http://schemas.openxmlformats.org/officeDocument/2006/relationships/hyperlink" Target="https://twitter.com/mariambocari/status/1137379044771618817" TargetMode="External" /><Relationship Id="rId45" Type="http://schemas.openxmlformats.org/officeDocument/2006/relationships/hyperlink" Target="https://twitter.com/stephen_lay/status/1138107973090365440" TargetMode="External" /><Relationship Id="rId46" Type="http://schemas.openxmlformats.org/officeDocument/2006/relationships/hyperlink" Target="https://twitter.com/mariambocari/status/1137379044771618817" TargetMode="External" /><Relationship Id="rId47" Type="http://schemas.openxmlformats.org/officeDocument/2006/relationships/hyperlink" Target="https://twitter.com/stephen_lay/status/1138107973090365440" TargetMode="External" /><Relationship Id="rId48" Type="http://schemas.openxmlformats.org/officeDocument/2006/relationships/hyperlink" Target="https://twitter.com/mariambocari/status/1137379044771618817" TargetMode="External" /><Relationship Id="rId49" Type="http://schemas.openxmlformats.org/officeDocument/2006/relationships/hyperlink" Target="https://twitter.com/mariambocari/status/1137379044771618817" TargetMode="External" /><Relationship Id="rId50" Type="http://schemas.openxmlformats.org/officeDocument/2006/relationships/hyperlink" Target="https://twitter.com/mariambocari/status/1137379044771618817" TargetMode="External" /><Relationship Id="rId51" Type="http://schemas.openxmlformats.org/officeDocument/2006/relationships/hyperlink" Target="https://twitter.com/mariambocari/status/1137379044771618817" TargetMode="External" /><Relationship Id="rId52" Type="http://schemas.openxmlformats.org/officeDocument/2006/relationships/hyperlink" Target="https://twitter.com/mariambocari/status/1137379044771618817" TargetMode="External" /><Relationship Id="rId53" Type="http://schemas.openxmlformats.org/officeDocument/2006/relationships/hyperlink" Target="https://twitter.com/mariambocari/status/1137379044771618817" TargetMode="External" /><Relationship Id="rId54" Type="http://schemas.openxmlformats.org/officeDocument/2006/relationships/hyperlink" Target="https://twitter.com/mariambocari/status/1137379044771618817" TargetMode="External" /><Relationship Id="rId55" Type="http://schemas.openxmlformats.org/officeDocument/2006/relationships/hyperlink" Target="https://twitter.com/mariambocari/status/1137379044771618817" TargetMode="External" /><Relationship Id="rId56" Type="http://schemas.openxmlformats.org/officeDocument/2006/relationships/hyperlink" Target="https://twitter.com/mariambocari/status/1137379044771618817" TargetMode="External" /><Relationship Id="rId57" Type="http://schemas.openxmlformats.org/officeDocument/2006/relationships/hyperlink" Target="https://twitter.com/stephen_lay/status/1138107973090365440" TargetMode="External" /><Relationship Id="rId58" Type="http://schemas.openxmlformats.org/officeDocument/2006/relationships/hyperlink" Target="https://twitter.com/stephen_lay/status/1138107973090365440" TargetMode="External" /><Relationship Id="rId59" Type="http://schemas.openxmlformats.org/officeDocument/2006/relationships/hyperlink" Target="https://twitter.com/stephen_lay/status/1138107973090365440" TargetMode="External" /><Relationship Id="rId60" Type="http://schemas.openxmlformats.org/officeDocument/2006/relationships/hyperlink" Target="https://twitter.com/stephen_lay/status/1138107973090365440" TargetMode="External" /><Relationship Id="rId61" Type="http://schemas.openxmlformats.org/officeDocument/2006/relationships/hyperlink" Target="https://twitter.com/stephen_lay/status/1138107973090365440" TargetMode="External" /><Relationship Id="rId62" Type="http://schemas.openxmlformats.org/officeDocument/2006/relationships/hyperlink" Target="https://twitter.com/stephen_lay/status/1138107973090365440" TargetMode="External" /><Relationship Id="rId63" Type="http://schemas.openxmlformats.org/officeDocument/2006/relationships/hyperlink" Target="https://twitter.com/stephen_lay/status/1138107973090365440" TargetMode="External" /><Relationship Id="rId64" Type="http://schemas.openxmlformats.org/officeDocument/2006/relationships/hyperlink" Target="https://twitter.com/stephen_lay/status/1138107973090365440" TargetMode="External" /><Relationship Id="rId65" Type="http://schemas.openxmlformats.org/officeDocument/2006/relationships/hyperlink" Target="https://twitter.com/stephen_lay/status/1138107973090365440" TargetMode="External" /><Relationship Id="rId66" Type="http://schemas.openxmlformats.org/officeDocument/2006/relationships/comments" Target="../comments1.xml" /><Relationship Id="rId67" Type="http://schemas.openxmlformats.org/officeDocument/2006/relationships/vmlDrawing" Target="../drawings/vmlDrawing1.vml" /><Relationship Id="rId68" Type="http://schemas.openxmlformats.org/officeDocument/2006/relationships/table" Target="../tables/table1.xml" /><Relationship Id="rId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youtube.com/watch?v=ohXkOiUlf8E&amp;feature=youtu.be" TargetMode="External" /><Relationship Id="rId2" Type="http://schemas.openxmlformats.org/officeDocument/2006/relationships/hyperlink" Target="https://www.youtube.com/watch?v=ohXkOiUlf8E&amp;feature=youtu.be"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oY65OttDN" TargetMode="External" /><Relationship Id="rId2" Type="http://schemas.openxmlformats.org/officeDocument/2006/relationships/hyperlink" Target="https://t.co/Y4jzto80sg" TargetMode="External" /><Relationship Id="rId3" Type="http://schemas.openxmlformats.org/officeDocument/2006/relationships/hyperlink" Target="https://t.co/iqpJbM69Pi" TargetMode="External" /><Relationship Id="rId4" Type="http://schemas.openxmlformats.org/officeDocument/2006/relationships/hyperlink" Target="https://t.co/zbyPQ7n6Dg" TargetMode="External" /><Relationship Id="rId5" Type="http://schemas.openxmlformats.org/officeDocument/2006/relationships/hyperlink" Target="https://t.co/dFmbCh0xsG" TargetMode="External" /><Relationship Id="rId6" Type="http://schemas.openxmlformats.org/officeDocument/2006/relationships/hyperlink" Target="https://t.co/f6y0AAY0rq" TargetMode="External" /><Relationship Id="rId7" Type="http://schemas.openxmlformats.org/officeDocument/2006/relationships/hyperlink" Target="https://t.co/CfxAVeG1LD" TargetMode="External" /><Relationship Id="rId8" Type="http://schemas.openxmlformats.org/officeDocument/2006/relationships/hyperlink" Target="https://t.co/cbmFCg7yN8" TargetMode="External" /><Relationship Id="rId9" Type="http://schemas.openxmlformats.org/officeDocument/2006/relationships/hyperlink" Target="https://t.co/rhPEysC4Ds" TargetMode="External" /><Relationship Id="rId10" Type="http://schemas.openxmlformats.org/officeDocument/2006/relationships/hyperlink" Target="https://t.co/dkj6Jv1f2r" TargetMode="External" /><Relationship Id="rId11" Type="http://schemas.openxmlformats.org/officeDocument/2006/relationships/hyperlink" Target="https://t.co/a6liZwpaJm" TargetMode="External" /><Relationship Id="rId12" Type="http://schemas.openxmlformats.org/officeDocument/2006/relationships/hyperlink" Target="https://pbs.twimg.com/profile_banners/34530995/1557848015" TargetMode="External" /><Relationship Id="rId13" Type="http://schemas.openxmlformats.org/officeDocument/2006/relationships/hyperlink" Target="https://pbs.twimg.com/profile_banners/44088852/1552614215" TargetMode="External" /><Relationship Id="rId14" Type="http://schemas.openxmlformats.org/officeDocument/2006/relationships/hyperlink" Target="https://pbs.twimg.com/profile_banners/483275984/1525359172" TargetMode="External" /><Relationship Id="rId15" Type="http://schemas.openxmlformats.org/officeDocument/2006/relationships/hyperlink" Target="https://pbs.twimg.com/profile_banners/1049747096331464704/1547066310" TargetMode="External" /><Relationship Id="rId16" Type="http://schemas.openxmlformats.org/officeDocument/2006/relationships/hyperlink" Target="https://pbs.twimg.com/profile_banners/20233223/1514459883" TargetMode="External" /><Relationship Id="rId17" Type="http://schemas.openxmlformats.org/officeDocument/2006/relationships/hyperlink" Target="https://pbs.twimg.com/profile_banners/1470609625/1542981540" TargetMode="External" /><Relationship Id="rId18" Type="http://schemas.openxmlformats.org/officeDocument/2006/relationships/hyperlink" Target="https://pbs.twimg.com/profile_banners/1845027288/1438588176" TargetMode="External" /><Relationship Id="rId19" Type="http://schemas.openxmlformats.org/officeDocument/2006/relationships/hyperlink" Target="https://pbs.twimg.com/profile_banners/3826628303/1556228091" TargetMode="External" /><Relationship Id="rId20" Type="http://schemas.openxmlformats.org/officeDocument/2006/relationships/hyperlink" Target="https://pbs.twimg.com/profile_banners/246582558/1489437349" TargetMode="External" /><Relationship Id="rId21" Type="http://schemas.openxmlformats.org/officeDocument/2006/relationships/hyperlink" Target="https://pbs.twimg.com/profile_banners/2377200630/1525824099" TargetMode="External" /><Relationship Id="rId22" Type="http://schemas.openxmlformats.org/officeDocument/2006/relationships/hyperlink" Target="https://pbs.twimg.com/profile_banners/705405312547823616/1522143566" TargetMode="External" /><Relationship Id="rId23" Type="http://schemas.openxmlformats.org/officeDocument/2006/relationships/hyperlink" Target="https://pbs.twimg.com/profile_banners/4082613496/1506327606" TargetMode="External" /><Relationship Id="rId24" Type="http://schemas.openxmlformats.org/officeDocument/2006/relationships/hyperlink" Target="https://pbs.twimg.com/profile_banners/785591103051354112/1549440824" TargetMode="External" /><Relationship Id="rId25" Type="http://schemas.openxmlformats.org/officeDocument/2006/relationships/hyperlink" Target="https://pbs.twimg.com/profile_banners/17035423/1551245625" TargetMode="External" /><Relationship Id="rId26" Type="http://schemas.openxmlformats.org/officeDocument/2006/relationships/hyperlink" Target="http://abs.twimg.com/images/themes/theme9/bg.gif" TargetMode="External" /><Relationship Id="rId27" Type="http://schemas.openxmlformats.org/officeDocument/2006/relationships/hyperlink" Target="http://abs.twimg.com/images/themes/theme5/bg.gif" TargetMode="External" /><Relationship Id="rId28" Type="http://schemas.openxmlformats.org/officeDocument/2006/relationships/hyperlink" Target="http://abs.twimg.com/images/themes/theme14/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4/bg.gif" TargetMode="External" /><Relationship Id="rId31" Type="http://schemas.openxmlformats.org/officeDocument/2006/relationships/hyperlink" Target="http://abs.twimg.com/images/themes/theme6/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0/bg.gif" TargetMode="External" /><Relationship Id="rId38" Type="http://schemas.openxmlformats.org/officeDocument/2006/relationships/hyperlink" Target="http://pbs.twimg.com/profile_images/888025165539364869/SJVL-Qm__normal.jpg" TargetMode="External" /><Relationship Id="rId39" Type="http://schemas.openxmlformats.org/officeDocument/2006/relationships/hyperlink" Target="http://pbs.twimg.com/profile_images/1017462556091342848/0HbNgKr6_normal.jpg" TargetMode="External" /><Relationship Id="rId40" Type="http://schemas.openxmlformats.org/officeDocument/2006/relationships/hyperlink" Target="http://pbs.twimg.com/profile_images/992053872322629634/3QBCD-OO_normal.jpg" TargetMode="External" /><Relationship Id="rId41" Type="http://schemas.openxmlformats.org/officeDocument/2006/relationships/hyperlink" Target="http://pbs.twimg.com/profile_images/1083100436016463872/fB359boM_normal.jpg" TargetMode="External" /><Relationship Id="rId42" Type="http://schemas.openxmlformats.org/officeDocument/2006/relationships/hyperlink" Target="http://pbs.twimg.com/profile_images/877142330188410880/8Iq8Ku2m_normal.jpg" TargetMode="External" /><Relationship Id="rId43" Type="http://schemas.openxmlformats.org/officeDocument/2006/relationships/hyperlink" Target="http://pbs.twimg.com/profile_images/1055752495086034944/QMsvAgFY_normal.jpg" TargetMode="External" /><Relationship Id="rId44" Type="http://schemas.openxmlformats.org/officeDocument/2006/relationships/hyperlink" Target="http://pbs.twimg.com/profile_images/660622206863409153/rke7m06A_normal.jpg" TargetMode="External" /><Relationship Id="rId45" Type="http://schemas.openxmlformats.org/officeDocument/2006/relationships/hyperlink" Target="http://pbs.twimg.com/profile_images/1130163617767317504/QZz08RHW_normal.png" TargetMode="External" /><Relationship Id="rId46" Type="http://schemas.openxmlformats.org/officeDocument/2006/relationships/hyperlink" Target="http://pbs.twimg.com/profile_images/830626941514420224/-GTzH-7n_normal.jpg" TargetMode="External" /><Relationship Id="rId47" Type="http://schemas.openxmlformats.org/officeDocument/2006/relationships/hyperlink" Target="http://pbs.twimg.com/profile_images/1061744570344517633/fKDfFqhQ_normal.jpg" TargetMode="External" /><Relationship Id="rId48" Type="http://schemas.openxmlformats.org/officeDocument/2006/relationships/hyperlink" Target="http://pbs.twimg.com/profile_images/705406286880493568/ad9lm2vV_normal.jpg" TargetMode="External" /><Relationship Id="rId49" Type="http://schemas.openxmlformats.org/officeDocument/2006/relationships/hyperlink" Target="http://pbs.twimg.com/profile_images/912230584637902850/InyIuVFD_normal.jpg" TargetMode="External" /><Relationship Id="rId50" Type="http://schemas.openxmlformats.org/officeDocument/2006/relationships/hyperlink" Target="http://pbs.twimg.com/profile_images/790240615128768513/Cirx6Izu_normal.jpg" TargetMode="External" /><Relationship Id="rId51" Type="http://schemas.openxmlformats.org/officeDocument/2006/relationships/hyperlink" Target="http://pbs.twimg.com/profile_images/1085776914285903873/D2BnQ3vv_normal.jpg" TargetMode="External" /><Relationship Id="rId52" Type="http://schemas.openxmlformats.org/officeDocument/2006/relationships/hyperlink" Target="https://twitter.com/mariambocari" TargetMode="External" /><Relationship Id="rId53" Type="http://schemas.openxmlformats.org/officeDocument/2006/relationships/hyperlink" Target="https://twitter.com/platipuses" TargetMode="External" /><Relationship Id="rId54" Type="http://schemas.openxmlformats.org/officeDocument/2006/relationships/hyperlink" Target="https://twitter.com/stephen_lay" TargetMode="External" /><Relationship Id="rId55" Type="http://schemas.openxmlformats.org/officeDocument/2006/relationships/hyperlink" Target="https://twitter.com/wildenjager" TargetMode="External" /><Relationship Id="rId56" Type="http://schemas.openxmlformats.org/officeDocument/2006/relationships/hyperlink" Target="https://twitter.com/richardnicholls" TargetMode="External" /><Relationship Id="rId57" Type="http://schemas.openxmlformats.org/officeDocument/2006/relationships/hyperlink" Target="https://twitter.com/freelanceowl" TargetMode="External" /><Relationship Id="rId58" Type="http://schemas.openxmlformats.org/officeDocument/2006/relationships/hyperlink" Target="https://twitter.com/writersedit" TargetMode="External" /><Relationship Id="rId59" Type="http://schemas.openxmlformats.org/officeDocument/2006/relationships/hyperlink" Target="https://twitter.com/coffeeftwords" TargetMode="External" /><Relationship Id="rId60" Type="http://schemas.openxmlformats.org/officeDocument/2006/relationships/hyperlink" Target="https://twitter.com/oncodvm" TargetMode="External" /><Relationship Id="rId61" Type="http://schemas.openxmlformats.org/officeDocument/2006/relationships/hyperlink" Target="https://twitter.com/unosml" TargetMode="External" /><Relationship Id="rId62" Type="http://schemas.openxmlformats.org/officeDocument/2006/relationships/hyperlink" Target="https://twitter.com/fransriemersma" TargetMode="External" /><Relationship Id="rId63" Type="http://schemas.openxmlformats.org/officeDocument/2006/relationships/hyperlink" Target="https://twitter.com/minimalloves" TargetMode="External" /><Relationship Id="rId64" Type="http://schemas.openxmlformats.org/officeDocument/2006/relationships/hyperlink" Target="https://twitter.com/vinylradar" TargetMode="External" /><Relationship Id="rId65" Type="http://schemas.openxmlformats.org/officeDocument/2006/relationships/hyperlink" Target="https://twitter.com/ccooke6685" TargetMode="External" /><Relationship Id="rId66" Type="http://schemas.openxmlformats.org/officeDocument/2006/relationships/comments" Target="../comments2.xml" /><Relationship Id="rId67" Type="http://schemas.openxmlformats.org/officeDocument/2006/relationships/vmlDrawing" Target="../drawings/vmlDrawing2.vml" /><Relationship Id="rId68" Type="http://schemas.openxmlformats.org/officeDocument/2006/relationships/table" Target="../tables/table2.xml" /><Relationship Id="rId69" Type="http://schemas.openxmlformats.org/officeDocument/2006/relationships/drawing" Target="../drawings/drawing1.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293</v>
      </c>
      <c r="AC2" s="52" t="s">
        <v>294</v>
      </c>
      <c r="AD2" s="52" t="s">
        <v>295</v>
      </c>
      <c r="AE2" s="52" t="s">
        <v>296</v>
      </c>
      <c r="AF2" s="52" t="s">
        <v>297</v>
      </c>
      <c r="AG2" s="52" t="s">
        <v>298</v>
      </c>
      <c r="AH2" s="52" t="s">
        <v>299</v>
      </c>
      <c r="AI2" s="52" t="s">
        <v>300</v>
      </c>
      <c r="AJ2" s="52" t="s">
        <v>301</v>
      </c>
      <c r="AK2" s="13" t="s">
        <v>304</v>
      </c>
      <c r="AL2" s="13" t="s">
        <v>305</v>
      </c>
      <c r="AM2" s="13" t="s">
        <v>306</v>
      </c>
      <c r="AN2" s="13" t="s">
        <v>307</v>
      </c>
      <c r="AO2" s="13" t="s">
        <v>308</v>
      </c>
      <c r="AP2" s="13" t="s">
        <v>309</v>
      </c>
      <c r="AQ2" s="13" t="s">
        <v>212</v>
      </c>
      <c r="AR2" s="13" t="s">
        <v>310</v>
      </c>
      <c r="AS2" s="13" t="s">
        <v>311</v>
      </c>
      <c r="AT2" s="13" t="s">
        <v>312</v>
      </c>
      <c r="AU2" s="13" t="s">
        <v>313</v>
      </c>
      <c r="AV2" s="13" t="s">
        <v>314</v>
      </c>
      <c r="AW2" s="13" t="s">
        <v>315</v>
      </c>
      <c r="AX2" s="13" t="s">
        <v>316</v>
      </c>
      <c r="AY2" s="13" t="s">
        <v>317</v>
      </c>
      <c r="AZ2" s="13" t="s">
        <v>318</v>
      </c>
      <c r="BA2" s="13" t="s">
        <v>319</v>
      </c>
      <c r="BB2" s="13" t="s">
        <v>320</v>
      </c>
      <c r="BC2" s="13" t="s">
        <v>321</v>
      </c>
      <c r="BD2" s="13" t="s">
        <v>322</v>
      </c>
      <c r="BE2" s="13" t="s">
        <v>323</v>
      </c>
      <c r="BF2" s="13" t="s">
        <v>324</v>
      </c>
      <c r="BG2" s="13" t="s">
        <v>325</v>
      </c>
      <c r="BH2" s="13" t="s">
        <v>326</v>
      </c>
      <c r="BI2" s="13" t="s">
        <v>327</v>
      </c>
      <c r="BJ2" s="13" t="s">
        <v>328</v>
      </c>
      <c r="BK2" s="13" t="s">
        <v>332</v>
      </c>
      <c r="BL2" s="13" t="s">
        <v>333</v>
      </c>
      <c r="BM2" s="13" t="s">
        <v>344</v>
      </c>
      <c r="BN2" s="13" t="s">
        <v>345</v>
      </c>
    </row>
    <row r="3" spans="1:66" ht="15" customHeight="1">
      <c r="A3" s="62" t="s">
        <v>364</v>
      </c>
      <c r="B3" s="62" t="s">
        <v>365</v>
      </c>
      <c r="C3" s="81" t="s">
        <v>273</v>
      </c>
      <c r="D3" s="88">
        <v>5</v>
      </c>
      <c r="E3" s="89" t="s">
        <v>132</v>
      </c>
      <c r="F3" s="90">
        <v>16</v>
      </c>
      <c r="G3" s="81"/>
      <c r="H3" s="73"/>
      <c r="I3" s="91"/>
      <c r="J3" s="91"/>
      <c r="K3" s="34" t="s">
        <v>65</v>
      </c>
      <c r="L3" s="92">
        <v>3</v>
      </c>
      <c r="M3" s="92"/>
      <c r="N3" s="93"/>
      <c r="O3" s="63" t="s">
        <v>195</v>
      </c>
      <c r="P3" s="65">
        <v>43624.639699074076</v>
      </c>
      <c r="Q3" s="63" t="s">
        <v>376</v>
      </c>
      <c r="R3" s="68" t="s">
        <v>378</v>
      </c>
      <c r="S3" s="63" t="s">
        <v>379</v>
      </c>
      <c r="T3" s="63"/>
      <c r="U3" s="65">
        <v>43624.639699074076</v>
      </c>
      <c r="V3" s="68" t="s">
        <v>383</v>
      </c>
      <c r="W3" s="63"/>
      <c r="X3" s="63"/>
      <c r="Y3" s="69" t="s">
        <v>385</v>
      </c>
      <c r="Z3" s="69" t="s">
        <v>387</v>
      </c>
      <c r="AA3" s="63">
        <v>1</v>
      </c>
      <c r="AB3" s="48"/>
      <c r="AC3" s="49"/>
      <c r="AD3" s="48"/>
      <c r="AE3" s="49"/>
      <c r="AF3" s="48"/>
      <c r="AG3" s="49"/>
      <c r="AH3" s="48"/>
      <c r="AI3" s="49"/>
      <c r="AJ3" s="48"/>
      <c r="AK3" s="68"/>
      <c r="AL3" s="68" t="s">
        <v>380</v>
      </c>
      <c r="AM3" s="63" t="b">
        <v>0</v>
      </c>
      <c r="AN3" s="63">
        <v>3</v>
      </c>
      <c r="AO3" s="69" t="s">
        <v>388</v>
      </c>
      <c r="AP3" s="63" t="b">
        <v>0</v>
      </c>
      <c r="AQ3" s="63" t="s">
        <v>276</v>
      </c>
      <c r="AR3" s="63"/>
      <c r="AS3" s="69" t="s">
        <v>275</v>
      </c>
      <c r="AT3" s="63" t="b">
        <v>0</v>
      </c>
      <c r="AU3" s="63">
        <v>0</v>
      </c>
      <c r="AV3" s="69" t="s">
        <v>275</v>
      </c>
      <c r="AW3" s="63" t="s">
        <v>330</v>
      </c>
      <c r="AX3" s="63" t="b">
        <v>0</v>
      </c>
      <c r="AY3" s="69" t="s">
        <v>387</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26">
        <v>43624</v>
      </c>
      <c r="BN3" s="128" t="s">
        <v>381</v>
      </c>
    </row>
    <row r="4" spans="1:66" ht="15" customHeight="1">
      <c r="A4" s="62" t="s">
        <v>352</v>
      </c>
      <c r="B4" s="62" t="s">
        <v>365</v>
      </c>
      <c r="C4" s="81" t="s">
        <v>273</v>
      </c>
      <c r="D4" s="88">
        <v>5</v>
      </c>
      <c r="E4" s="89" t="s">
        <v>132</v>
      </c>
      <c r="F4" s="90">
        <v>16</v>
      </c>
      <c r="G4" s="81"/>
      <c r="H4" s="73"/>
      <c r="I4" s="91"/>
      <c r="J4" s="91"/>
      <c r="K4" s="34" t="s">
        <v>65</v>
      </c>
      <c r="L4" s="94">
        <v>4</v>
      </c>
      <c r="M4" s="94"/>
      <c r="N4" s="93"/>
      <c r="O4" s="64" t="s">
        <v>195</v>
      </c>
      <c r="P4" s="66">
        <v>43626.65115740741</v>
      </c>
      <c r="Q4" s="64" t="s">
        <v>377</v>
      </c>
      <c r="R4" s="64"/>
      <c r="S4" s="64"/>
      <c r="T4" s="64"/>
      <c r="U4" s="66">
        <v>43626.65115740741</v>
      </c>
      <c r="V4" s="67" t="s">
        <v>384</v>
      </c>
      <c r="W4" s="64"/>
      <c r="X4" s="64"/>
      <c r="Y4" s="70" t="s">
        <v>386</v>
      </c>
      <c r="Z4" s="70" t="s">
        <v>387</v>
      </c>
      <c r="AA4" s="104">
        <v>1</v>
      </c>
      <c r="AB4" s="48"/>
      <c r="AC4" s="49"/>
      <c r="AD4" s="48"/>
      <c r="AE4" s="49"/>
      <c r="AF4" s="48"/>
      <c r="AG4" s="49"/>
      <c r="AH4" s="48"/>
      <c r="AI4" s="49"/>
      <c r="AJ4" s="48"/>
      <c r="AK4" s="109"/>
      <c r="AL4" s="67" t="s">
        <v>361</v>
      </c>
      <c r="AM4" s="64" t="b">
        <v>0</v>
      </c>
      <c r="AN4" s="64">
        <v>2</v>
      </c>
      <c r="AO4" s="70" t="s">
        <v>388</v>
      </c>
      <c r="AP4" s="64" t="b">
        <v>0</v>
      </c>
      <c r="AQ4" s="64" t="s">
        <v>276</v>
      </c>
      <c r="AR4" s="64"/>
      <c r="AS4" s="70" t="s">
        <v>275</v>
      </c>
      <c r="AT4" s="64" t="b">
        <v>0</v>
      </c>
      <c r="AU4" s="64">
        <v>0</v>
      </c>
      <c r="AV4" s="70" t="s">
        <v>275</v>
      </c>
      <c r="AW4" s="64" t="s">
        <v>329</v>
      </c>
      <c r="AX4" s="64" t="b">
        <v>0</v>
      </c>
      <c r="AY4" s="70" t="s">
        <v>387</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27">
        <v>43626</v>
      </c>
      <c r="BN4" s="70" t="s">
        <v>382</v>
      </c>
    </row>
    <row r="5" spans="1:66" ht="15">
      <c r="A5" s="62" t="s">
        <v>364</v>
      </c>
      <c r="B5" s="62" t="s">
        <v>366</v>
      </c>
      <c r="C5" s="81" t="s">
        <v>273</v>
      </c>
      <c r="D5" s="88">
        <v>5</v>
      </c>
      <c r="E5" s="89" t="s">
        <v>132</v>
      </c>
      <c r="F5" s="90">
        <v>16</v>
      </c>
      <c r="G5" s="81"/>
      <c r="H5" s="73"/>
      <c r="I5" s="91"/>
      <c r="J5" s="91"/>
      <c r="K5" s="34" t="s">
        <v>65</v>
      </c>
      <c r="L5" s="94">
        <v>5</v>
      </c>
      <c r="M5" s="94"/>
      <c r="N5" s="93"/>
      <c r="O5" s="64" t="s">
        <v>195</v>
      </c>
      <c r="P5" s="66">
        <v>43624.639699074076</v>
      </c>
      <c r="Q5" s="64" t="s">
        <v>376</v>
      </c>
      <c r="R5" s="67" t="s">
        <v>378</v>
      </c>
      <c r="S5" s="64" t="s">
        <v>379</v>
      </c>
      <c r="T5" s="64"/>
      <c r="U5" s="66">
        <v>43624.639699074076</v>
      </c>
      <c r="V5" s="67" t="s">
        <v>383</v>
      </c>
      <c r="W5" s="64"/>
      <c r="X5" s="64"/>
      <c r="Y5" s="70" t="s">
        <v>385</v>
      </c>
      <c r="Z5" s="70" t="s">
        <v>387</v>
      </c>
      <c r="AA5" s="104">
        <v>1</v>
      </c>
      <c r="AB5" s="48"/>
      <c r="AC5" s="49"/>
      <c r="AD5" s="48"/>
      <c r="AE5" s="49"/>
      <c r="AF5" s="48"/>
      <c r="AG5" s="49"/>
      <c r="AH5" s="48"/>
      <c r="AI5" s="49"/>
      <c r="AJ5" s="48"/>
      <c r="AK5" s="109"/>
      <c r="AL5" s="67" t="s">
        <v>380</v>
      </c>
      <c r="AM5" s="64" t="b">
        <v>0</v>
      </c>
      <c r="AN5" s="64">
        <v>3</v>
      </c>
      <c r="AO5" s="70" t="s">
        <v>388</v>
      </c>
      <c r="AP5" s="64" t="b">
        <v>0</v>
      </c>
      <c r="AQ5" s="64" t="s">
        <v>276</v>
      </c>
      <c r="AR5" s="64"/>
      <c r="AS5" s="70" t="s">
        <v>275</v>
      </c>
      <c r="AT5" s="64" t="b">
        <v>0</v>
      </c>
      <c r="AU5" s="64">
        <v>0</v>
      </c>
      <c r="AV5" s="70" t="s">
        <v>275</v>
      </c>
      <c r="AW5" s="64" t="s">
        <v>330</v>
      </c>
      <c r="AX5" s="64" t="b">
        <v>0</v>
      </c>
      <c r="AY5" s="70" t="s">
        <v>387</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27">
        <v>43624</v>
      </c>
      <c r="BN5" s="70" t="s">
        <v>381</v>
      </c>
    </row>
    <row r="6" spans="1:66" ht="15">
      <c r="A6" s="62" t="s">
        <v>352</v>
      </c>
      <c r="B6" s="62" t="s">
        <v>366</v>
      </c>
      <c r="C6" s="81" t="s">
        <v>273</v>
      </c>
      <c r="D6" s="88">
        <v>5</v>
      </c>
      <c r="E6" s="89" t="s">
        <v>132</v>
      </c>
      <c r="F6" s="90">
        <v>16</v>
      </c>
      <c r="G6" s="81"/>
      <c r="H6" s="73"/>
      <c r="I6" s="91"/>
      <c r="J6" s="91"/>
      <c r="K6" s="34" t="s">
        <v>65</v>
      </c>
      <c r="L6" s="94">
        <v>6</v>
      </c>
      <c r="M6" s="94"/>
      <c r="N6" s="93"/>
      <c r="O6" s="64" t="s">
        <v>195</v>
      </c>
      <c r="P6" s="66">
        <v>43626.65115740741</v>
      </c>
      <c r="Q6" s="64" t="s">
        <v>377</v>
      </c>
      <c r="R6" s="64"/>
      <c r="S6" s="64"/>
      <c r="T6" s="64"/>
      <c r="U6" s="66">
        <v>43626.65115740741</v>
      </c>
      <c r="V6" s="67" t="s">
        <v>384</v>
      </c>
      <c r="W6" s="64"/>
      <c r="X6" s="64"/>
      <c r="Y6" s="70" t="s">
        <v>386</v>
      </c>
      <c r="Z6" s="70" t="s">
        <v>387</v>
      </c>
      <c r="AA6" s="104">
        <v>1</v>
      </c>
      <c r="AB6" s="48"/>
      <c r="AC6" s="49"/>
      <c r="AD6" s="48"/>
      <c r="AE6" s="49"/>
      <c r="AF6" s="48"/>
      <c r="AG6" s="49"/>
      <c r="AH6" s="48"/>
      <c r="AI6" s="49"/>
      <c r="AJ6" s="48"/>
      <c r="AK6" s="109"/>
      <c r="AL6" s="67" t="s">
        <v>361</v>
      </c>
      <c r="AM6" s="64" t="b">
        <v>0</v>
      </c>
      <c r="AN6" s="64">
        <v>2</v>
      </c>
      <c r="AO6" s="70" t="s">
        <v>388</v>
      </c>
      <c r="AP6" s="64" t="b">
        <v>0</v>
      </c>
      <c r="AQ6" s="64" t="s">
        <v>276</v>
      </c>
      <c r="AR6" s="64"/>
      <c r="AS6" s="70" t="s">
        <v>275</v>
      </c>
      <c r="AT6" s="64" t="b">
        <v>0</v>
      </c>
      <c r="AU6" s="64">
        <v>0</v>
      </c>
      <c r="AV6" s="70" t="s">
        <v>275</v>
      </c>
      <c r="AW6" s="64" t="s">
        <v>329</v>
      </c>
      <c r="AX6" s="64" t="b">
        <v>0</v>
      </c>
      <c r="AY6" s="70" t="s">
        <v>387</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27">
        <v>43626</v>
      </c>
      <c r="BN6" s="70" t="s">
        <v>382</v>
      </c>
    </row>
    <row r="7" spans="1:66" ht="15">
      <c r="A7" s="62" t="s">
        <v>364</v>
      </c>
      <c r="B7" s="62" t="s">
        <v>367</v>
      </c>
      <c r="C7" s="81" t="s">
        <v>273</v>
      </c>
      <c r="D7" s="88">
        <v>5</v>
      </c>
      <c r="E7" s="89" t="s">
        <v>132</v>
      </c>
      <c r="F7" s="90">
        <v>16</v>
      </c>
      <c r="G7" s="81"/>
      <c r="H7" s="73"/>
      <c r="I7" s="91"/>
      <c r="J7" s="91"/>
      <c r="K7" s="34" t="s">
        <v>65</v>
      </c>
      <c r="L7" s="94">
        <v>7</v>
      </c>
      <c r="M7" s="94"/>
      <c r="N7" s="93"/>
      <c r="O7" s="64" t="s">
        <v>195</v>
      </c>
      <c r="P7" s="66">
        <v>43624.639699074076</v>
      </c>
      <c r="Q7" s="64" t="s">
        <v>376</v>
      </c>
      <c r="R7" s="67" t="s">
        <v>378</v>
      </c>
      <c r="S7" s="64" t="s">
        <v>379</v>
      </c>
      <c r="T7" s="64"/>
      <c r="U7" s="66">
        <v>43624.639699074076</v>
      </c>
      <c r="V7" s="67" t="s">
        <v>383</v>
      </c>
      <c r="W7" s="64"/>
      <c r="X7" s="64"/>
      <c r="Y7" s="70" t="s">
        <v>385</v>
      </c>
      <c r="Z7" s="70" t="s">
        <v>387</v>
      </c>
      <c r="AA7" s="104">
        <v>1</v>
      </c>
      <c r="AB7" s="48"/>
      <c r="AC7" s="49"/>
      <c r="AD7" s="48"/>
      <c r="AE7" s="49"/>
      <c r="AF7" s="48"/>
      <c r="AG7" s="49"/>
      <c r="AH7" s="48"/>
      <c r="AI7" s="49"/>
      <c r="AJ7" s="48"/>
      <c r="AK7" s="109"/>
      <c r="AL7" s="67" t="s">
        <v>380</v>
      </c>
      <c r="AM7" s="64" t="b">
        <v>0</v>
      </c>
      <c r="AN7" s="64">
        <v>3</v>
      </c>
      <c r="AO7" s="70" t="s">
        <v>388</v>
      </c>
      <c r="AP7" s="64" t="b">
        <v>0</v>
      </c>
      <c r="AQ7" s="64" t="s">
        <v>276</v>
      </c>
      <c r="AR7" s="64"/>
      <c r="AS7" s="70" t="s">
        <v>275</v>
      </c>
      <c r="AT7" s="64" t="b">
        <v>0</v>
      </c>
      <c r="AU7" s="64">
        <v>0</v>
      </c>
      <c r="AV7" s="70" t="s">
        <v>275</v>
      </c>
      <c r="AW7" s="64" t="s">
        <v>330</v>
      </c>
      <c r="AX7" s="64" t="b">
        <v>0</v>
      </c>
      <c r="AY7" s="70" t="s">
        <v>387</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27">
        <v>43624</v>
      </c>
      <c r="BN7" s="70" t="s">
        <v>381</v>
      </c>
    </row>
    <row r="8" spans="1:66" ht="15">
      <c r="A8" s="62" t="s">
        <v>352</v>
      </c>
      <c r="B8" s="62" t="s">
        <v>367</v>
      </c>
      <c r="C8" s="81" t="s">
        <v>273</v>
      </c>
      <c r="D8" s="88">
        <v>5</v>
      </c>
      <c r="E8" s="89" t="s">
        <v>132</v>
      </c>
      <c r="F8" s="90">
        <v>16</v>
      </c>
      <c r="G8" s="81"/>
      <c r="H8" s="73"/>
      <c r="I8" s="91"/>
      <c r="J8" s="91"/>
      <c r="K8" s="34" t="s">
        <v>65</v>
      </c>
      <c r="L8" s="94">
        <v>8</v>
      </c>
      <c r="M8" s="94"/>
      <c r="N8" s="93"/>
      <c r="O8" s="64" t="s">
        <v>195</v>
      </c>
      <c r="P8" s="66">
        <v>43626.65115740741</v>
      </c>
      <c r="Q8" s="64" t="s">
        <v>377</v>
      </c>
      <c r="R8" s="64"/>
      <c r="S8" s="64"/>
      <c r="T8" s="64"/>
      <c r="U8" s="66">
        <v>43626.65115740741</v>
      </c>
      <c r="V8" s="67" t="s">
        <v>384</v>
      </c>
      <c r="W8" s="64"/>
      <c r="X8" s="64"/>
      <c r="Y8" s="70" t="s">
        <v>386</v>
      </c>
      <c r="Z8" s="70" t="s">
        <v>387</v>
      </c>
      <c r="AA8" s="104">
        <v>1</v>
      </c>
      <c r="AB8" s="48"/>
      <c r="AC8" s="49"/>
      <c r="AD8" s="48"/>
      <c r="AE8" s="49"/>
      <c r="AF8" s="48"/>
      <c r="AG8" s="49"/>
      <c r="AH8" s="48"/>
      <c r="AI8" s="49"/>
      <c r="AJ8" s="48"/>
      <c r="AK8" s="109"/>
      <c r="AL8" s="67" t="s">
        <v>361</v>
      </c>
      <c r="AM8" s="64" t="b">
        <v>0</v>
      </c>
      <c r="AN8" s="64">
        <v>2</v>
      </c>
      <c r="AO8" s="70" t="s">
        <v>388</v>
      </c>
      <c r="AP8" s="64" t="b">
        <v>0</v>
      </c>
      <c r="AQ8" s="64" t="s">
        <v>276</v>
      </c>
      <c r="AR8" s="64"/>
      <c r="AS8" s="70" t="s">
        <v>275</v>
      </c>
      <c r="AT8" s="64" t="b">
        <v>0</v>
      </c>
      <c r="AU8" s="64">
        <v>0</v>
      </c>
      <c r="AV8" s="70" t="s">
        <v>275</v>
      </c>
      <c r="AW8" s="64" t="s">
        <v>329</v>
      </c>
      <c r="AX8" s="64" t="b">
        <v>0</v>
      </c>
      <c r="AY8" s="70" t="s">
        <v>387</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43626</v>
      </c>
      <c r="BN8" s="70" t="s">
        <v>382</v>
      </c>
    </row>
    <row r="9" spans="1:66" ht="15">
      <c r="A9" s="62" t="s">
        <v>364</v>
      </c>
      <c r="B9" s="62" t="s">
        <v>368</v>
      </c>
      <c r="C9" s="81" t="s">
        <v>273</v>
      </c>
      <c r="D9" s="88">
        <v>5</v>
      </c>
      <c r="E9" s="89" t="s">
        <v>132</v>
      </c>
      <c r="F9" s="90">
        <v>16</v>
      </c>
      <c r="G9" s="81"/>
      <c r="H9" s="73"/>
      <c r="I9" s="91"/>
      <c r="J9" s="91"/>
      <c r="K9" s="34" t="s">
        <v>65</v>
      </c>
      <c r="L9" s="94">
        <v>9</v>
      </c>
      <c r="M9" s="94"/>
      <c r="N9" s="93"/>
      <c r="O9" s="64" t="s">
        <v>195</v>
      </c>
      <c r="P9" s="66">
        <v>43624.639699074076</v>
      </c>
      <c r="Q9" s="64" t="s">
        <v>376</v>
      </c>
      <c r="R9" s="67" t="s">
        <v>378</v>
      </c>
      <c r="S9" s="64" t="s">
        <v>379</v>
      </c>
      <c r="T9" s="64"/>
      <c r="U9" s="66">
        <v>43624.639699074076</v>
      </c>
      <c r="V9" s="67" t="s">
        <v>383</v>
      </c>
      <c r="W9" s="64"/>
      <c r="X9" s="64"/>
      <c r="Y9" s="70" t="s">
        <v>385</v>
      </c>
      <c r="Z9" s="70" t="s">
        <v>387</v>
      </c>
      <c r="AA9" s="104">
        <v>1</v>
      </c>
      <c r="AB9" s="48"/>
      <c r="AC9" s="49"/>
      <c r="AD9" s="48"/>
      <c r="AE9" s="49"/>
      <c r="AF9" s="48"/>
      <c r="AG9" s="49"/>
      <c r="AH9" s="48"/>
      <c r="AI9" s="49"/>
      <c r="AJ9" s="48"/>
      <c r="AK9" s="109"/>
      <c r="AL9" s="67" t="s">
        <v>380</v>
      </c>
      <c r="AM9" s="64" t="b">
        <v>0</v>
      </c>
      <c r="AN9" s="64">
        <v>3</v>
      </c>
      <c r="AO9" s="70" t="s">
        <v>388</v>
      </c>
      <c r="AP9" s="64" t="b">
        <v>0</v>
      </c>
      <c r="AQ9" s="64" t="s">
        <v>276</v>
      </c>
      <c r="AR9" s="64"/>
      <c r="AS9" s="70" t="s">
        <v>275</v>
      </c>
      <c r="AT9" s="64" t="b">
        <v>0</v>
      </c>
      <c r="AU9" s="64">
        <v>0</v>
      </c>
      <c r="AV9" s="70" t="s">
        <v>275</v>
      </c>
      <c r="AW9" s="64" t="s">
        <v>330</v>
      </c>
      <c r="AX9" s="64" t="b">
        <v>0</v>
      </c>
      <c r="AY9" s="70" t="s">
        <v>387</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7">
        <v>43624</v>
      </c>
      <c r="BN9" s="70" t="s">
        <v>381</v>
      </c>
    </row>
    <row r="10" spans="1:66" ht="15">
      <c r="A10" s="62" t="s">
        <v>352</v>
      </c>
      <c r="B10" s="62" t="s">
        <v>368</v>
      </c>
      <c r="C10" s="81" t="s">
        <v>273</v>
      </c>
      <c r="D10" s="88">
        <v>5</v>
      </c>
      <c r="E10" s="89" t="s">
        <v>132</v>
      </c>
      <c r="F10" s="90">
        <v>16</v>
      </c>
      <c r="G10" s="81"/>
      <c r="H10" s="73"/>
      <c r="I10" s="91"/>
      <c r="J10" s="91"/>
      <c r="K10" s="34" t="s">
        <v>65</v>
      </c>
      <c r="L10" s="94">
        <v>10</v>
      </c>
      <c r="M10" s="94"/>
      <c r="N10" s="93"/>
      <c r="O10" s="64" t="s">
        <v>195</v>
      </c>
      <c r="P10" s="66">
        <v>43626.65115740741</v>
      </c>
      <c r="Q10" s="64" t="s">
        <v>377</v>
      </c>
      <c r="R10" s="64"/>
      <c r="S10" s="64"/>
      <c r="T10" s="64"/>
      <c r="U10" s="66">
        <v>43626.65115740741</v>
      </c>
      <c r="V10" s="67" t="s">
        <v>384</v>
      </c>
      <c r="W10" s="64"/>
      <c r="X10" s="64"/>
      <c r="Y10" s="70" t="s">
        <v>386</v>
      </c>
      <c r="Z10" s="70" t="s">
        <v>387</v>
      </c>
      <c r="AA10" s="104">
        <v>1</v>
      </c>
      <c r="AB10" s="48"/>
      <c r="AC10" s="49"/>
      <c r="AD10" s="48"/>
      <c r="AE10" s="49"/>
      <c r="AF10" s="48"/>
      <c r="AG10" s="49"/>
      <c r="AH10" s="48"/>
      <c r="AI10" s="49"/>
      <c r="AJ10" s="48"/>
      <c r="AK10" s="109"/>
      <c r="AL10" s="67" t="s">
        <v>361</v>
      </c>
      <c r="AM10" s="64" t="b">
        <v>0</v>
      </c>
      <c r="AN10" s="64">
        <v>2</v>
      </c>
      <c r="AO10" s="70" t="s">
        <v>388</v>
      </c>
      <c r="AP10" s="64" t="b">
        <v>0</v>
      </c>
      <c r="AQ10" s="64" t="s">
        <v>276</v>
      </c>
      <c r="AR10" s="64"/>
      <c r="AS10" s="70" t="s">
        <v>275</v>
      </c>
      <c r="AT10" s="64" t="b">
        <v>0</v>
      </c>
      <c r="AU10" s="64">
        <v>0</v>
      </c>
      <c r="AV10" s="70" t="s">
        <v>275</v>
      </c>
      <c r="AW10" s="64" t="s">
        <v>329</v>
      </c>
      <c r="AX10" s="64" t="b">
        <v>0</v>
      </c>
      <c r="AY10" s="70" t="s">
        <v>387</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127">
        <v>43626</v>
      </c>
      <c r="BN10" s="70" t="s">
        <v>382</v>
      </c>
    </row>
    <row r="11" spans="1:66" ht="15">
      <c r="A11" s="62" t="s">
        <v>364</v>
      </c>
      <c r="B11" s="62" t="s">
        <v>369</v>
      </c>
      <c r="C11" s="81" t="s">
        <v>273</v>
      </c>
      <c r="D11" s="88">
        <v>5</v>
      </c>
      <c r="E11" s="89" t="s">
        <v>132</v>
      </c>
      <c r="F11" s="90">
        <v>16</v>
      </c>
      <c r="G11" s="81"/>
      <c r="H11" s="73"/>
      <c r="I11" s="91"/>
      <c r="J11" s="91"/>
      <c r="K11" s="34" t="s">
        <v>65</v>
      </c>
      <c r="L11" s="94">
        <v>11</v>
      </c>
      <c r="M11" s="94"/>
      <c r="N11" s="93"/>
      <c r="O11" s="64" t="s">
        <v>195</v>
      </c>
      <c r="P11" s="66">
        <v>43624.639699074076</v>
      </c>
      <c r="Q11" s="64" t="s">
        <v>376</v>
      </c>
      <c r="R11" s="67" t="s">
        <v>378</v>
      </c>
      <c r="S11" s="64" t="s">
        <v>379</v>
      </c>
      <c r="T11" s="64"/>
      <c r="U11" s="66">
        <v>43624.639699074076</v>
      </c>
      <c r="V11" s="67" t="s">
        <v>383</v>
      </c>
      <c r="W11" s="64"/>
      <c r="X11" s="64"/>
      <c r="Y11" s="70" t="s">
        <v>385</v>
      </c>
      <c r="Z11" s="70" t="s">
        <v>387</v>
      </c>
      <c r="AA11" s="104">
        <v>1</v>
      </c>
      <c r="AB11" s="48"/>
      <c r="AC11" s="49"/>
      <c r="AD11" s="48"/>
      <c r="AE11" s="49"/>
      <c r="AF11" s="48"/>
      <c r="AG11" s="49"/>
      <c r="AH11" s="48"/>
      <c r="AI11" s="49"/>
      <c r="AJ11" s="48"/>
      <c r="AK11" s="109"/>
      <c r="AL11" s="67" t="s">
        <v>380</v>
      </c>
      <c r="AM11" s="64" t="b">
        <v>0</v>
      </c>
      <c r="AN11" s="64">
        <v>3</v>
      </c>
      <c r="AO11" s="70" t="s">
        <v>388</v>
      </c>
      <c r="AP11" s="64" t="b">
        <v>0</v>
      </c>
      <c r="AQ11" s="64" t="s">
        <v>276</v>
      </c>
      <c r="AR11" s="64"/>
      <c r="AS11" s="70" t="s">
        <v>275</v>
      </c>
      <c r="AT11" s="64" t="b">
        <v>0</v>
      </c>
      <c r="AU11" s="64">
        <v>0</v>
      </c>
      <c r="AV11" s="70" t="s">
        <v>275</v>
      </c>
      <c r="AW11" s="64" t="s">
        <v>330</v>
      </c>
      <c r="AX11" s="64" t="b">
        <v>0</v>
      </c>
      <c r="AY11" s="70" t="s">
        <v>387</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27">
        <v>43624</v>
      </c>
      <c r="BN11" s="70" t="s">
        <v>381</v>
      </c>
    </row>
    <row r="12" spans="1:66" ht="15">
      <c r="A12" s="62" t="s">
        <v>364</v>
      </c>
      <c r="B12" s="62" t="s">
        <v>370</v>
      </c>
      <c r="C12" s="81" t="s">
        <v>273</v>
      </c>
      <c r="D12" s="88">
        <v>5</v>
      </c>
      <c r="E12" s="89" t="s">
        <v>132</v>
      </c>
      <c r="F12" s="90">
        <v>16</v>
      </c>
      <c r="G12" s="81"/>
      <c r="H12" s="73"/>
      <c r="I12" s="91"/>
      <c r="J12" s="91"/>
      <c r="K12" s="34" t="s">
        <v>65</v>
      </c>
      <c r="L12" s="94">
        <v>12</v>
      </c>
      <c r="M12" s="94"/>
      <c r="N12" s="93"/>
      <c r="O12" s="64" t="s">
        <v>195</v>
      </c>
      <c r="P12" s="66">
        <v>43624.639699074076</v>
      </c>
      <c r="Q12" s="64" t="s">
        <v>376</v>
      </c>
      <c r="R12" s="67" t="s">
        <v>378</v>
      </c>
      <c r="S12" s="64" t="s">
        <v>379</v>
      </c>
      <c r="T12" s="64"/>
      <c r="U12" s="66">
        <v>43624.639699074076</v>
      </c>
      <c r="V12" s="67" t="s">
        <v>383</v>
      </c>
      <c r="W12" s="64"/>
      <c r="X12" s="64"/>
      <c r="Y12" s="70" t="s">
        <v>385</v>
      </c>
      <c r="Z12" s="70" t="s">
        <v>387</v>
      </c>
      <c r="AA12" s="104">
        <v>1</v>
      </c>
      <c r="AB12" s="48"/>
      <c r="AC12" s="49"/>
      <c r="AD12" s="48"/>
      <c r="AE12" s="49"/>
      <c r="AF12" s="48"/>
      <c r="AG12" s="49"/>
      <c r="AH12" s="48"/>
      <c r="AI12" s="49"/>
      <c r="AJ12" s="48"/>
      <c r="AK12" s="109"/>
      <c r="AL12" s="67" t="s">
        <v>380</v>
      </c>
      <c r="AM12" s="64" t="b">
        <v>0</v>
      </c>
      <c r="AN12" s="64">
        <v>3</v>
      </c>
      <c r="AO12" s="70" t="s">
        <v>388</v>
      </c>
      <c r="AP12" s="64" t="b">
        <v>0</v>
      </c>
      <c r="AQ12" s="64" t="s">
        <v>276</v>
      </c>
      <c r="AR12" s="64"/>
      <c r="AS12" s="70" t="s">
        <v>275</v>
      </c>
      <c r="AT12" s="64" t="b">
        <v>0</v>
      </c>
      <c r="AU12" s="64">
        <v>0</v>
      </c>
      <c r="AV12" s="70" t="s">
        <v>275</v>
      </c>
      <c r="AW12" s="64" t="s">
        <v>330</v>
      </c>
      <c r="AX12" s="64" t="b">
        <v>0</v>
      </c>
      <c r="AY12" s="70" t="s">
        <v>387</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27">
        <v>43624</v>
      </c>
      <c r="BN12" s="70" t="s">
        <v>381</v>
      </c>
    </row>
    <row r="13" spans="1:66" ht="15">
      <c r="A13" s="62" t="s">
        <v>364</v>
      </c>
      <c r="B13" s="62" t="s">
        <v>352</v>
      </c>
      <c r="C13" s="81" t="s">
        <v>273</v>
      </c>
      <c r="D13" s="88">
        <v>5</v>
      </c>
      <c r="E13" s="89" t="s">
        <v>132</v>
      </c>
      <c r="F13" s="90">
        <v>16</v>
      </c>
      <c r="G13" s="81"/>
      <c r="H13" s="73"/>
      <c r="I13" s="91"/>
      <c r="J13" s="91"/>
      <c r="K13" s="34" t="s">
        <v>66</v>
      </c>
      <c r="L13" s="94">
        <v>13</v>
      </c>
      <c r="M13" s="94"/>
      <c r="N13" s="93"/>
      <c r="O13" s="64" t="s">
        <v>195</v>
      </c>
      <c r="P13" s="66">
        <v>43624.639699074076</v>
      </c>
      <c r="Q13" s="64" t="s">
        <v>376</v>
      </c>
      <c r="R13" s="67" t="s">
        <v>378</v>
      </c>
      <c r="S13" s="64" t="s">
        <v>379</v>
      </c>
      <c r="T13" s="64"/>
      <c r="U13" s="66">
        <v>43624.639699074076</v>
      </c>
      <c r="V13" s="67" t="s">
        <v>383</v>
      </c>
      <c r="W13" s="64"/>
      <c r="X13" s="64"/>
      <c r="Y13" s="70" t="s">
        <v>385</v>
      </c>
      <c r="Z13" s="70" t="s">
        <v>387</v>
      </c>
      <c r="AA13" s="104">
        <v>1</v>
      </c>
      <c r="AB13" s="48"/>
      <c r="AC13" s="49"/>
      <c r="AD13" s="48"/>
      <c r="AE13" s="49"/>
      <c r="AF13" s="48"/>
      <c r="AG13" s="49"/>
      <c r="AH13" s="48"/>
      <c r="AI13" s="49"/>
      <c r="AJ13" s="48"/>
      <c r="AK13" s="109"/>
      <c r="AL13" s="67" t="s">
        <v>380</v>
      </c>
      <c r="AM13" s="64" t="b">
        <v>0</v>
      </c>
      <c r="AN13" s="64">
        <v>3</v>
      </c>
      <c r="AO13" s="70" t="s">
        <v>388</v>
      </c>
      <c r="AP13" s="64" t="b">
        <v>0</v>
      </c>
      <c r="AQ13" s="64" t="s">
        <v>276</v>
      </c>
      <c r="AR13" s="64"/>
      <c r="AS13" s="70" t="s">
        <v>275</v>
      </c>
      <c r="AT13" s="64" t="b">
        <v>0</v>
      </c>
      <c r="AU13" s="64">
        <v>0</v>
      </c>
      <c r="AV13" s="70" t="s">
        <v>275</v>
      </c>
      <c r="AW13" s="64" t="s">
        <v>330</v>
      </c>
      <c r="AX13" s="64" t="b">
        <v>0</v>
      </c>
      <c r="AY13" s="70" t="s">
        <v>387</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7">
        <v>43624</v>
      </c>
      <c r="BN13" s="70" t="s">
        <v>381</v>
      </c>
    </row>
    <row r="14" spans="1:66" ht="15">
      <c r="A14" s="62" t="s">
        <v>364</v>
      </c>
      <c r="B14" s="62" t="s">
        <v>371</v>
      </c>
      <c r="C14" s="81" t="s">
        <v>273</v>
      </c>
      <c r="D14" s="88">
        <v>5</v>
      </c>
      <c r="E14" s="89" t="s">
        <v>132</v>
      </c>
      <c r="F14" s="90">
        <v>16</v>
      </c>
      <c r="G14" s="81"/>
      <c r="H14" s="73"/>
      <c r="I14" s="91"/>
      <c r="J14" s="91"/>
      <c r="K14" s="34" t="s">
        <v>65</v>
      </c>
      <c r="L14" s="94">
        <v>14</v>
      </c>
      <c r="M14" s="94"/>
      <c r="N14" s="93"/>
      <c r="O14" s="64" t="s">
        <v>195</v>
      </c>
      <c r="P14" s="66">
        <v>43624.639699074076</v>
      </c>
      <c r="Q14" s="64" t="s">
        <v>376</v>
      </c>
      <c r="R14" s="67" t="s">
        <v>378</v>
      </c>
      <c r="S14" s="64" t="s">
        <v>379</v>
      </c>
      <c r="T14" s="64"/>
      <c r="U14" s="66">
        <v>43624.639699074076</v>
      </c>
      <c r="V14" s="67" t="s">
        <v>383</v>
      </c>
      <c r="W14" s="64"/>
      <c r="X14" s="64"/>
      <c r="Y14" s="70" t="s">
        <v>385</v>
      </c>
      <c r="Z14" s="70" t="s">
        <v>387</v>
      </c>
      <c r="AA14" s="104">
        <v>1</v>
      </c>
      <c r="AB14" s="48"/>
      <c r="AC14" s="49"/>
      <c r="AD14" s="48"/>
      <c r="AE14" s="49"/>
      <c r="AF14" s="48"/>
      <c r="AG14" s="49"/>
      <c r="AH14" s="48"/>
      <c r="AI14" s="49"/>
      <c r="AJ14" s="48"/>
      <c r="AK14" s="109"/>
      <c r="AL14" s="67" t="s">
        <v>380</v>
      </c>
      <c r="AM14" s="64" t="b">
        <v>0</v>
      </c>
      <c r="AN14" s="64">
        <v>3</v>
      </c>
      <c r="AO14" s="70" t="s">
        <v>388</v>
      </c>
      <c r="AP14" s="64" t="b">
        <v>0</v>
      </c>
      <c r="AQ14" s="64" t="s">
        <v>276</v>
      </c>
      <c r="AR14" s="64"/>
      <c r="AS14" s="70" t="s">
        <v>275</v>
      </c>
      <c r="AT14" s="64" t="b">
        <v>0</v>
      </c>
      <c r="AU14" s="64">
        <v>0</v>
      </c>
      <c r="AV14" s="70" t="s">
        <v>275</v>
      </c>
      <c r="AW14" s="64" t="s">
        <v>330</v>
      </c>
      <c r="AX14" s="64" t="b">
        <v>0</v>
      </c>
      <c r="AY14" s="70" t="s">
        <v>387</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7">
        <v>43624</v>
      </c>
      <c r="BN14" s="70" t="s">
        <v>381</v>
      </c>
    </row>
    <row r="15" spans="1:66" ht="15">
      <c r="A15" s="62" t="s">
        <v>364</v>
      </c>
      <c r="B15" s="62" t="s">
        <v>340</v>
      </c>
      <c r="C15" s="81" t="s">
        <v>273</v>
      </c>
      <c r="D15" s="88">
        <v>5</v>
      </c>
      <c r="E15" s="89" t="s">
        <v>132</v>
      </c>
      <c r="F15" s="90">
        <v>16</v>
      </c>
      <c r="G15" s="81"/>
      <c r="H15" s="73"/>
      <c r="I15" s="91"/>
      <c r="J15" s="91"/>
      <c r="K15" s="34" t="s">
        <v>65</v>
      </c>
      <c r="L15" s="94">
        <v>15</v>
      </c>
      <c r="M15" s="94"/>
      <c r="N15" s="93"/>
      <c r="O15" s="64" t="s">
        <v>195</v>
      </c>
      <c r="P15" s="66">
        <v>43624.639699074076</v>
      </c>
      <c r="Q15" s="64" t="s">
        <v>376</v>
      </c>
      <c r="R15" s="67" t="s">
        <v>378</v>
      </c>
      <c r="S15" s="64" t="s">
        <v>379</v>
      </c>
      <c r="T15" s="64"/>
      <c r="U15" s="66">
        <v>43624.639699074076</v>
      </c>
      <c r="V15" s="67" t="s">
        <v>383</v>
      </c>
      <c r="W15" s="64"/>
      <c r="X15" s="64"/>
      <c r="Y15" s="70" t="s">
        <v>385</v>
      </c>
      <c r="Z15" s="70" t="s">
        <v>387</v>
      </c>
      <c r="AA15" s="104">
        <v>1</v>
      </c>
      <c r="AB15" s="48"/>
      <c r="AC15" s="49"/>
      <c r="AD15" s="48"/>
      <c r="AE15" s="49"/>
      <c r="AF15" s="48"/>
      <c r="AG15" s="49"/>
      <c r="AH15" s="48"/>
      <c r="AI15" s="49"/>
      <c r="AJ15" s="48"/>
      <c r="AK15" s="109"/>
      <c r="AL15" s="67" t="s">
        <v>380</v>
      </c>
      <c r="AM15" s="64" t="b">
        <v>0</v>
      </c>
      <c r="AN15" s="64">
        <v>3</v>
      </c>
      <c r="AO15" s="70" t="s">
        <v>388</v>
      </c>
      <c r="AP15" s="64" t="b">
        <v>0</v>
      </c>
      <c r="AQ15" s="64" t="s">
        <v>276</v>
      </c>
      <c r="AR15" s="64"/>
      <c r="AS15" s="70" t="s">
        <v>275</v>
      </c>
      <c r="AT15" s="64" t="b">
        <v>0</v>
      </c>
      <c r="AU15" s="64">
        <v>0</v>
      </c>
      <c r="AV15" s="70" t="s">
        <v>275</v>
      </c>
      <c r="AW15" s="64" t="s">
        <v>330</v>
      </c>
      <c r="AX15" s="64" t="b">
        <v>0</v>
      </c>
      <c r="AY15" s="70" t="s">
        <v>387</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43624</v>
      </c>
      <c r="BN15" s="70" t="s">
        <v>381</v>
      </c>
    </row>
    <row r="16" spans="1:66" ht="15">
      <c r="A16" s="62" t="s">
        <v>364</v>
      </c>
      <c r="B16" s="62" t="s">
        <v>372</v>
      </c>
      <c r="C16" s="81" t="s">
        <v>273</v>
      </c>
      <c r="D16" s="88">
        <v>5</v>
      </c>
      <c r="E16" s="89" t="s">
        <v>132</v>
      </c>
      <c r="F16" s="90">
        <v>16</v>
      </c>
      <c r="G16" s="81"/>
      <c r="H16" s="73"/>
      <c r="I16" s="91"/>
      <c r="J16" s="91"/>
      <c r="K16" s="34" t="s">
        <v>65</v>
      </c>
      <c r="L16" s="94">
        <v>16</v>
      </c>
      <c r="M16" s="94"/>
      <c r="N16" s="93"/>
      <c r="O16" s="64" t="s">
        <v>195</v>
      </c>
      <c r="P16" s="66">
        <v>43624.639699074076</v>
      </c>
      <c r="Q16" s="64" t="s">
        <v>376</v>
      </c>
      <c r="R16" s="67" t="s">
        <v>378</v>
      </c>
      <c r="S16" s="64" t="s">
        <v>379</v>
      </c>
      <c r="T16" s="64"/>
      <c r="U16" s="66">
        <v>43624.639699074076</v>
      </c>
      <c r="V16" s="67" t="s">
        <v>383</v>
      </c>
      <c r="W16" s="64"/>
      <c r="X16" s="64"/>
      <c r="Y16" s="70" t="s">
        <v>385</v>
      </c>
      <c r="Z16" s="70" t="s">
        <v>387</v>
      </c>
      <c r="AA16" s="104">
        <v>1</v>
      </c>
      <c r="AB16" s="48"/>
      <c r="AC16" s="49"/>
      <c r="AD16" s="48"/>
      <c r="AE16" s="49"/>
      <c r="AF16" s="48"/>
      <c r="AG16" s="49"/>
      <c r="AH16" s="48"/>
      <c r="AI16" s="49"/>
      <c r="AJ16" s="48"/>
      <c r="AK16" s="109"/>
      <c r="AL16" s="67" t="s">
        <v>380</v>
      </c>
      <c r="AM16" s="64" t="b">
        <v>0</v>
      </c>
      <c r="AN16" s="64">
        <v>3</v>
      </c>
      <c r="AO16" s="70" t="s">
        <v>388</v>
      </c>
      <c r="AP16" s="64" t="b">
        <v>0</v>
      </c>
      <c r="AQ16" s="64" t="s">
        <v>276</v>
      </c>
      <c r="AR16" s="64"/>
      <c r="AS16" s="70" t="s">
        <v>275</v>
      </c>
      <c r="AT16" s="64" t="b">
        <v>0</v>
      </c>
      <c r="AU16" s="64">
        <v>0</v>
      </c>
      <c r="AV16" s="70" t="s">
        <v>275</v>
      </c>
      <c r="AW16" s="64" t="s">
        <v>330</v>
      </c>
      <c r="AX16" s="64" t="b">
        <v>0</v>
      </c>
      <c r="AY16" s="70" t="s">
        <v>387</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27">
        <v>43624</v>
      </c>
      <c r="BN16" s="70" t="s">
        <v>381</v>
      </c>
    </row>
    <row r="17" spans="1:66" ht="15">
      <c r="A17" s="62" t="s">
        <v>364</v>
      </c>
      <c r="B17" s="62" t="s">
        <v>373</v>
      </c>
      <c r="C17" s="81" t="s">
        <v>273</v>
      </c>
      <c r="D17" s="88">
        <v>5</v>
      </c>
      <c r="E17" s="89" t="s">
        <v>132</v>
      </c>
      <c r="F17" s="90">
        <v>16</v>
      </c>
      <c r="G17" s="81"/>
      <c r="H17" s="73"/>
      <c r="I17" s="91"/>
      <c r="J17" s="91"/>
      <c r="K17" s="34" t="s">
        <v>65</v>
      </c>
      <c r="L17" s="94">
        <v>17</v>
      </c>
      <c r="M17" s="94"/>
      <c r="N17" s="93"/>
      <c r="O17" s="64" t="s">
        <v>195</v>
      </c>
      <c r="P17" s="66">
        <v>43624.639699074076</v>
      </c>
      <c r="Q17" s="64" t="s">
        <v>376</v>
      </c>
      <c r="R17" s="67" t="s">
        <v>378</v>
      </c>
      <c r="S17" s="64" t="s">
        <v>379</v>
      </c>
      <c r="T17" s="64"/>
      <c r="U17" s="66">
        <v>43624.639699074076</v>
      </c>
      <c r="V17" s="67" t="s">
        <v>383</v>
      </c>
      <c r="W17" s="64"/>
      <c r="X17" s="64"/>
      <c r="Y17" s="70" t="s">
        <v>385</v>
      </c>
      <c r="Z17" s="70" t="s">
        <v>387</v>
      </c>
      <c r="AA17" s="104">
        <v>1</v>
      </c>
      <c r="AB17" s="48"/>
      <c r="AC17" s="49"/>
      <c r="AD17" s="48"/>
      <c r="AE17" s="49"/>
      <c r="AF17" s="48"/>
      <c r="AG17" s="49"/>
      <c r="AH17" s="48"/>
      <c r="AI17" s="49"/>
      <c r="AJ17" s="48"/>
      <c r="AK17" s="109"/>
      <c r="AL17" s="67" t="s">
        <v>380</v>
      </c>
      <c r="AM17" s="64" t="b">
        <v>0</v>
      </c>
      <c r="AN17" s="64">
        <v>3</v>
      </c>
      <c r="AO17" s="70" t="s">
        <v>388</v>
      </c>
      <c r="AP17" s="64" t="b">
        <v>0</v>
      </c>
      <c r="AQ17" s="64" t="s">
        <v>276</v>
      </c>
      <c r="AR17" s="64"/>
      <c r="AS17" s="70" t="s">
        <v>275</v>
      </c>
      <c r="AT17" s="64" t="b">
        <v>0</v>
      </c>
      <c r="AU17" s="64">
        <v>0</v>
      </c>
      <c r="AV17" s="70" t="s">
        <v>275</v>
      </c>
      <c r="AW17" s="64" t="s">
        <v>330</v>
      </c>
      <c r="AX17" s="64" t="b">
        <v>0</v>
      </c>
      <c r="AY17" s="70" t="s">
        <v>387</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27">
        <v>43624</v>
      </c>
      <c r="BN17" s="70" t="s">
        <v>381</v>
      </c>
    </row>
    <row r="18" spans="1:66" ht="15">
      <c r="A18" s="62" t="s">
        <v>364</v>
      </c>
      <c r="B18" s="62" t="s">
        <v>374</v>
      </c>
      <c r="C18" s="81" t="s">
        <v>273</v>
      </c>
      <c r="D18" s="88">
        <v>5</v>
      </c>
      <c r="E18" s="89" t="s">
        <v>132</v>
      </c>
      <c r="F18" s="90">
        <v>16</v>
      </c>
      <c r="G18" s="81"/>
      <c r="H18" s="73"/>
      <c r="I18" s="91"/>
      <c r="J18" s="91"/>
      <c r="K18" s="34" t="s">
        <v>65</v>
      </c>
      <c r="L18" s="94">
        <v>18</v>
      </c>
      <c r="M18" s="94"/>
      <c r="N18" s="93"/>
      <c r="O18" s="64" t="s">
        <v>195</v>
      </c>
      <c r="P18" s="66">
        <v>43624.639699074076</v>
      </c>
      <c r="Q18" s="64" t="s">
        <v>376</v>
      </c>
      <c r="R18" s="67" t="s">
        <v>378</v>
      </c>
      <c r="S18" s="64" t="s">
        <v>379</v>
      </c>
      <c r="T18" s="64"/>
      <c r="U18" s="66">
        <v>43624.639699074076</v>
      </c>
      <c r="V18" s="67" t="s">
        <v>383</v>
      </c>
      <c r="W18" s="64"/>
      <c r="X18" s="64"/>
      <c r="Y18" s="70" t="s">
        <v>385</v>
      </c>
      <c r="Z18" s="70" t="s">
        <v>387</v>
      </c>
      <c r="AA18" s="104">
        <v>1</v>
      </c>
      <c r="AB18" s="48"/>
      <c r="AC18" s="49"/>
      <c r="AD18" s="48"/>
      <c r="AE18" s="49"/>
      <c r="AF18" s="48"/>
      <c r="AG18" s="49"/>
      <c r="AH18" s="48"/>
      <c r="AI18" s="49"/>
      <c r="AJ18" s="48"/>
      <c r="AK18" s="109"/>
      <c r="AL18" s="67" t="s">
        <v>380</v>
      </c>
      <c r="AM18" s="64" t="b">
        <v>0</v>
      </c>
      <c r="AN18" s="64">
        <v>3</v>
      </c>
      <c r="AO18" s="70" t="s">
        <v>388</v>
      </c>
      <c r="AP18" s="64" t="b">
        <v>0</v>
      </c>
      <c r="AQ18" s="64" t="s">
        <v>276</v>
      </c>
      <c r="AR18" s="64"/>
      <c r="AS18" s="70" t="s">
        <v>275</v>
      </c>
      <c r="AT18" s="64" t="b">
        <v>0</v>
      </c>
      <c r="AU18" s="64">
        <v>0</v>
      </c>
      <c r="AV18" s="70" t="s">
        <v>275</v>
      </c>
      <c r="AW18" s="64" t="s">
        <v>330</v>
      </c>
      <c r="AX18" s="64" t="b">
        <v>0</v>
      </c>
      <c r="AY18" s="70" t="s">
        <v>387</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27">
        <v>43624</v>
      </c>
      <c r="BN18" s="70" t="s">
        <v>381</v>
      </c>
    </row>
    <row r="19" spans="1:66" ht="15">
      <c r="A19" s="62" t="s">
        <v>364</v>
      </c>
      <c r="B19" s="62" t="s">
        <v>375</v>
      </c>
      <c r="C19" s="81" t="s">
        <v>273</v>
      </c>
      <c r="D19" s="88">
        <v>5</v>
      </c>
      <c r="E19" s="89" t="s">
        <v>132</v>
      </c>
      <c r="F19" s="90">
        <v>16</v>
      </c>
      <c r="G19" s="81"/>
      <c r="H19" s="73"/>
      <c r="I19" s="91"/>
      <c r="J19" s="91"/>
      <c r="K19" s="34" t="s">
        <v>65</v>
      </c>
      <c r="L19" s="94">
        <v>19</v>
      </c>
      <c r="M19" s="94"/>
      <c r="N19" s="93"/>
      <c r="O19" s="64" t="s">
        <v>196</v>
      </c>
      <c r="P19" s="66">
        <v>43624.639699074076</v>
      </c>
      <c r="Q19" s="64" t="s">
        <v>376</v>
      </c>
      <c r="R19" s="67" t="s">
        <v>378</v>
      </c>
      <c r="S19" s="64" t="s">
        <v>379</v>
      </c>
      <c r="T19" s="64"/>
      <c r="U19" s="66">
        <v>43624.639699074076</v>
      </c>
      <c r="V19" s="67" t="s">
        <v>383</v>
      </c>
      <c r="W19" s="64"/>
      <c r="X19" s="64"/>
      <c r="Y19" s="70" t="s">
        <v>385</v>
      </c>
      <c r="Z19" s="70" t="s">
        <v>387</v>
      </c>
      <c r="AA19" s="104">
        <v>1</v>
      </c>
      <c r="AB19" s="48">
        <v>0</v>
      </c>
      <c r="AC19" s="49">
        <v>0</v>
      </c>
      <c r="AD19" s="48">
        <v>0</v>
      </c>
      <c r="AE19" s="49">
        <v>0</v>
      </c>
      <c r="AF19" s="48">
        <v>0</v>
      </c>
      <c r="AG19" s="49">
        <v>0</v>
      </c>
      <c r="AH19" s="48">
        <v>38</v>
      </c>
      <c r="AI19" s="49">
        <v>100</v>
      </c>
      <c r="AJ19" s="48">
        <v>38</v>
      </c>
      <c r="AK19" s="109"/>
      <c r="AL19" s="67" t="s">
        <v>380</v>
      </c>
      <c r="AM19" s="64" t="b">
        <v>0</v>
      </c>
      <c r="AN19" s="64">
        <v>3</v>
      </c>
      <c r="AO19" s="70" t="s">
        <v>388</v>
      </c>
      <c r="AP19" s="64" t="b">
        <v>0</v>
      </c>
      <c r="AQ19" s="64" t="s">
        <v>276</v>
      </c>
      <c r="AR19" s="64"/>
      <c r="AS19" s="70" t="s">
        <v>275</v>
      </c>
      <c r="AT19" s="64" t="b">
        <v>0</v>
      </c>
      <c r="AU19" s="64">
        <v>0</v>
      </c>
      <c r="AV19" s="70" t="s">
        <v>275</v>
      </c>
      <c r="AW19" s="64" t="s">
        <v>330</v>
      </c>
      <c r="AX19" s="64" t="b">
        <v>0</v>
      </c>
      <c r="AY19" s="70" t="s">
        <v>387</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7">
        <v>43624</v>
      </c>
      <c r="BN19" s="70" t="s">
        <v>381</v>
      </c>
    </row>
    <row r="20" spans="1:66" ht="15">
      <c r="A20" s="62" t="s">
        <v>352</v>
      </c>
      <c r="B20" s="62" t="s">
        <v>364</v>
      </c>
      <c r="C20" s="81" t="s">
        <v>273</v>
      </c>
      <c r="D20" s="88">
        <v>5</v>
      </c>
      <c r="E20" s="89" t="s">
        <v>132</v>
      </c>
      <c r="F20" s="90">
        <v>16</v>
      </c>
      <c r="G20" s="81"/>
      <c r="H20" s="73"/>
      <c r="I20" s="91"/>
      <c r="J20" s="91"/>
      <c r="K20" s="34" t="s">
        <v>66</v>
      </c>
      <c r="L20" s="94">
        <v>20</v>
      </c>
      <c r="M20" s="94"/>
      <c r="N20" s="93"/>
      <c r="O20" s="64" t="s">
        <v>195</v>
      </c>
      <c r="P20" s="66">
        <v>43626.65115740741</v>
      </c>
      <c r="Q20" s="64" t="s">
        <v>377</v>
      </c>
      <c r="R20" s="64"/>
      <c r="S20" s="64"/>
      <c r="T20" s="64"/>
      <c r="U20" s="66">
        <v>43626.65115740741</v>
      </c>
      <c r="V20" s="67" t="s">
        <v>384</v>
      </c>
      <c r="W20" s="64"/>
      <c r="X20" s="64"/>
      <c r="Y20" s="70" t="s">
        <v>386</v>
      </c>
      <c r="Z20" s="70" t="s">
        <v>387</v>
      </c>
      <c r="AA20" s="104">
        <v>1</v>
      </c>
      <c r="AB20" s="48"/>
      <c r="AC20" s="49"/>
      <c r="AD20" s="48"/>
      <c r="AE20" s="49"/>
      <c r="AF20" s="48"/>
      <c r="AG20" s="49"/>
      <c r="AH20" s="48"/>
      <c r="AI20" s="49"/>
      <c r="AJ20" s="48"/>
      <c r="AK20" s="109"/>
      <c r="AL20" s="67" t="s">
        <v>361</v>
      </c>
      <c r="AM20" s="64" t="b">
        <v>0</v>
      </c>
      <c r="AN20" s="64">
        <v>2</v>
      </c>
      <c r="AO20" s="70" t="s">
        <v>388</v>
      </c>
      <c r="AP20" s="64" t="b">
        <v>0</v>
      </c>
      <c r="AQ20" s="64" t="s">
        <v>276</v>
      </c>
      <c r="AR20" s="64"/>
      <c r="AS20" s="70" t="s">
        <v>275</v>
      </c>
      <c r="AT20" s="64" t="b">
        <v>0</v>
      </c>
      <c r="AU20" s="64">
        <v>0</v>
      </c>
      <c r="AV20" s="70" t="s">
        <v>275</v>
      </c>
      <c r="AW20" s="64" t="s">
        <v>329</v>
      </c>
      <c r="AX20" s="64" t="b">
        <v>0</v>
      </c>
      <c r="AY20" s="70" t="s">
        <v>387</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27">
        <v>43626</v>
      </c>
      <c r="BN20" s="70" t="s">
        <v>382</v>
      </c>
    </row>
    <row r="21" spans="1:66" ht="15">
      <c r="A21" s="62" t="s">
        <v>352</v>
      </c>
      <c r="B21" s="62" t="s">
        <v>369</v>
      </c>
      <c r="C21" s="81" t="s">
        <v>273</v>
      </c>
      <c r="D21" s="88">
        <v>5</v>
      </c>
      <c r="E21" s="89" t="s">
        <v>132</v>
      </c>
      <c r="F21" s="90">
        <v>16</v>
      </c>
      <c r="G21" s="81"/>
      <c r="H21" s="73"/>
      <c r="I21" s="91"/>
      <c r="J21" s="91"/>
      <c r="K21" s="34" t="s">
        <v>65</v>
      </c>
      <c r="L21" s="94">
        <v>21</v>
      </c>
      <c r="M21" s="94"/>
      <c r="N21" s="93"/>
      <c r="O21" s="64" t="s">
        <v>195</v>
      </c>
      <c r="P21" s="66">
        <v>43626.65115740741</v>
      </c>
      <c r="Q21" s="64" t="s">
        <v>377</v>
      </c>
      <c r="R21" s="64"/>
      <c r="S21" s="64"/>
      <c r="T21" s="64"/>
      <c r="U21" s="66">
        <v>43626.65115740741</v>
      </c>
      <c r="V21" s="67" t="s">
        <v>384</v>
      </c>
      <c r="W21" s="64"/>
      <c r="X21" s="64"/>
      <c r="Y21" s="70" t="s">
        <v>386</v>
      </c>
      <c r="Z21" s="70" t="s">
        <v>387</v>
      </c>
      <c r="AA21" s="104">
        <v>1</v>
      </c>
      <c r="AB21" s="48"/>
      <c r="AC21" s="49"/>
      <c r="AD21" s="48"/>
      <c r="AE21" s="49"/>
      <c r="AF21" s="48"/>
      <c r="AG21" s="49"/>
      <c r="AH21" s="48"/>
      <c r="AI21" s="49"/>
      <c r="AJ21" s="48"/>
      <c r="AK21" s="109"/>
      <c r="AL21" s="67" t="s">
        <v>361</v>
      </c>
      <c r="AM21" s="64" t="b">
        <v>0</v>
      </c>
      <c r="AN21" s="64">
        <v>2</v>
      </c>
      <c r="AO21" s="70" t="s">
        <v>388</v>
      </c>
      <c r="AP21" s="64" t="b">
        <v>0</v>
      </c>
      <c r="AQ21" s="64" t="s">
        <v>276</v>
      </c>
      <c r="AR21" s="64"/>
      <c r="AS21" s="70" t="s">
        <v>275</v>
      </c>
      <c r="AT21" s="64" t="b">
        <v>0</v>
      </c>
      <c r="AU21" s="64">
        <v>0</v>
      </c>
      <c r="AV21" s="70" t="s">
        <v>275</v>
      </c>
      <c r="AW21" s="64" t="s">
        <v>329</v>
      </c>
      <c r="AX21" s="64" t="b">
        <v>0</v>
      </c>
      <c r="AY21" s="70" t="s">
        <v>387</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27">
        <v>43626</v>
      </c>
      <c r="BN21" s="70" t="s">
        <v>382</v>
      </c>
    </row>
    <row r="22" spans="1:66" ht="15">
      <c r="A22" s="62" t="s">
        <v>352</v>
      </c>
      <c r="B22" s="62" t="s">
        <v>370</v>
      </c>
      <c r="C22" s="81" t="s">
        <v>273</v>
      </c>
      <c r="D22" s="88">
        <v>5</v>
      </c>
      <c r="E22" s="89" t="s">
        <v>132</v>
      </c>
      <c r="F22" s="90">
        <v>16</v>
      </c>
      <c r="G22" s="81"/>
      <c r="H22" s="73"/>
      <c r="I22" s="91"/>
      <c r="J22" s="91"/>
      <c r="K22" s="34" t="s">
        <v>65</v>
      </c>
      <c r="L22" s="94">
        <v>22</v>
      </c>
      <c r="M22" s="94"/>
      <c r="N22" s="93"/>
      <c r="O22" s="64" t="s">
        <v>195</v>
      </c>
      <c r="P22" s="66">
        <v>43626.65115740741</v>
      </c>
      <c r="Q22" s="64" t="s">
        <v>377</v>
      </c>
      <c r="R22" s="64"/>
      <c r="S22" s="64"/>
      <c r="T22" s="64"/>
      <c r="U22" s="66">
        <v>43626.65115740741</v>
      </c>
      <c r="V22" s="67" t="s">
        <v>384</v>
      </c>
      <c r="W22" s="64"/>
      <c r="X22" s="64"/>
      <c r="Y22" s="70" t="s">
        <v>386</v>
      </c>
      <c r="Z22" s="70" t="s">
        <v>387</v>
      </c>
      <c r="AA22" s="104">
        <v>1</v>
      </c>
      <c r="AB22" s="48"/>
      <c r="AC22" s="49"/>
      <c r="AD22" s="48"/>
      <c r="AE22" s="49"/>
      <c r="AF22" s="48"/>
      <c r="AG22" s="49"/>
      <c r="AH22" s="48"/>
      <c r="AI22" s="49"/>
      <c r="AJ22" s="48"/>
      <c r="AK22" s="109"/>
      <c r="AL22" s="67" t="s">
        <v>361</v>
      </c>
      <c r="AM22" s="64" t="b">
        <v>0</v>
      </c>
      <c r="AN22" s="64">
        <v>2</v>
      </c>
      <c r="AO22" s="70" t="s">
        <v>388</v>
      </c>
      <c r="AP22" s="64" t="b">
        <v>0</v>
      </c>
      <c r="AQ22" s="64" t="s">
        <v>276</v>
      </c>
      <c r="AR22" s="64"/>
      <c r="AS22" s="70" t="s">
        <v>275</v>
      </c>
      <c r="AT22" s="64" t="b">
        <v>0</v>
      </c>
      <c r="AU22" s="64">
        <v>0</v>
      </c>
      <c r="AV22" s="70" t="s">
        <v>275</v>
      </c>
      <c r="AW22" s="64" t="s">
        <v>329</v>
      </c>
      <c r="AX22" s="64" t="b">
        <v>0</v>
      </c>
      <c r="AY22" s="70" t="s">
        <v>387</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27">
        <v>43626</v>
      </c>
      <c r="BN22" s="70" t="s">
        <v>382</v>
      </c>
    </row>
    <row r="23" spans="1:66" ht="15">
      <c r="A23" s="62" t="s">
        <v>352</v>
      </c>
      <c r="B23" s="62" t="s">
        <v>371</v>
      </c>
      <c r="C23" s="81" t="s">
        <v>273</v>
      </c>
      <c r="D23" s="88">
        <v>5</v>
      </c>
      <c r="E23" s="89" t="s">
        <v>132</v>
      </c>
      <c r="F23" s="90">
        <v>16</v>
      </c>
      <c r="G23" s="81"/>
      <c r="H23" s="73"/>
      <c r="I23" s="91"/>
      <c r="J23" s="91"/>
      <c r="K23" s="34" t="s">
        <v>65</v>
      </c>
      <c r="L23" s="94">
        <v>23</v>
      </c>
      <c r="M23" s="94"/>
      <c r="N23" s="93"/>
      <c r="O23" s="64" t="s">
        <v>195</v>
      </c>
      <c r="P23" s="66">
        <v>43626.65115740741</v>
      </c>
      <c r="Q23" s="64" t="s">
        <v>377</v>
      </c>
      <c r="R23" s="64"/>
      <c r="S23" s="64"/>
      <c r="T23" s="64"/>
      <c r="U23" s="66">
        <v>43626.65115740741</v>
      </c>
      <c r="V23" s="67" t="s">
        <v>384</v>
      </c>
      <c r="W23" s="64"/>
      <c r="X23" s="64"/>
      <c r="Y23" s="70" t="s">
        <v>386</v>
      </c>
      <c r="Z23" s="70" t="s">
        <v>387</v>
      </c>
      <c r="AA23" s="104">
        <v>1</v>
      </c>
      <c r="AB23" s="48"/>
      <c r="AC23" s="49"/>
      <c r="AD23" s="48"/>
      <c r="AE23" s="49"/>
      <c r="AF23" s="48"/>
      <c r="AG23" s="49"/>
      <c r="AH23" s="48"/>
      <c r="AI23" s="49"/>
      <c r="AJ23" s="48"/>
      <c r="AK23" s="109"/>
      <c r="AL23" s="67" t="s">
        <v>361</v>
      </c>
      <c r="AM23" s="64" t="b">
        <v>0</v>
      </c>
      <c r="AN23" s="64">
        <v>2</v>
      </c>
      <c r="AO23" s="70" t="s">
        <v>388</v>
      </c>
      <c r="AP23" s="64" t="b">
        <v>0</v>
      </c>
      <c r="AQ23" s="64" t="s">
        <v>276</v>
      </c>
      <c r="AR23" s="64"/>
      <c r="AS23" s="70" t="s">
        <v>275</v>
      </c>
      <c r="AT23" s="64" t="b">
        <v>0</v>
      </c>
      <c r="AU23" s="64">
        <v>0</v>
      </c>
      <c r="AV23" s="70" t="s">
        <v>275</v>
      </c>
      <c r="AW23" s="64" t="s">
        <v>329</v>
      </c>
      <c r="AX23" s="64" t="b">
        <v>0</v>
      </c>
      <c r="AY23" s="70" t="s">
        <v>387</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27">
        <v>43626</v>
      </c>
      <c r="BN23" s="70" t="s">
        <v>382</v>
      </c>
    </row>
    <row r="24" spans="1:66" ht="15">
      <c r="A24" s="62" t="s">
        <v>352</v>
      </c>
      <c r="B24" s="62" t="s">
        <v>340</v>
      </c>
      <c r="C24" s="81" t="s">
        <v>273</v>
      </c>
      <c r="D24" s="88">
        <v>5</v>
      </c>
      <c r="E24" s="89" t="s">
        <v>132</v>
      </c>
      <c r="F24" s="90">
        <v>16</v>
      </c>
      <c r="G24" s="81"/>
      <c r="H24" s="73"/>
      <c r="I24" s="91"/>
      <c r="J24" s="91"/>
      <c r="K24" s="34" t="s">
        <v>65</v>
      </c>
      <c r="L24" s="94">
        <v>24</v>
      </c>
      <c r="M24" s="94"/>
      <c r="N24" s="93"/>
      <c r="O24" s="64" t="s">
        <v>195</v>
      </c>
      <c r="P24" s="66">
        <v>43626.65115740741</v>
      </c>
      <c r="Q24" s="64" t="s">
        <v>377</v>
      </c>
      <c r="R24" s="64"/>
      <c r="S24" s="64"/>
      <c r="T24" s="64"/>
      <c r="U24" s="66">
        <v>43626.65115740741</v>
      </c>
      <c r="V24" s="67" t="s">
        <v>384</v>
      </c>
      <c r="W24" s="64"/>
      <c r="X24" s="64"/>
      <c r="Y24" s="70" t="s">
        <v>386</v>
      </c>
      <c r="Z24" s="70" t="s">
        <v>387</v>
      </c>
      <c r="AA24" s="104">
        <v>1</v>
      </c>
      <c r="AB24" s="48"/>
      <c r="AC24" s="49"/>
      <c r="AD24" s="48"/>
      <c r="AE24" s="49"/>
      <c r="AF24" s="48"/>
      <c r="AG24" s="49"/>
      <c r="AH24" s="48"/>
      <c r="AI24" s="49"/>
      <c r="AJ24" s="48"/>
      <c r="AK24" s="109"/>
      <c r="AL24" s="67" t="s">
        <v>361</v>
      </c>
      <c r="AM24" s="64" t="b">
        <v>0</v>
      </c>
      <c r="AN24" s="64">
        <v>2</v>
      </c>
      <c r="AO24" s="70" t="s">
        <v>388</v>
      </c>
      <c r="AP24" s="64" t="b">
        <v>0</v>
      </c>
      <c r="AQ24" s="64" t="s">
        <v>276</v>
      </c>
      <c r="AR24" s="64"/>
      <c r="AS24" s="70" t="s">
        <v>275</v>
      </c>
      <c r="AT24" s="64" t="b">
        <v>0</v>
      </c>
      <c r="AU24" s="64">
        <v>0</v>
      </c>
      <c r="AV24" s="70" t="s">
        <v>275</v>
      </c>
      <c r="AW24" s="64" t="s">
        <v>329</v>
      </c>
      <c r="AX24" s="64" t="b">
        <v>0</v>
      </c>
      <c r="AY24" s="70" t="s">
        <v>387</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1</v>
      </c>
      <c r="BM24" s="127">
        <v>43626</v>
      </c>
      <c r="BN24" s="70" t="s">
        <v>382</v>
      </c>
    </row>
    <row r="25" spans="1:66" ht="15">
      <c r="A25" s="62" t="s">
        <v>352</v>
      </c>
      <c r="B25" s="62" t="s">
        <v>372</v>
      </c>
      <c r="C25" s="81" t="s">
        <v>273</v>
      </c>
      <c r="D25" s="88">
        <v>5</v>
      </c>
      <c r="E25" s="89" t="s">
        <v>132</v>
      </c>
      <c r="F25" s="90">
        <v>16</v>
      </c>
      <c r="G25" s="81"/>
      <c r="H25" s="73"/>
      <c r="I25" s="91"/>
      <c r="J25" s="91"/>
      <c r="K25" s="34" t="s">
        <v>65</v>
      </c>
      <c r="L25" s="94">
        <v>25</v>
      </c>
      <c r="M25" s="94"/>
      <c r="N25" s="93"/>
      <c r="O25" s="64" t="s">
        <v>195</v>
      </c>
      <c r="P25" s="66">
        <v>43626.65115740741</v>
      </c>
      <c r="Q25" s="64" t="s">
        <v>377</v>
      </c>
      <c r="R25" s="64"/>
      <c r="S25" s="64"/>
      <c r="T25" s="64"/>
      <c r="U25" s="66">
        <v>43626.65115740741</v>
      </c>
      <c r="V25" s="67" t="s">
        <v>384</v>
      </c>
      <c r="W25" s="64"/>
      <c r="X25" s="64"/>
      <c r="Y25" s="70" t="s">
        <v>386</v>
      </c>
      <c r="Z25" s="70" t="s">
        <v>387</v>
      </c>
      <c r="AA25" s="104">
        <v>1</v>
      </c>
      <c r="AB25" s="48"/>
      <c r="AC25" s="49"/>
      <c r="AD25" s="48"/>
      <c r="AE25" s="49"/>
      <c r="AF25" s="48"/>
      <c r="AG25" s="49"/>
      <c r="AH25" s="48"/>
      <c r="AI25" s="49"/>
      <c r="AJ25" s="48"/>
      <c r="AK25" s="109"/>
      <c r="AL25" s="67" t="s">
        <v>361</v>
      </c>
      <c r="AM25" s="64" t="b">
        <v>0</v>
      </c>
      <c r="AN25" s="64">
        <v>2</v>
      </c>
      <c r="AO25" s="70" t="s">
        <v>388</v>
      </c>
      <c r="AP25" s="64" t="b">
        <v>0</v>
      </c>
      <c r="AQ25" s="64" t="s">
        <v>276</v>
      </c>
      <c r="AR25" s="64"/>
      <c r="AS25" s="70" t="s">
        <v>275</v>
      </c>
      <c r="AT25" s="64" t="b">
        <v>0</v>
      </c>
      <c r="AU25" s="64">
        <v>0</v>
      </c>
      <c r="AV25" s="70" t="s">
        <v>275</v>
      </c>
      <c r="AW25" s="64" t="s">
        <v>329</v>
      </c>
      <c r="AX25" s="64" t="b">
        <v>0</v>
      </c>
      <c r="AY25" s="70" t="s">
        <v>387</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c r="BM25" s="127">
        <v>43626</v>
      </c>
      <c r="BN25" s="70" t="s">
        <v>382</v>
      </c>
    </row>
    <row r="26" spans="1:66" ht="15">
      <c r="A26" s="62" t="s">
        <v>352</v>
      </c>
      <c r="B26" s="62" t="s">
        <v>373</v>
      </c>
      <c r="C26" s="81" t="s">
        <v>273</v>
      </c>
      <c r="D26" s="88">
        <v>5</v>
      </c>
      <c r="E26" s="89" t="s">
        <v>132</v>
      </c>
      <c r="F26" s="90">
        <v>16</v>
      </c>
      <c r="G26" s="81"/>
      <c r="H26" s="73"/>
      <c r="I26" s="91"/>
      <c r="J26" s="91"/>
      <c r="K26" s="34" t="s">
        <v>65</v>
      </c>
      <c r="L26" s="94">
        <v>26</v>
      </c>
      <c r="M26" s="94"/>
      <c r="N26" s="93"/>
      <c r="O26" s="64" t="s">
        <v>195</v>
      </c>
      <c r="P26" s="66">
        <v>43626.65115740741</v>
      </c>
      <c r="Q26" s="64" t="s">
        <v>377</v>
      </c>
      <c r="R26" s="64"/>
      <c r="S26" s="64"/>
      <c r="T26" s="64"/>
      <c r="U26" s="66">
        <v>43626.65115740741</v>
      </c>
      <c r="V26" s="67" t="s">
        <v>384</v>
      </c>
      <c r="W26" s="64"/>
      <c r="X26" s="64"/>
      <c r="Y26" s="70" t="s">
        <v>386</v>
      </c>
      <c r="Z26" s="70" t="s">
        <v>387</v>
      </c>
      <c r="AA26" s="104">
        <v>1</v>
      </c>
      <c r="AB26" s="48"/>
      <c r="AC26" s="49"/>
      <c r="AD26" s="48"/>
      <c r="AE26" s="49"/>
      <c r="AF26" s="48"/>
      <c r="AG26" s="49"/>
      <c r="AH26" s="48"/>
      <c r="AI26" s="49"/>
      <c r="AJ26" s="48"/>
      <c r="AK26" s="109"/>
      <c r="AL26" s="67" t="s">
        <v>361</v>
      </c>
      <c r="AM26" s="64" t="b">
        <v>0</v>
      </c>
      <c r="AN26" s="64">
        <v>2</v>
      </c>
      <c r="AO26" s="70" t="s">
        <v>388</v>
      </c>
      <c r="AP26" s="64" t="b">
        <v>0</v>
      </c>
      <c r="AQ26" s="64" t="s">
        <v>276</v>
      </c>
      <c r="AR26" s="64"/>
      <c r="AS26" s="70" t="s">
        <v>275</v>
      </c>
      <c r="AT26" s="64" t="b">
        <v>0</v>
      </c>
      <c r="AU26" s="64">
        <v>0</v>
      </c>
      <c r="AV26" s="70" t="s">
        <v>275</v>
      </c>
      <c r="AW26" s="64" t="s">
        <v>329</v>
      </c>
      <c r="AX26" s="64" t="b">
        <v>0</v>
      </c>
      <c r="AY26" s="70" t="s">
        <v>387</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27">
        <v>43626</v>
      </c>
      <c r="BN26" s="70" t="s">
        <v>382</v>
      </c>
    </row>
    <row r="27" spans="1:66" ht="15">
      <c r="A27" s="62" t="s">
        <v>352</v>
      </c>
      <c r="B27" s="62" t="s">
        <v>374</v>
      </c>
      <c r="C27" s="81" t="s">
        <v>273</v>
      </c>
      <c r="D27" s="88">
        <v>5</v>
      </c>
      <c r="E27" s="89" t="s">
        <v>132</v>
      </c>
      <c r="F27" s="90">
        <v>16</v>
      </c>
      <c r="G27" s="81"/>
      <c r="H27" s="73"/>
      <c r="I27" s="91"/>
      <c r="J27" s="91"/>
      <c r="K27" s="34" t="s">
        <v>65</v>
      </c>
      <c r="L27" s="94">
        <v>27</v>
      </c>
      <c r="M27" s="94"/>
      <c r="N27" s="93"/>
      <c r="O27" s="64" t="s">
        <v>195</v>
      </c>
      <c r="P27" s="66">
        <v>43626.65115740741</v>
      </c>
      <c r="Q27" s="64" t="s">
        <v>377</v>
      </c>
      <c r="R27" s="64"/>
      <c r="S27" s="64"/>
      <c r="T27" s="64"/>
      <c r="U27" s="66">
        <v>43626.65115740741</v>
      </c>
      <c r="V27" s="67" t="s">
        <v>384</v>
      </c>
      <c r="W27" s="64"/>
      <c r="X27" s="64"/>
      <c r="Y27" s="70" t="s">
        <v>386</v>
      </c>
      <c r="Z27" s="70" t="s">
        <v>387</v>
      </c>
      <c r="AA27" s="104">
        <v>1</v>
      </c>
      <c r="AB27" s="48"/>
      <c r="AC27" s="49"/>
      <c r="AD27" s="48"/>
      <c r="AE27" s="49"/>
      <c r="AF27" s="48"/>
      <c r="AG27" s="49"/>
      <c r="AH27" s="48"/>
      <c r="AI27" s="49"/>
      <c r="AJ27" s="48"/>
      <c r="AK27" s="109"/>
      <c r="AL27" s="67" t="s">
        <v>361</v>
      </c>
      <c r="AM27" s="64" t="b">
        <v>0</v>
      </c>
      <c r="AN27" s="64">
        <v>2</v>
      </c>
      <c r="AO27" s="70" t="s">
        <v>388</v>
      </c>
      <c r="AP27" s="64" t="b">
        <v>0</v>
      </c>
      <c r="AQ27" s="64" t="s">
        <v>276</v>
      </c>
      <c r="AR27" s="64"/>
      <c r="AS27" s="70" t="s">
        <v>275</v>
      </c>
      <c r="AT27" s="64" t="b">
        <v>0</v>
      </c>
      <c r="AU27" s="64">
        <v>0</v>
      </c>
      <c r="AV27" s="70" t="s">
        <v>275</v>
      </c>
      <c r="AW27" s="64" t="s">
        <v>329</v>
      </c>
      <c r="AX27" s="64" t="b">
        <v>0</v>
      </c>
      <c r="AY27" s="70" t="s">
        <v>387</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27">
        <v>43626</v>
      </c>
      <c r="BN27" s="70" t="s">
        <v>382</v>
      </c>
    </row>
    <row r="28" spans="1:66" ht="15">
      <c r="A28" s="62" t="s">
        <v>352</v>
      </c>
      <c r="B28" s="62" t="s">
        <v>375</v>
      </c>
      <c r="C28" s="81" t="s">
        <v>273</v>
      </c>
      <c r="D28" s="88">
        <v>5</v>
      </c>
      <c r="E28" s="89" t="s">
        <v>132</v>
      </c>
      <c r="F28" s="90">
        <v>16</v>
      </c>
      <c r="G28" s="81"/>
      <c r="H28" s="73"/>
      <c r="I28" s="91"/>
      <c r="J28" s="91"/>
      <c r="K28" s="34" t="s">
        <v>65</v>
      </c>
      <c r="L28" s="94">
        <v>28</v>
      </c>
      <c r="M28" s="94"/>
      <c r="N28" s="93"/>
      <c r="O28" s="64" t="s">
        <v>196</v>
      </c>
      <c r="P28" s="66">
        <v>43626.65115740741</v>
      </c>
      <c r="Q28" s="64" t="s">
        <v>377</v>
      </c>
      <c r="R28" s="64"/>
      <c r="S28" s="64"/>
      <c r="T28" s="64"/>
      <c r="U28" s="66">
        <v>43626.65115740741</v>
      </c>
      <c r="V28" s="67" t="s">
        <v>384</v>
      </c>
      <c r="W28" s="64"/>
      <c r="X28" s="64"/>
      <c r="Y28" s="70" t="s">
        <v>386</v>
      </c>
      <c r="Z28" s="70" t="s">
        <v>387</v>
      </c>
      <c r="AA28" s="104">
        <v>1</v>
      </c>
      <c r="AB28" s="48">
        <v>0</v>
      </c>
      <c r="AC28" s="49">
        <v>0</v>
      </c>
      <c r="AD28" s="48">
        <v>0</v>
      </c>
      <c r="AE28" s="49">
        <v>0</v>
      </c>
      <c r="AF28" s="48">
        <v>0</v>
      </c>
      <c r="AG28" s="49">
        <v>0</v>
      </c>
      <c r="AH28" s="48">
        <v>14</v>
      </c>
      <c r="AI28" s="49">
        <v>100</v>
      </c>
      <c r="AJ28" s="48">
        <v>14</v>
      </c>
      <c r="AK28" s="109"/>
      <c r="AL28" s="67" t="s">
        <v>361</v>
      </c>
      <c r="AM28" s="64" t="b">
        <v>0</v>
      </c>
      <c r="AN28" s="64">
        <v>2</v>
      </c>
      <c r="AO28" s="70" t="s">
        <v>388</v>
      </c>
      <c r="AP28" s="64" t="b">
        <v>0</v>
      </c>
      <c r="AQ28" s="64" t="s">
        <v>276</v>
      </c>
      <c r="AR28" s="64"/>
      <c r="AS28" s="70" t="s">
        <v>275</v>
      </c>
      <c r="AT28" s="64" t="b">
        <v>0</v>
      </c>
      <c r="AU28" s="64">
        <v>0</v>
      </c>
      <c r="AV28" s="70" t="s">
        <v>275</v>
      </c>
      <c r="AW28" s="64" t="s">
        <v>329</v>
      </c>
      <c r="AX28" s="64" t="b">
        <v>0</v>
      </c>
      <c r="AY28" s="70" t="s">
        <v>387</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27">
        <v>43626</v>
      </c>
      <c r="BN28" s="70" t="s">
        <v>382</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3" r:id="rId1" display="https://www.youtube.com/watch?v=ohXkOiUlf8E&amp;feature=youtu.be"/>
    <hyperlink ref="R5" r:id="rId2" display="https://www.youtube.com/watch?v=ohXkOiUlf8E&amp;feature=youtu.be"/>
    <hyperlink ref="R7" r:id="rId3" display="https://www.youtube.com/watch?v=ohXkOiUlf8E&amp;feature=youtu.be"/>
    <hyperlink ref="R9" r:id="rId4" display="https://www.youtube.com/watch?v=ohXkOiUlf8E&amp;feature=youtu.be"/>
    <hyperlink ref="R11" r:id="rId5" display="https://www.youtube.com/watch?v=ohXkOiUlf8E&amp;feature=youtu.be"/>
    <hyperlink ref="R12" r:id="rId6" display="https://www.youtube.com/watch?v=ohXkOiUlf8E&amp;feature=youtu.be"/>
    <hyperlink ref="R13" r:id="rId7" display="https://www.youtube.com/watch?v=ohXkOiUlf8E&amp;feature=youtu.be"/>
    <hyperlink ref="R14" r:id="rId8" display="https://www.youtube.com/watch?v=ohXkOiUlf8E&amp;feature=youtu.be"/>
    <hyperlink ref="R15" r:id="rId9" display="https://www.youtube.com/watch?v=ohXkOiUlf8E&amp;feature=youtu.be"/>
    <hyperlink ref="R16" r:id="rId10" display="https://www.youtube.com/watch?v=ohXkOiUlf8E&amp;feature=youtu.be"/>
    <hyperlink ref="R17" r:id="rId11" display="https://www.youtube.com/watch?v=ohXkOiUlf8E&amp;feature=youtu.be"/>
    <hyperlink ref="R18" r:id="rId12" display="https://www.youtube.com/watch?v=ohXkOiUlf8E&amp;feature=youtu.be"/>
    <hyperlink ref="R19" r:id="rId13" display="https://www.youtube.com/watch?v=ohXkOiUlf8E&amp;feature=youtu.be"/>
    <hyperlink ref="AL3" r:id="rId14" display="http://pbs.twimg.com/profile_images/888025165539364869/SJVL-Qm__normal.jpg"/>
    <hyperlink ref="AL4" r:id="rId15" display="http://pbs.twimg.com/profile_images/992053872322629634/3QBCD-OO_normal.jpg"/>
    <hyperlink ref="AL5" r:id="rId16" display="http://pbs.twimg.com/profile_images/888025165539364869/SJVL-Qm__normal.jpg"/>
    <hyperlink ref="AL6" r:id="rId17" display="http://pbs.twimg.com/profile_images/992053872322629634/3QBCD-OO_normal.jpg"/>
    <hyperlink ref="AL7" r:id="rId18" display="http://pbs.twimg.com/profile_images/888025165539364869/SJVL-Qm__normal.jpg"/>
    <hyperlink ref="AL8" r:id="rId19" display="http://pbs.twimg.com/profile_images/992053872322629634/3QBCD-OO_normal.jpg"/>
    <hyperlink ref="AL9" r:id="rId20" display="http://pbs.twimg.com/profile_images/888025165539364869/SJVL-Qm__normal.jpg"/>
    <hyperlink ref="AL10" r:id="rId21" display="http://pbs.twimg.com/profile_images/992053872322629634/3QBCD-OO_normal.jpg"/>
    <hyperlink ref="AL11" r:id="rId22" display="http://pbs.twimg.com/profile_images/888025165539364869/SJVL-Qm__normal.jpg"/>
    <hyperlink ref="AL12" r:id="rId23" display="http://pbs.twimg.com/profile_images/888025165539364869/SJVL-Qm__normal.jpg"/>
    <hyperlink ref="AL13" r:id="rId24" display="http://pbs.twimg.com/profile_images/888025165539364869/SJVL-Qm__normal.jpg"/>
    <hyperlink ref="AL14" r:id="rId25" display="http://pbs.twimg.com/profile_images/888025165539364869/SJVL-Qm__normal.jpg"/>
    <hyperlink ref="AL15" r:id="rId26" display="http://pbs.twimg.com/profile_images/888025165539364869/SJVL-Qm__normal.jpg"/>
    <hyperlink ref="AL16" r:id="rId27" display="http://pbs.twimg.com/profile_images/888025165539364869/SJVL-Qm__normal.jpg"/>
    <hyperlink ref="AL17" r:id="rId28" display="http://pbs.twimg.com/profile_images/888025165539364869/SJVL-Qm__normal.jpg"/>
    <hyperlink ref="AL18" r:id="rId29" display="http://pbs.twimg.com/profile_images/888025165539364869/SJVL-Qm__normal.jpg"/>
    <hyperlink ref="AL19" r:id="rId30" display="http://pbs.twimg.com/profile_images/888025165539364869/SJVL-Qm__normal.jpg"/>
    <hyperlink ref="AL20" r:id="rId31" display="http://pbs.twimg.com/profile_images/992053872322629634/3QBCD-OO_normal.jpg"/>
    <hyperlink ref="AL21" r:id="rId32" display="http://pbs.twimg.com/profile_images/992053872322629634/3QBCD-OO_normal.jpg"/>
    <hyperlink ref="AL22" r:id="rId33" display="http://pbs.twimg.com/profile_images/992053872322629634/3QBCD-OO_normal.jpg"/>
    <hyperlink ref="AL23" r:id="rId34" display="http://pbs.twimg.com/profile_images/992053872322629634/3QBCD-OO_normal.jpg"/>
    <hyperlink ref="AL24" r:id="rId35" display="http://pbs.twimg.com/profile_images/992053872322629634/3QBCD-OO_normal.jpg"/>
    <hyperlink ref="AL25" r:id="rId36" display="http://pbs.twimg.com/profile_images/992053872322629634/3QBCD-OO_normal.jpg"/>
    <hyperlink ref="AL26" r:id="rId37" display="http://pbs.twimg.com/profile_images/992053872322629634/3QBCD-OO_normal.jpg"/>
    <hyperlink ref="AL27" r:id="rId38" display="http://pbs.twimg.com/profile_images/992053872322629634/3QBCD-OO_normal.jpg"/>
    <hyperlink ref="AL28" r:id="rId39" display="http://pbs.twimg.com/profile_images/992053872322629634/3QBCD-OO_normal.jpg"/>
    <hyperlink ref="V3" r:id="rId40" display="https://twitter.com/mariambocari/status/1137379044771618817"/>
    <hyperlink ref="V4" r:id="rId41" display="https://twitter.com/stephen_lay/status/1138107973090365440"/>
    <hyperlink ref="V5" r:id="rId42" display="https://twitter.com/mariambocari/status/1137379044771618817"/>
    <hyperlink ref="V6" r:id="rId43" display="https://twitter.com/stephen_lay/status/1138107973090365440"/>
    <hyperlink ref="V7" r:id="rId44" display="https://twitter.com/mariambocari/status/1137379044771618817"/>
    <hyperlink ref="V8" r:id="rId45" display="https://twitter.com/stephen_lay/status/1138107973090365440"/>
    <hyperlink ref="V9" r:id="rId46" display="https://twitter.com/mariambocari/status/1137379044771618817"/>
    <hyperlink ref="V10" r:id="rId47" display="https://twitter.com/stephen_lay/status/1138107973090365440"/>
    <hyperlink ref="V11" r:id="rId48" display="https://twitter.com/mariambocari/status/1137379044771618817"/>
    <hyperlink ref="V12" r:id="rId49" display="https://twitter.com/mariambocari/status/1137379044771618817"/>
    <hyperlink ref="V13" r:id="rId50" display="https://twitter.com/mariambocari/status/1137379044771618817"/>
    <hyperlink ref="V14" r:id="rId51" display="https://twitter.com/mariambocari/status/1137379044771618817"/>
    <hyperlink ref="V15" r:id="rId52" display="https://twitter.com/mariambocari/status/1137379044771618817"/>
    <hyperlink ref="V16" r:id="rId53" display="https://twitter.com/mariambocari/status/1137379044771618817"/>
    <hyperlink ref="V17" r:id="rId54" display="https://twitter.com/mariambocari/status/1137379044771618817"/>
    <hyperlink ref="V18" r:id="rId55" display="https://twitter.com/mariambocari/status/1137379044771618817"/>
    <hyperlink ref="V19" r:id="rId56" display="https://twitter.com/mariambocari/status/1137379044771618817"/>
    <hyperlink ref="V20" r:id="rId57" display="https://twitter.com/stephen_lay/status/1138107973090365440"/>
    <hyperlink ref="V21" r:id="rId58" display="https://twitter.com/stephen_lay/status/1138107973090365440"/>
    <hyperlink ref="V22" r:id="rId59" display="https://twitter.com/stephen_lay/status/1138107973090365440"/>
    <hyperlink ref="V23" r:id="rId60" display="https://twitter.com/stephen_lay/status/1138107973090365440"/>
    <hyperlink ref="V24" r:id="rId61" display="https://twitter.com/stephen_lay/status/1138107973090365440"/>
    <hyperlink ref="V25" r:id="rId62" display="https://twitter.com/stephen_lay/status/1138107973090365440"/>
    <hyperlink ref="V26" r:id="rId63" display="https://twitter.com/stephen_lay/status/1138107973090365440"/>
    <hyperlink ref="V27" r:id="rId64" display="https://twitter.com/stephen_lay/status/1138107973090365440"/>
    <hyperlink ref="V28" r:id="rId65" display="https://twitter.com/stephen_lay/status/1138107973090365440"/>
  </hyperlinks>
  <printOptions/>
  <pageMargins left="0.7" right="0.7" top="0.75" bottom="0.75" header="0.3" footer="0.3"/>
  <pageSetup horizontalDpi="600" verticalDpi="600" orientation="portrait" r:id="rId69"/>
  <legacyDrawing r:id="rId67"/>
  <tableParts>
    <tablePart r:id="rId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13" t="s">
        <v>229</v>
      </c>
      <c r="B1" s="13" t="s">
        <v>230</v>
      </c>
      <c r="C1" s="13" t="s">
        <v>231</v>
      </c>
      <c r="D1" s="13" t="s">
        <v>232</v>
      </c>
    </row>
    <row r="2" spans="1:4" ht="15">
      <c r="A2" s="68" t="s">
        <v>378</v>
      </c>
      <c r="B2" s="63">
        <v>1</v>
      </c>
      <c r="C2" s="68" t="s">
        <v>378</v>
      </c>
      <c r="D2" s="63">
        <v>1</v>
      </c>
    </row>
    <row r="5" spans="1:4" ht="15" customHeight="1">
      <c r="A5" s="13" t="s">
        <v>234</v>
      </c>
      <c r="B5" s="13" t="s">
        <v>230</v>
      </c>
      <c r="C5" s="13" t="s">
        <v>235</v>
      </c>
      <c r="D5" s="13" t="s">
        <v>232</v>
      </c>
    </row>
    <row r="6" spans="1:4" ht="15" customHeight="1">
      <c r="A6" s="63" t="s">
        <v>379</v>
      </c>
      <c r="B6" s="63">
        <v>1</v>
      </c>
      <c r="C6" s="63" t="s">
        <v>379</v>
      </c>
      <c r="D6" s="63">
        <v>1</v>
      </c>
    </row>
    <row r="7" ht="15" customHeight="1"/>
    <row r="8" ht="15" customHeight="1"/>
    <row r="9" spans="1:4" ht="15" customHeight="1">
      <c r="A9" s="63" t="s">
        <v>237</v>
      </c>
      <c r="B9" s="63" t="s">
        <v>230</v>
      </c>
      <c r="C9" s="63" t="s">
        <v>238</v>
      </c>
      <c r="D9" s="63" t="s">
        <v>232</v>
      </c>
    </row>
    <row r="10" spans="1:4" ht="15" customHeight="1">
      <c r="A10" s="63"/>
      <c r="B10" s="63"/>
      <c r="C10" s="63"/>
      <c r="D10" s="63"/>
    </row>
    <row r="11" ht="15" customHeight="1"/>
    <row r="12" spans="1:4" ht="15" customHeight="1">
      <c r="A12" s="13" t="s">
        <v>240</v>
      </c>
      <c r="B12" s="13" t="s">
        <v>230</v>
      </c>
      <c r="C12" s="13" t="s">
        <v>241</v>
      </c>
      <c r="D12" s="13" t="s">
        <v>232</v>
      </c>
    </row>
    <row r="13" spans="1:4" ht="15" customHeight="1">
      <c r="A13" s="69" t="s">
        <v>279</v>
      </c>
      <c r="B13" s="69">
        <v>0</v>
      </c>
      <c r="C13" s="69" t="s">
        <v>375</v>
      </c>
      <c r="D13" s="69">
        <v>2</v>
      </c>
    </row>
    <row r="14" spans="1:4" ht="15" customHeight="1">
      <c r="A14" s="69" t="s">
        <v>280</v>
      </c>
      <c r="B14" s="69">
        <v>0</v>
      </c>
      <c r="C14" s="69" t="s">
        <v>374</v>
      </c>
      <c r="D14" s="69">
        <v>2</v>
      </c>
    </row>
    <row r="15" spans="1:4" ht="15" customHeight="1">
      <c r="A15" s="69" t="s">
        <v>281</v>
      </c>
      <c r="B15" s="69">
        <v>0</v>
      </c>
      <c r="C15" s="69" t="s">
        <v>373</v>
      </c>
      <c r="D15" s="69">
        <v>2</v>
      </c>
    </row>
    <row r="16" spans="1:4" ht="15">
      <c r="A16" s="69" t="s">
        <v>282</v>
      </c>
      <c r="B16" s="69">
        <v>52</v>
      </c>
      <c r="C16" s="69" t="s">
        <v>372</v>
      </c>
      <c r="D16" s="69">
        <v>2</v>
      </c>
    </row>
    <row r="17" spans="1:4" ht="15">
      <c r="A17" s="69" t="s">
        <v>283</v>
      </c>
      <c r="B17" s="69">
        <v>52</v>
      </c>
      <c r="C17" s="69" t="s">
        <v>340</v>
      </c>
      <c r="D17" s="69">
        <v>2</v>
      </c>
    </row>
    <row r="18" spans="1:4" ht="15" customHeight="1">
      <c r="A18" s="69" t="s">
        <v>375</v>
      </c>
      <c r="B18" s="69">
        <v>2</v>
      </c>
      <c r="C18" s="69" t="s">
        <v>371</v>
      </c>
      <c r="D18" s="69">
        <v>2</v>
      </c>
    </row>
    <row r="19" spans="1:4" ht="15" customHeight="1">
      <c r="A19" s="69" t="s">
        <v>374</v>
      </c>
      <c r="B19" s="69">
        <v>2</v>
      </c>
      <c r="C19" s="69" t="s">
        <v>370</v>
      </c>
      <c r="D19" s="69">
        <v>2</v>
      </c>
    </row>
    <row r="20" spans="1:4" ht="15" customHeight="1">
      <c r="A20" s="69" t="s">
        <v>373</v>
      </c>
      <c r="B20" s="69">
        <v>2</v>
      </c>
      <c r="C20" s="69" t="s">
        <v>369</v>
      </c>
      <c r="D20" s="69">
        <v>2</v>
      </c>
    </row>
    <row r="21" spans="1:4" ht="15" customHeight="1">
      <c r="A21" s="69" t="s">
        <v>372</v>
      </c>
      <c r="B21" s="69">
        <v>2</v>
      </c>
      <c r="C21" s="69" t="s">
        <v>368</v>
      </c>
      <c r="D21" s="69">
        <v>2</v>
      </c>
    </row>
    <row r="22" spans="1:4" ht="15" customHeight="1">
      <c r="A22" s="69" t="s">
        <v>340</v>
      </c>
      <c r="B22" s="69">
        <v>2</v>
      </c>
      <c r="C22" s="69" t="s">
        <v>367</v>
      </c>
      <c r="D22" s="69">
        <v>2</v>
      </c>
    </row>
    <row r="24" ht="15" customHeight="1"/>
    <row r="25" spans="1:4" ht="15" customHeight="1">
      <c r="A25" s="13" t="s">
        <v>243</v>
      </c>
      <c r="B25" s="13" t="s">
        <v>230</v>
      </c>
      <c r="C25" s="13" t="s">
        <v>244</v>
      </c>
      <c r="D25" s="13" t="s">
        <v>232</v>
      </c>
    </row>
    <row r="26" spans="1:4" ht="15" customHeight="1">
      <c r="A26" s="69" t="s">
        <v>485</v>
      </c>
      <c r="B26" s="69">
        <v>2</v>
      </c>
      <c r="C26" s="69" t="s">
        <v>485</v>
      </c>
      <c r="D26" s="69">
        <v>2</v>
      </c>
    </row>
    <row r="27" spans="1:4" ht="15" customHeight="1">
      <c r="A27" s="69" t="s">
        <v>486</v>
      </c>
      <c r="B27" s="69">
        <v>2</v>
      </c>
      <c r="C27" s="69" t="s">
        <v>486</v>
      </c>
      <c r="D27" s="69">
        <v>2</v>
      </c>
    </row>
    <row r="28" spans="1:4" ht="15">
      <c r="A28" s="69" t="s">
        <v>487</v>
      </c>
      <c r="B28" s="69">
        <v>2</v>
      </c>
      <c r="C28" s="69" t="s">
        <v>487</v>
      </c>
      <c r="D28" s="69">
        <v>2</v>
      </c>
    </row>
    <row r="29" spans="1:4" ht="15">
      <c r="A29" s="69" t="s">
        <v>488</v>
      </c>
      <c r="B29" s="69">
        <v>2</v>
      </c>
      <c r="C29" s="69" t="s">
        <v>488</v>
      </c>
      <c r="D29" s="69">
        <v>2</v>
      </c>
    </row>
    <row r="30" spans="1:4" ht="15" customHeight="1">
      <c r="A30" s="69" t="s">
        <v>489</v>
      </c>
      <c r="B30" s="69">
        <v>2</v>
      </c>
      <c r="C30" s="69" t="s">
        <v>489</v>
      </c>
      <c r="D30" s="69">
        <v>2</v>
      </c>
    </row>
    <row r="31" spans="1:4" ht="15">
      <c r="A31" s="69" t="s">
        <v>490</v>
      </c>
      <c r="B31" s="69">
        <v>2</v>
      </c>
      <c r="C31" s="69" t="s">
        <v>490</v>
      </c>
      <c r="D31" s="69">
        <v>2</v>
      </c>
    </row>
    <row r="32" spans="1:4" ht="15" customHeight="1">
      <c r="A32" s="69" t="s">
        <v>491</v>
      </c>
      <c r="B32" s="69">
        <v>2</v>
      </c>
      <c r="C32" s="69" t="s">
        <v>491</v>
      </c>
      <c r="D32" s="69">
        <v>2</v>
      </c>
    </row>
    <row r="33" spans="1:4" ht="15" customHeight="1">
      <c r="A33" s="69" t="s">
        <v>492</v>
      </c>
      <c r="B33" s="69">
        <v>2</v>
      </c>
      <c r="C33" s="69" t="s">
        <v>492</v>
      </c>
      <c r="D33" s="69">
        <v>2</v>
      </c>
    </row>
    <row r="34" spans="1:4" ht="15" customHeight="1">
      <c r="A34" s="69" t="s">
        <v>493</v>
      </c>
      <c r="B34" s="69">
        <v>2</v>
      </c>
      <c r="C34" s="69" t="s">
        <v>493</v>
      </c>
      <c r="D34" s="69">
        <v>2</v>
      </c>
    </row>
    <row r="35" spans="1:4" ht="15" customHeight="1">
      <c r="A35" s="69" t="s">
        <v>494</v>
      </c>
      <c r="B35" s="69">
        <v>2</v>
      </c>
      <c r="C35" s="69" t="s">
        <v>494</v>
      </c>
      <c r="D35" s="69">
        <v>2</v>
      </c>
    </row>
    <row r="37" ht="15" customHeight="1"/>
    <row r="38" spans="1:4" ht="15" customHeight="1">
      <c r="A38" s="13" t="s">
        <v>246</v>
      </c>
      <c r="B38" s="13" t="s">
        <v>230</v>
      </c>
      <c r="C38" s="13" t="s">
        <v>248</v>
      </c>
      <c r="D38" s="13" t="s">
        <v>232</v>
      </c>
    </row>
    <row r="39" spans="1:4" ht="15" customHeight="1">
      <c r="A39" s="63" t="s">
        <v>375</v>
      </c>
      <c r="B39" s="63">
        <v>2</v>
      </c>
      <c r="C39" s="63" t="s">
        <v>375</v>
      </c>
      <c r="D39" s="63">
        <v>2</v>
      </c>
    </row>
    <row r="40" ht="15" customHeight="1"/>
    <row r="42" spans="1:4" ht="15" customHeight="1">
      <c r="A42" s="13" t="s">
        <v>247</v>
      </c>
      <c r="B42" s="13" t="s">
        <v>230</v>
      </c>
      <c r="C42" s="13" t="s">
        <v>249</v>
      </c>
      <c r="D42" s="13" t="s">
        <v>232</v>
      </c>
    </row>
    <row r="43" spans="1:4" ht="15" customHeight="1">
      <c r="A43" s="63" t="s">
        <v>374</v>
      </c>
      <c r="B43" s="63">
        <v>2</v>
      </c>
      <c r="C43" s="63" t="s">
        <v>374</v>
      </c>
      <c r="D43" s="63">
        <v>2</v>
      </c>
    </row>
    <row r="44" spans="1:4" ht="15">
      <c r="A44" s="63" t="s">
        <v>373</v>
      </c>
      <c r="B44" s="63">
        <v>2</v>
      </c>
      <c r="C44" s="63" t="s">
        <v>373</v>
      </c>
      <c r="D44" s="63">
        <v>2</v>
      </c>
    </row>
    <row r="45" spans="1:4" ht="15" customHeight="1">
      <c r="A45" s="63" t="s">
        <v>372</v>
      </c>
      <c r="B45" s="63">
        <v>2</v>
      </c>
      <c r="C45" s="63" t="s">
        <v>372</v>
      </c>
      <c r="D45" s="63">
        <v>2</v>
      </c>
    </row>
    <row r="46" spans="1:4" ht="15" customHeight="1">
      <c r="A46" s="63" t="s">
        <v>340</v>
      </c>
      <c r="B46" s="63">
        <v>2</v>
      </c>
      <c r="C46" s="63" t="s">
        <v>340</v>
      </c>
      <c r="D46" s="63">
        <v>2</v>
      </c>
    </row>
    <row r="47" spans="1:4" ht="15" customHeight="1">
      <c r="A47" s="63" t="s">
        <v>371</v>
      </c>
      <c r="B47" s="63">
        <v>2</v>
      </c>
      <c r="C47" s="63" t="s">
        <v>371</v>
      </c>
      <c r="D47" s="63">
        <v>2</v>
      </c>
    </row>
    <row r="48" spans="1:4" ht="15" customHeight="1">
      <c r="A48" s="63" t="s">
        <v>370</v>
      </c>
      <c r="B48" s="63">
        <v>2</v>
      </c>
      <c r="C48" s="63" t="s">
        <v>370</v>
      </c>
      <c r="D48" s="63">
        <v>2</v>
      </c>
    </row>
    <row r="49" spans="1:4" ht="15" customHeight="1">
      <c r="A49" s="63" t="s">
        <v>369</v>
      </c>
      <c r="B49" s="63">
        <v>2</v>
      </c>
      <c r="C49" s="63" t="s">
        <v>369</v>
      </c>
      <c r="D49" s="63">
        <v>2</v>
      </c>
    </row>
    <row r="50" spans="1:4" ht="15" customHeight="1">
      <c r="A50" s="63" t="s">
        <v>368</v>
      </c>
      <c r="B50" s="63">
        <v>2</v>
      </c>
      <c r="C50" s="63" t="s">
        <v>368</v>
      </c>
      <c r="D50" s="63">
        <v>2</v>
      </c>
    </row>
    <row r="51" spans="1:4" ht="15">
      <c r="A51" s="63" t="s">
        <v>367</v>
      </c>
      <c r="B51" s="63">
        <v>2</v>
      </c>
      <c r="C51" s="63" t="s">
        <v>367</v>
      </c>
      <c r="D51" s="63">
        <v>2</v>
      </c>
    </row>
    <row r="52" spans="1:4" ht="15" customHeight="1">
      <c r="A52" s="63" t="s">
        <v>366</v>
      </c>
      <c r="B52" s="63">
        <v>2</v>
      </c>
      <c r="C52" s="63" t="s">
        <v>366</v>
      </c>
      <c r="D52" s="63">
        <v>2</v>
      </c>
    </row>
    <row r="53" ht="15" customHeight="1"/>
    <row r="54" ht="15" customHeight="1"/>
    <row r="55" spans="1:4" ht="15" customHeight="1">
      <c r="A55" s="13" t="s">
        <v>252</v>
      </c>
      <c r="B55" s="13" t="s">
        <v>230</v>
      </c>
      <c r="C55" s="13" t="s">
        <v>253</v>
      </c>
      <c r="D55" s="13" t="s">
        <v>232</v>
      </c>
    </row>
    <row r="56" spans="1:4" ht="15" customHeight="1">
      <c r="A56" s="107" t="s">
        <v>375</v>
      </c>
      <c r="B56" s="63">
        <v>127907</v>
      </c>
      <c r="C56" s="107" t="s">
        <v>375</v>
      </c>
      <c r="D56" s="63">
        <v>127907</v>
      </c>
    </row>
    <row r="57" spans="1:4" ht="15" customHeight="1">
      <c r="A57" s="107" t="s">
        <v>371</v>
      </c>
      <c r="B57" s="63">
        <v>49919</v>
      </c>
      <c r="C57" s="107" t="s">
        <v>371</v>
      </c>
      <c r="D57" s="63">
        <v>49919</v>
      </c>
    </row>
    <row r="58" spans="1:4" ht="15" customHeight="1">
      <c r="A58" s="107" t="s">
        <v>352</v>
      </c>
      <c r="B58" s="63">
        <v>33495</v>
      </c>
      <c r="C58" s="107" t="s">
        <v>352</v>
      </c>
      <c r="D58" s="63">
        <v>33495</v>
      </c>
    </row>
    <row r="59" spans="1:4" ht="15" customHeight="1">
      <c r="A59" s="107" t="s">
        <v>368</v>
      </c>
      <c r="B59" s="63">
        <v>33267</v>
      </c>
      <c r="C59" s="107" t="s">
        <v>368</v>
      </c>
      <c r="D59" s="63">
        <v>33267</v>
      </c>
    </row>
    <row r="60" spans="1:4" ht="15" customHeight="1">
      <c r="A60" s="107" t="s">
        <v>369</v>
      </c>
      <c r="B60" s="63">
        <v>14520</v>
      </c>
      <c r="C60" s="107" t="s">
        <v>369</v>
      </c>
      <c r="D60" s="63">
        <v>14520</v>
      </c>
    </row>
    <row r="61" spans="1:4" ht="15" customHeight="1">
      <c r="A61" s="107" t="s">
        <v>370</v>
      </c>
      <c r="B61" s="63">
        <v>13958</v>
      </c>
      <c r="C61" s="107" t="s">
        <v>370</v>
      </c>
      <c r="D61" s="63">
        <v>13958</v>
      </c>
    </row>
    <row r="62" spans="1:4" ht="15">
      <c r="A62" s="107" t="s">
        <v>364</v>
      </c>
      <c r="B62" s="63">
        <v>11937</v>
      </c>
      <c r="C62" s="107" t="s">
        <v>364</v>
      </c>
      <c r="D62" s="63">
        <v>11937</v>
      </c>
    </row>
    <row r="63" spans="1:4" ht="15" customHeight="1">
      <c r="A63" s="107" t="s">
        <v>374</v>
      </c>
      <c r="B63" s="63">
        <v>8102</v>
      </c>
      <c r="C63" s="107" t="s">
        <v>374</v>
      </c>
      <c r="D63" s="63">
        <v>8102</v>
      </c>
    </row>
    <row r="64" spans="1:4" ht="15" customHeight="1">
      <c r="A64" s="107" t="s">
        <v>372</v>
      </c>
      <c r="B64" s="63">
        <v>4550</v>
      </c>
      <c r="C64" s="107" t="s">
        <v>372</v>
      </c>
      <c r="D64" s="63">
        <v>4550</v>
      </c>
    </row>
    <row r="65" spans="1:4" ht="15" customHeight="1">
      <c r="A65" s="107" t="s">
        <v>367</v>
      </c>
      <c r="B65" s="63">
        <v>3092</v>
      </c>
      <c r="C65" s="107" t="s">
        <v>367</v>
      </c>
      <c r="D65" s="63">
        <v>3092</v>
      </c>
    </row>
    <row r="66" ht="15" customHeight="1"/>
    <row r="70" ht="15" customHeight="1"/>
    <row r="71" ht="15" customHeight="1"/>
    <row r="74" ht="15" customHeight="1"/>
    <row r="75" ht="15" customHeight="1"/>
    <row r="76" ht="15" customHeight="1"/>
    <row r="77" ht="15" customHeight="1"/>
    <row r="79" ht="15" customHeight="1"/>
    <row r="83" ht="15" customHeight="1"/>
    <row r="84" ht="15" customHeight="1"/>
    <row r="87" ht="15" customHeight="1"/>
    <row r="88" ht="15" customHeight="1"/>
    <row r="89" ht="15" customHeight="1"/>
    <row r="90" ht="15" customHeight="1"/>
    <row r="92" ht="15" customHeight="1"/>
  </sheetData>
  <hyperlinks>
    <hyperlink ref="A2" r:id="rId1" display="https://www.youtube.com/watch?v=ohXkOiUlf8E&amp;feature=youtu.be"/>
    <hyperlink ref="C2" r:id="rId2" display="https://www.youtube.com/watch?v=ohXkOiUlf8E&amp;feature=youtu.be"/>
  </hyperlinks>
  <printOptions/>
  <pageMargins left="0.7" right="0.7" top="0.75" bottom="0.75" header="0.3" footer="0.3"/>
  <pageSetup orientation="portrait" paperSize="9"/>
  <tableParts>
    <tablePart r:id="rId5"/>
    <tablePart r:id="rId4"/>
    <tablePart r:id="rId6"/>
    <tablePart r:id="rId8"/>
    <tablePart r:id="rId10"/>
    <tablePart r:id="rId3"/>
    <tablePart r:id="rId7"/>
    <tablePart r:id="rId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265</v>
      </c>
      <c r="B1" s="13" t="s">
        <v>266</v>
      </c>
      <c r="C1" s="13" t="s">
        <v>267</v>
      </c>
      <c r="D1" s="13" t="s">
        <v>144</v>
      </c>
      <c r="E1" s="13" t="s">
        <v>284</v>
      </c>
      <c r="F1" s="13" t="s">
        <v>285</v>
      </c>
      <c r="G1" s="13" t="s">
        <v>286</v>
      </c>
    </row>
    <row r="2" spans="1:7" ht="15">
      <c r="A2" s="63" t="s">
        <v>279</v>
      </c>
      <c r="B2" s="63">
        <v>0</v>
      </c>
      <c r="C2" s="105">
        <v>0</v>
      </c>
      <c r="D2" s="63" t="s">
        <v>268</v>
      </c>
      <c r="E2" s="63"/>
      <c r="F2" s="63"/>
      <c r="G2" s="63"/>
    </row>
    <row r="3" spans="1:7" ht="15">
      <c r="A3" s="63" t="s">
        <v>280</v>
      </c>
      <c r="B3" s="63">
        <v>0</v>
      </c>
      <c r="C3" s="105">
        <v>0</v>
      </c>
      <c r="D3" s="63" t="s">
        <v>268</v>
      </c>
      <c r="E3" s="63"/>
      <c r="F3" s="63"/>
      <c r="G3" s="63"/>
    </row>
    <row r="4" spans="1:7" ht="15">
      <c r="A4" s="63" t="s">
        <v>281</v>
      </c>
      <c r="B4" s="63">
        <v>0</v>
      </c>
      <c r="C4" s="105">
        <v>0</v>
      </c>
      <c r="D4" s="63" t="s">
        <v>268</v>
      </c>
      <c r="E4" s="63"/>
      <c r="F4" s="63"/>
      <c r="G4" s="63"/>
    </row>
    <row r="5" spans="1:7" ht="15">
      <c r="A5" s="63" t="s">
        <v>282</v>
      </c>
      <c r="B5" s="63">
        <v>52</v>
      </c>
      <c r="C5" s="105">
        <v>1</v>
      </c>
      <c r="D5" s="63" t="s">
        <v>268</v>
      </c>
      <c r="E5" s="63"/>
      <c r="F5" s="63"/>
      <c r="G5" s="63"/>
    </row>
    <row r="6" spans="1:7" ht="15">
      <c r="A6" s="63" t="s">
        <v>283</v>
      </c>
      <c r="B6" s="63">
        <v>52</v>
      </c>
      <c r="C6" s="105">
        <v>1</v>
      </c>
      <c r="D6" s="63" t="s">
        <v>268</v>
      </c>
      <c r="E6" s="63"/>
      <c r="F6" s="63"/>
      <c r="G6" s="63"/>
    </row>
    <row r="7" spans="1:7" ht="15">
      <c r="A7" s="69" t="s">
        <v>375</v>
      </c>
      <c r="B7" s="69">
        <v>2</v>
      </c>
      <c r="C7" s="87">
        <v>0</v>
      </c>
      <c r="D7" s="69" t="s">
        <v>268</v>
      </c>
      <c r="E7" s="69" t="b">
        <v>0</v>
      </c>
      <c r="F7" s="69" t="b">
        <v>0</v>
      </c>
      <c r="G7" s="69" t="b">
        <v>0</v>
      </c>
    </row>
    <row r="8" spans="1:7" ht="15">
      <c r="A8" s="69" t="s">
        <v>374</v>
      </c>
      <c r="B8" s="69">
        <v>2</v>
      </c>
      <c r="C8" s="87">
        <v>0</v>
      </c>
      <c r="D8" s="69" t="s">
        <v>268</v>
      </c>
      <c r="E8" s="69" t="b">
        <v>0</v>
      </c>
      <c r="F8" s="69" t="b">
        <v>0</v>
      </c>
      <c r="G8" s="69" t="b">
        <v>0</v>
      </c>
    </row>
    <row r="9" spans="1:7" ht="15">
      <c r="A9" s="69" t="s">
        <v>373</v>
      </c>
      <c r="B9" s="69">
        <v>2</v>
      </c>
      <c r="C9" s="87">
        <v>0</v>
      </c>
      <c r="D9" s="69" t="s">
        <v>268</v>
      </c>
      <c r="E9" s="69" t="b">
        <v>0</v>
      </c>
      <c r="F9" s="69" t="b">
        <v>0</v>
      </c>
      <c r="G9" s="69" t="b">
        <v>0</v>
      </c>
    </row>
    <row r="10" spans="1:7" ht="15">
      <c r="A10" s="69" t="s">
        <v>372</v>
      </c>
      <c r="B10" s="69">
        <v>2</v>
      </c>
      <c r="C10" s="87">
        <v>0</v>
      </c>
      <c r="D10" s="69" t="s">
        <v>268</v>
      </c>
      <c r="E10" s="69" t="b">
        <v>0</v>
      </c>
      <c r="F10" s="69" t="b">
        <v>0</v>
      </c>
      <c r="G10" s="69" t="b">
        <v>0</v>
      </c>
    </row>
    <row r="11" spans="1:7" ht="15">
      <c r="A11" s="69" t="s">
        <v>340</v>
      </c>
      <c r="B11" s="69">
        <v>2</v>
      </c>
      <c r="C11" s="87">
        <v>0</v>
      </c>
      <c r="D11" s="69" t="s">
        <v>268</v>
      </c>
      <c r="E11" s="69" t="b">
        <v>0</v>
      </c>
      <c r="F11" s="69" t="b">
        <v>0</v>
      </c>
      <c r="G11" s="69" t="b">
        <v>0</v>
      </c>
    </row>
    <row r="12" spans="1:7" ht="15">
      <c r="A12" s="69" t="s">
        <v>371</v>
      </c>
      <c r="B12" s="69">
        <v>2</v>
      </c>
      <c r="C12" s="87">
        <v>0</v>
      </c>
      <c r="D12" s="69" t="s">
        <v>268</v>
      </c>
      <c r="E12" s="69" t="b">
        <v>0</v>
      </c>
      <c r="F12" s="69" t="b">
        <v>0</v>
      </c>
      <c r="G12" s="69" t="b">
        <v>0</v>
      </c>
    </row>
    <row r="13" spans="1:7" ht="15">
      <c r="A13" s="69" t="s">
        <v>370</v>
      </c>
      <c r="B13" s="69">
        <v>2</v>
      </c>
      <c r="C13" s="87">
        <v>0</v>
      </c>
      <c r="D13" s="69" t="s">
        <v>268</v>
      </c>
      <c r="E13" s="69" t="b">
        <v>0</v>
      </c>
      <c r="F13" s="69" t="b">
        <v>0</v>
      </c>
      <c r="G13" s="69" t="b">
        <v>0</v>
      </c>
    </row>
    <row r="14" spans="1:7" ht="15">
      <c r="A14" s="69" t="s">
        <v>369</v>
      </c>
      <c r="B14" s="69">
        <v>2</v>
      </c>
      <c r="C14" s="87">
        <v>0</v>
      </c>
      <c r="D14" s="69" t="s">
        <v>268</v>
      </c>
      <c r="E14" s="69" t="b">
        <v>0</v>
      </c>
      <c r="F14" s="69" t="b">
        <v>0</v>
      </c>
      <c r="G14" s="69" t="b">
        <v>0</v>
      </c>
    </row>
    <row r="15" spans="1:7" ht="15">
      <c r="A15" s="69" t="s">
        <v>368</v>
      </c>
      <c r="B15" s="69">
        <v>2</v>
      </c>
      <c r="C15" s="87">
        <v>0</v>
      </c>
      <c r="D15" s="69" t="s">
        <v>268</v>
      </c>
      <c r="E15" s="69" t="b">
        <v>0</v>
      </c>
      <c r="F15" s="69" t="b">
        <v>0</v>
      </c>
      <c r="G15" s="69" t="b">
        <v>0</v>
      </c>
    </row>
    <row r="16" spans="1:7" ht="15">
      <c r="A16" s="69" t="s">
        <v>367</v>
      </c>
      <c r="B16" s="69">
        <v>2</v>
      </c>
      <c r="C16" s="87">
        <v>0</v>
      </c>
      <c r="D16" s="69" t="s">
        <v>268</v>
      </c>
      <c r="E16" s="69" t="b">
        <v>0</v>
      </c>
      <c r="F16" s="69" t="b">
        <v>0</v>
      </c>
      <c r="G16" s="69" t="b">
        <v>0</v>
      </c>
    </row>
    <row r="17" spans="1:7" ht="15">
      <c r="A17" s="69" t="s">
        <v>366</v>
      </c>
      <c r="B17" s="69">
        <v>2</v>
      </c>
      <c r="C17" s="87">
        <v>0</v>
      </c>
      <c r="D17" s="69" t="s">
        <v>268</v>
      </c>
      <c r="E17" s="69" t="b">
        <v>0</v>
      </c>
      <c r="F17" s="69" t="b">
        <v>0</v>
      </c>
      <c r="G17" s="69" t="b">
        <v>0</v>
      </c>
    </row>
    <row r="18" spans="1:7" ht="15">
      <c r="A18" s="69" t="s">
        <v>365</v>
      </c>
      <c r="B18" s="69">
        <v>2</v>
      </c>
      <c r="C18" s="87">
        <v>0</v>
      </c>
      <c r="D18" s="69" t="s">
        <v>268</v>
      </c>
      <c r="E18" s="69" t="b">
        <v>0</v>
      </c>
      <c r="F18" s="69" t="b">
        <v>0</v>
      </c>
      <c r="G18" s="69" t="b">
        <v>0</v>
      </c>
    </row>
    <row r="19" spans="1:7" ht="15">
      <c r="A19" s="69" t="s">
        <v>410</v>
      </c>
      <c r="B19" s="69">
        <v>2</v>
      </c>
      <c r="C19" s="87">
        <v>0</v>
      </c>
      <c r="D19" s="69" t="s">
        <v>268</v>
      </c>
      <c r="E19" s="69" t="b">
        <v>0</v>
      </c>
      <c r="F19" s="69" t="b">
        <v>0</v>
      </c>
      <c r="G19" s="69" t="b">
        <v>0</v>
      </c>
    </row>
    <row r="20" spans="1:7" ht="15">
      <c r="A20" s="69" t="s">
        <v>502</v>
      </c>
      <c r="B20" s="69">
        <v>2</v>
      </c>
      <c r="C20" s="87">
        <v>0.013683181621090055</v>
      </c>
      <c r="D20" s="69" t="s">
        <v>268</v>
      </c>
      <c r="E20" s="69" t="b">
        <v>0</v>
      </c>
      <c r="F20" s="69" t="b">
        <v>0</v>
      </c>
      <c r="G20" s="69" t="b">
        <v>0</v>
      </c>
    </row>
    <row r="21" spans="1:7" ht="15">
      <c r="A21" s="69" t="s">
        <v>375</v>
      </c>
      <c r="B21" s="69">
        <v>2</v>
      </c>
      <c r="C21" s="87">
        <v>0</v>
      </c>
      <c r="D21" s="69" t="s">
        <v>221</v>
      </c>
      <c r="E21" s="69" t="b">
        <v>0</v>
      </c>
      <c r="F21" s="69" t="b">
        <v>0</v>
      </c>
      <c r="G21" s="69" t="b">
        <v>0</v>
      </c>
    </row>
    <row r="22" spans="1:7" ht="15">
      <c r="A22" s="69" t="s">
        <v>374</v>
      </c>
      <c r="B22" s="69">
        <v>2</v>
      </c>
      <c r="C22" s="87">
        <v>0</v>
      </c>
      <c r="D22" s="69" t="s">
        <v>221</v>
      </c>
      <c r="E22" s="69" t="b">
        <v>0</v>
      </c>
      <c r="F22" s="69" t="b">
        <v>0</v>
      </c>
      <c r="G22" s="69" t="b">
        <v>0</v>
      </c>
    </row>
    <row r="23" spans="1:7" ht="15">
      <c r="A23" s="69" t="s">
        <v>373</v>
      </c>
      <c r="B23" s="69">
        <v>2</v>
      </c>
      <c r="C23" s="87">
        <v>0</v>
      </c>
      <c r="D23" s="69" t="s">
        <v>221</v>
      </c>
      <c r="E23" s="69" t="b">
        <v>0</v>
      </c>
      <c r="F23" s="69" t="b">
        <v>0</v>
      </c>
      <c r="G23" s="69" t="b">
        <v>0</v>
      </c>
    </row>
    <row r="24" spans="1:7" ht="15">
      <c r="A24" s="69" t="s">
        <v>372</v>
      </c>
      <c r="B24" s="69">
        <v>2</v>
      </c>
      <c r="C24" s="87">
        <v>0</v>
      </c>
      <c r="D24" s="69" t="s">
        <v>221</v>
      </c>
      <c r="E24" s="69" t="b">
        <v>0</v>
      </c>
      <c r="F24" s="69" t="b">
        <v>0</v>
      </c>
      <c r="G24" s="69" t="b">
        <v>0</v>
      </c>
    </row>
    <row r="25" spans="1:7" ht="15">
      <c r="A25" s="69" t="s">
        <v>340</v>
      </c>
      <c r="B25" s="69">
        <v>2</v>
      </c>
      <c r="C25" s="87">
        <v>0</v>
      </c>
      <c r="D25" s="69" t="s">
        <v>221</v>
      </c>
      <c r="E25" s="69" t="b">
        <v>0</v>
      </c>
      <c r="F25" s="69" t="b">
        <v>0</v>
      </c>
      <c r="G25" s="69" t="b">
        <v>0</v>
      </c>
    </row>
    <row r="26" spans="1:7" ht="15">
      <c r="A26" s="69" t="s">
        <v>371</v>
      </c>
      <c r="B26" s="69">
        <v>2</v>
      </c>
      <c r="C26" s="87">
        <v>0</v>
      </c>
      <c r="D26" s="69" t="s">
        <v>221</v>
      </c>
      <c r="E26" s="69" t="b">
        <v>0</v>
      </c>
      <c r="F26" s="69" t="b">
        <v>0</v>
      </c>
      <c r="G26" s="69" t="b">
        <v>0</v>
      </c>
    </row>
    <row r="27" spans="1:7" ht="15">
      <c r="A27" s="69" t="s">
        <v>370</v>
      </c>
      <c r="B27" s="69">
        <v>2</v>
      </c>
      <c r="C27" s="87">
        <v>0</v>
      </c>
      <c r="D27" s="69" t="s">
        <v>221</v>
      </c>
      <c r="E27" s="69" t="b">
        <v>0</v>
      </c>
      <c r="F27" s="69" t="b">
        <v>0</v>
      </c>
      <c r="G27" s="69" t="b">
        <v>0</v>
      </c>
    </row>
    <row r="28" spans="1:7" ht="15">
      <c r="A28" s="69" t="s">
        <v>369</v>
      </c>
      <c r="B28" s="69">
        <v>2</v>
      </c>
      <c r="C28" s="87">
        <v>0</v>
      </c>
      <c r="D28" s="69" t="s">
        <v>221</v>
      </c>
      <c r="E28" s="69" t="b">
        <v>0</v>
      </c>
      <c r="F28" s="69" t="b">
        <v>0</v>
      </c>
      <c r="G28" s="69" t="b">
        <v>0</v>
      </c>
    </row>
    <row r="29" spans="1:7" ht="15">
      <c r="A29" s="69" t="s">
        <v>368</v>
      </c>
      <c r="B29" s="69">
        <v>2</v>
      </c>
      <c r="C29" s="87">
        <v>0</v>
      </c>
      <c r="D29" s="69" t="s">
        <v>221</v>
      </c>
      <c r="E29" s="69" t="b">
        <v>0</v>
      </c>
      <c r="F29" s="69" t="b">
        <v>0</v>
      </c>
      <c r="G29" s="69" t="b">
        <v>0</v>
      </c>
    </row>
    <row r="30" spans="1:7" ht="15">
      <c r="A30" s="69" t="s">
        <v>367</v>
      </c>
      <c r="B30" s="69">
        <v>2</v>
      </c>
      <c r="C30" s="87">
        <v>0</v>
      </c>
      <c r="D30" s="69" t="s">
        <v>221</v>
      </c>
      <c r="E30" s="69" t="b">
        <v>0</v>
      </c>
      <c r="F30" s="69" t="b">
        <v>0</v>
      </c>
      <c r="G30" s="69" t="b">
        <v>0</v>
      </c>
    </row>
    <row r="31" spans="1:7" ht="15">
      <c r="A31" s="69" t="s">
        <v>366</v>
      </c>
      <c r="B31" s="69">
        <v>2</v>
      </c>
      <c r="C31" s="87">
        <v>0</v>
      </c>
      <c r="D31" s="69" t="s">
        <v>221</v>
      </c>
      <c r="E31" s="69" t="b">
        <v>0</v>
      </c>
      <c r="F31" s="69" t="b">
        <v>0</v>
      </c>
      <c r="G31" s="69" t="b">
        <v>0</v>
      </c>
    </row>
    <row r="32" spans="1:7" ht="15">
      <c r="A32" s="69" t="s">
        <v>365</v>
      </c>
      <c r="B32" s="69">
        <v>2</v>
      </c>
      <c r="C32" s="87">
        <v>0</v>
      </c>
      <c r="D32" s="69" t="s">
        <v>221</v>
      </c>
      <c r="E32" s="69" t="b">
        <v>0</v>
      </c>
      <c r="F32" s="69" t="b">
        <v>0</v>
      </c>
      <c r="G32" s="69" t="b">
        <v>0</v>
      </c>
    </row>
    <row r="33" spans="1:7" ht="15">
      <c r="A33" s="69" t="s">
        <v>410</v>
      </c>
      <c r="B33" s="69">
        <v>2</v>
      </c>
      <c r="C33" s="87">
        <v>0</v>
      </c>
      <c r="D33" s="69" t="s">
        <v>221</v>
      </c>
      <c r="E33" s="69" t="b">
        <v>0</v>
      </c>
      <c r="F33" s="69" t="b">
        <v>0</v>
      </c>
      <c r="G33" s="69" t="b">
        <v>0</v>
      </c>
    </row>
    <row r="34" spans="1:7" ht="15">
      <c r="A34" s="69" t="s">
        <v>502</v>
      </c>
      <c r="B34" s="69">
        <v>2</v>
      </c>
      <c r="C34" s="87">
        <v>0.013683181621090055</v>
      </c>
      <c r="D34" s="69" t="s">
        <v>221</v>
      </c>
      <c r="E34" s="69" t="b">
        <v>0</v>
      </c>
      <c r="F34" s="69" t="b">
        <v>0</v>
      </c>
      <c r="G34"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269</v>
      </c>
      <c r="B1" s="13" t="s">
        <v>270</v>
      </c>
      <c r="C1" s="13" t="s">
        <v>266</v>
      </c>
      <c r="D1" s="13" t="s">
        <v>267</v>
      </c>
      <c r="E1" s="13" t="s">
        <v>271</v>
      </c>
      <c r="F1" s="13" t="s">
        <v>144</v>
      </c>
      <c r="G1" s="13" t="s">
        <v>287</v>
      </c>
      <c r="H1" s="13" t="s">
        <v>288</v>
      </c>
      <c r="I1" s="13" t="s">
        <v>289</v>
      </c>
      <c r="J1" s="13" t="s">
        <v>290</v>
      </c>
      <c r="K1" s="13" t="s">
        <v>291</v>
      </c>
      <c r="L1" s="13" t="s">
        <v>292</v>
      </c>
    </row>
    <row r="2" spans="1:12" ht="15">
      <c r="A2" s="69" t="s">
        <v>375</v>
      </c>
      <c r="B2" s="69" t="s">
        <v>374</v>
      </c>
      <c r="C2" s="69">
        <v>2</v>
      </c>
      <c r="D2" s="87">
        <v>0</v>
      </c>
      <c r="E2" s="87">
        <v>1.3222192947339193</v>
      </c>
      <c r="F2" s="69" t="s">
        <v>268</v>
      </c>
      <c r="G2" s="69" t="b">
        <v>0</v>
      </c>
      <c r="H2" s="69" t="b">
        <v>0</v>
      </c>
      <c r="I2" s="69" t="b">
        <v>0</v>
      </c>
      <c r="J2" s="69" t="b">
        <v>0</v>
      </c>
      <c r="K2" s="69" t="b">
        <v>0</v>
      </c>
      <c r="L2" s="69" t="b">
        <v>0</v>
      </c>
    </row>
    <row r="3" spans="1:12" ht="15">
      <c r="A3" s="69" t="s">
        <v>374</v>
      </c>
      <c r="B3" s="69" t="s">
        <v>373</v>
      </c>
      <c r="C3" s="69">
        <v>2</v>
      </c>
      <c r="D3" s="87">
        <v>0</v>
      </c>
      <c r="E3" s="87">
        <v>1.3222192947339193</v>
      </c>
      <c r="F3" s="69" t="s">
        <v>268</v>
      </c>
      <c r="G3" s="69" t="b">
        <v>0</v>
      </c>
      <c r="H3" s="69" t="b">
        <v>0</v>
      </c>
      <c r="I3" s="69" t="b">
        <v>0</v>
      </c>
      <c r="J3" s="69" t="b">
        <v>0</v>
      </c>
      <c r="K3" s="69" t="b">
        <v>0</v>
      </c>
      <c r="L3" s="69" t="b">
        <v>0</v>
      </c>
    </row>
    <row r="4" spans="1:12" ht="15">
      <c r="A4" s="69" t="s">
        <v>373</v>
      </c>
      <c r="B4" s="69" t="s">
        <v>372</v>
      </c>
      <c r="C4" s="69">
        <v>2</v>
      </c>
      <c r="D4" s="87">
        <v>0</v>
      </c>
      <c r="E4" s="87">
        <v>1.3222192947339193</v>
      </c>
      <c r="F4" s="69" t="s">
        <v>268</v>
      </c>
      <c r="G4" s="69" t="b">
        <v>0</v>
      </c>
      <c r="H4" s="69" t="b">
        <v>0</v>
      </c>
      <c r="I4" s="69" t="b">
        <v>0</v>
      </c>
      <c r="J4" s="69" t="b">
        <v>0</v>
      </c>
      <c r="K4" s="69" t="b">
        <v>0</v>
      </c>
      <c r="L4" s="69" t="b">
        <v>0</v>
      </c>
    </row>
    <row r="5" spans="1:12" ht="15">
      <c r="A5" s="69" t="s">
        <v>372</v>
      </c>
      <c r="B5" s="69" t="s">
        <v>340</v>
      </c>
      <c r="C5" s="69">
        <v>2</v>
      </c>
      <c r="D5" s="87">
        <v>0</v>
      </c>
      <c r="E5" s="87">
        <v>1.3222192947339193</v>
      </c>
      <c r="F5" s="69" t="s">
        <v>268</v>
      </c>
      <c r="G5" s="69" t="b">
        <v>0</v>
      </c>
      <c r="H5" s="69" t="b">
        <v>0</v>
      </c>
      <c r="I5" s="69" t="b">
        <v>0</v>
      </c>
      <c r="J5" s="69" t="b">
        <v>0</v>
      </c>
      <c r="K5" s="69" t="b">
        <v>0</v>
      </c>
      <c r="L5" s="69" t="b">
        <v>0</v>
      </c>
    </row>
    <row r="6" spans="1:12" ht="15">
      <c r="A6" s="69" t="s">
        <v>340</v>
      </c>
      <c r="B6" s="69" t="s">
        <v>371</v>
      </c>
      <c r="C6" s="69">
        <v>2</v>
      </c>
      <c r="D6" s="87">
        <v>0</v>
      </c>
      <c r="E6" s="87">
        <v>1.3222192947339193</v>
      </c>
      <c r="F6" s="69" t="s">
        <v>268</v>
      </c>
      <c r="G6" s="69" t="b">
        <v>0</v>
      </c>
      <c r="H6" s="69" t="b">
        <v>0</v>
      </c>
      <c r="I6" s="69" t="b">
        <v>0</v>
      </c>
      <c r="J6" s="69" t="b">
        <v>0</v>
      </c>
      <c r="K6" s="69" t="b">
        <v>0</v>
      </c>
      <c r="L6" s="69" t="b">
        <v>0</v>
      </c>
    </row>
    <row r="7" spans="1:12" ht="15">
      <c r="A7" s="69" t="s">
        <v>370</v>
      </c>
      <c r="B7" s="69" t="s">
        <v>369</v>
      </c>
      <c r="C7" s="69">
        <v>2</v>
      </c>
      <c r="D7" s="87">
        <v>0</v>
      </c>
      <c r="E7" s="87">
        <v>1.3222192947339193</v>
      </c>
      <c r="F7" s="69" t="s">
        <v>268</v>
      </c>
      <c r="G7" s="69" t="b">
        <v>0</v>
      </c>
      <c r="H7" s="69" t="b">
        <v>0</v>
      </c>
      <c r="I7" s="69" t="b">
        <v>0</v>
      </c>
      <c r="J7" s="69" t="b">
        <v>0</v>
      </c>
      <c r="K7" s="69" t="b">
        <v>0</v>
      </c>
      <c r="L7" s="69" t="b">
        <v>0</v>
      </c>
    </row>
    <row r="8" spans="1:12" ht="15">
      <c r="A8" s="69" t="s">
        <v>368</v>
      </c>
      <c r="B8" s="69" t="s">
        <v>367</v>
      </c>
      <c r="C8" s="69">
        <v>2</v>
      </c>
      <c r="D8" s="87">
        <v>0</v>
      </c>
      <c r="E8" s="87">
        <v>1.3222192947339193</v>
      </c>
      <c r="F8" s="69" t="s">
        <v>268</v>
      </c>
      <c r="G8" s="69" t="b">
        <v>0</v>
      </c>
      <c r="H8" s="69" t="b">
        <v>0</v>
      </c>
      <c r="I8" s="69" t="b">
        <v>0</v>
      </c>
      <c r="J8" s="69" t="b">
        <v>0</v>
      </c>
      <c r="K8" s="69" t="b">
        <v>0</v>
      </c>
      <c r="L8" s="69" t="b">
        <v>0</v>
      </c>
    </row>
    <row r="9" spans="1:12" ht="15">
      <c r="A9" s="69" t="s">
        <v>367</v>
      </c>
      <c r="B9" s="69" t="s">
        <v>366</v>
      </c>
      <c r="C9" s="69">
        <v>2</v>
      </c>
      <c r="D9" s="87">
        <v>0</v>
      </c>
      <c r="E9" s="87">
        <v>1.3222192947339193</v>
      </c>
      <c r="F9" s="69" t="s">
        <v>268</v>
      </c>
      <c r="G9" s="69" t="b">
        <v>0</v>
      </c>
      <c r="H9" s="69" t="b">
        <v>0</v>
      </c>
      <c r="I9" s="69" t="b">
        <v>0</v>
      </c>
      <c r="J9" s="69" t="b">
        <v>0</v>
      </c>
      <c r="K9" s="69" t="b">
        <v>0</v>
      </c>
      <c r="L9" s="69" t="b">
        <v>0</v>
      </c>
    </row>
    <row r="10" spans="1:12" ht="15">
      <c r="A10" s="69" t="s">
        <v>366</v>
      </c>
      <c r="B10" s="69" t="s">
        <v>365</v>
      </c>
      <c r="C10" s="69">
        <v>2</v>
      </c>
      <c r="D10" s="87">
        <v>0</v>
      </c>
      <c r="E10" s="87">
        <v>1.3222192947339193</v>
      </c>
      <c r="F10" s="69" t="s">
        <v>268</v>
      </c>
      <c r="G10" s="69" t="b">
        <v>0</v>
      </c>
      <c r="H10" s="69" t="b">
        <v>0</v>
      </c>
      <c r="I10" s="69" t="b">
        <v>0</v>
      </c>
      <c r="J10" s="69" t="b">
        <v>0</v>
      </c>
      <c r="K10" s="69" t="b">
        <v>0</v>
      </c>
      <c r="L10" s="69" t="b">
        <v>0</v>
      </c>
    </row>
    <row r="11" spans="1:12" ht="15">
      <c r="A11" s="69" t="s">
        <v>365</v>
      </c>
      <c r="B11" s="69" t="s">
        <v>410</v>
      </c>
      <c r="C11" s="69">
        <v>2</v>
      </c>
      <c r="D11" s="87">
        <v>0</v>
      </c>
      <c r="E11" s="87">
        <v>1.3222192947339193</v>
      </c>
      <c r="F11" s="69" t="s">
        <v>268</v>
      </c>
      <c r="G11" s="69" t="b">
        <v>0</v>
      </c>
      <c r="H11" s="69" t="b">
        <v>0</v>
      </c>
      <c r="I11" s="69" t="b">
        <v>0</v>
      </c>
      <c r="J11" s="69" t="b">
        <v>0</v>
      </c>
      <c r="K11" s="69" t="b">
        <v>0</v>
      </c>
      <c r="L11" s="69" t="b">
        <v>0</v>
      </c>
    </row>
    <row r="12" spans="1:12" ht="15">
      <c r="A12" s="69" t="s">
        <v>375</v>
      </c>
      <c r="B12" s="69" t="s">
        <v>374</v>
      </c>
      <c r="C12" s="69">
        <v>2</v>
      </c>
      <c r="D12" s="87">
        <v>0</v>
      </c>
      <c r="E12" s="87">
        <v>1.3222192947339193</v>
      </c>
      <c r="F12" s="69" t="s">
        <v>221</v>
      </c>
      <c r="G12" s="69" t="b">
        <v>0</v>
      </c>
      <c r="H12" s="69" t="b">
        <v>0</v>
      </c>
      <c r="I12" s="69" t="b">
        <v>0</v>
      </c>
      <c r="J12" s="69" t="b">
        <v>0</v>
      </c>
      <c r="K12" s="69" t="b">
        <v>0</v>
      </c>
      <c r="L12" s="69" t="b">
        <v>0</v>
      </c>
    </row>
    <row r="13" spans="1:12" ht="15">
      <c r="A13" s="69" t="s">
        <v>374</v>
      </c>
      <c r="B13" s="69" t="s">
        <v>373</v>
      </c>
      <c r="C13" s="69">
        <v>2</v>
      </c>
      <c r="D13" s="87">
        <v>0</v>
      </c>
      <c r="E13" s="87">
        <v>1.3222192947339193</v>
      </c>
      <c r="F13" s="69" t="s">
        <v>221</v>
      </c>
      <c r="G13" s="69" t="b">
        <v>0</v>
      </c>
      <c r="H13" s="69" t="b">
        <v>0</v>
      </c>
      <c r="I13" s="69" t="b">
        <v>0</v>
      </c>
      <c r="J13" s="69" t="b">
        <v>0</v>
      </c>
      <c r="K13" s="69" t="b">
        <v>0</v>
      </c>
      <c r="L13" s="69" t="b">
        <v>0</v>
      </c>
    </row>
    <row r="14" spans="1:12" ht="15">
      <c r="A14" s="69" t="s">
        <v>373</v>
      </c>
      <c r="B14" s="69" t="s">
        <v>372</v>
      </c>
      <c r="C14" s="69">
        <v>2</v>
      </c>
      <c r="D14" s="87">
        <v>0</v>
      </c>
      <c r="E14" s="87">
        <v>1.3222192947339193</v>
      </c>
      <c r="F14" s="69" t="s">
        <v>221</v>
      </c>
      <c r="G14" s="69" t="b">
        <v>0</v>
      </c>
      <c r="H14" s="69" t="b">
        <v>0</v>
      </c>
      <c r="I14" s="69" t="b">
        <v>0</v>
      </c>
      <c r="J14" s="69" t="b">
        <v>0</v>
      </c>
      <c r="K14" s="69" t="b">
        <v>0</v>
      </c>
      <c r="L14" s="69" t="b">
        <v>0</v>
      </c>
    </row>
    <row r="15" spans="1:12" ht="15">
      <c r="A15" s="69" t="s">
        <v>372</v>
      </c>
      <c r="B15" s="69" t="s">
        <v>340</v>
      </c>
      <c r="C15" s="69">
        <v>2</v>
      </c>
      <c r="D15" s="87">
        <v>0</v>
      </c>
      <c r="E15" s="87">
        <v>1.3222192947339193</v>
      </c>
      <c r="F15" s="69" t="s">
        <v>221</v>
      </c>
      <c r="G15" s="69" t="b">
        <v>0</v>
      </c>
      <c r="H15" s="69" t="b">
        <v>0</v>
      </c>
      <c r="I15" s="69" t="b">
        <v>0</v>
      </c>
      <c r="J15" s="69" t="b">
        <v>0</v>
      </c>
      <c r="K15" s="69" t="b">
        <v>0</v>
      </c>
      <c r="L15" s="69" t="b">
        <v>0</v>
      </c>
    </row>
    <row r="16" spans="1:12" ht="15">
      <c r="A16" s="69" t="s">
        <v>340</v>
      </c>
      <c r="B16" s="69" t="s">
        <v>371</v>
      </c>
      <c r="C16" s="69">
        <v>2</v>
      </c>
      <c r="D16" s="87">
        <v>0</v>
      </c>
      <c r="E16" s="87">
        <v>1.3222192947339193</v>
      </c>
      <c r="F16" s="69" t="s">
        <v>221</v>
      </c>
      <c r="G16" s="69" t="b">
        <v>0</v>
      </c>
      <c r="H16" s="69" t="b">
        <v>0</v>
      </c>
      <c r="I16" s="69" t="b">
        <v>0</v>
      </c>
      <c r="J16" s="69" t="b">
        <v>0</v>
      </c>
      <c r="K16" s="69" t="b">
        <v>0</v>
      </c>
      <c r="L16" s="69" t="b">
        <v>0</v>
      </c>
    </row>
    <row r="17" spans="1:12" ht="15">
      <c r="A17" s="69" t="s">
        <v>370</v>
      </c>
      <c r="B17" s="69" t="s">
        <v>369</v>
      </c>
      <c r="C17" s="69">
        <v>2</v>
      </c>
      <c r="D17" s="87">
        <v>0</v>
      </c>
      <c r="E17" s="87">
        <v>1.3222192947339193</v>
      </c>
      <c r="F17" s="69" t="s">
        <v>221</v>
      </c>
      <c r="G17" s="69" t="b">
        <v>0</v>
      </c>
      <c r="H17" s="69" t="b">
        <v>0</v>
      </c>
      <c r="I17" s="69" t="b">
        <v>0</v>
      </c>
      <c r="J17" s="69" t="b">
        <v>0</v>
      </c>
      <c r="K17" s="69" t="b">
        <v>0</v>
      </c>
      <c r="L17" s="69" t="b">
        <v>0</v>
      </c>
    </row>
    <row r="18" spans="1:12" ht="15">
      <c r="A18" s="69" t="s">
        <v>368</v>
      </c>
      <c r="B18" s="69" t="s">
        <v>367</v>
      </c>
      <c r="C18" s="69">
        <v>2</v>
      </c>
      <c r="D18" s="87">
        <v>0</v>
      </c>
      <c r="E18" s="87">
        <v>1.3222192947339193</v>
      </c>
      <c r="F18" s="69" t="s">
        <v>221</v>
      </c>
      <c r="G18" s="69" t="b">
        <v>0</v>
      </c>
      <c r="H18" s="69" t="b">
        <v>0</v>
      </c>
      <c r="I18" s="69" t="b">
        <v>0</v>
      </c>
      <c r="J18" s="69" t="b">
        <v>0</v>
      </c>
      <c r="K18" s="69" t="b">
        <v>0</v>
      </c>
      <c r="L18" s="69" t="b">
        <v>0</v>
      </c>
    </row>
    <row r="19" spans="1:12" ht="15">
      <c r="A19" s="69" t="s">
        <v>367</v>
      </c>
      <c r="B19" s="69" t="s">
        <v>366</v>
      </c>
      <c r="C19" s="69">
        <v>2</v>
      </c>
      <c r="D19" s="87">
        <v>0</v>
      </c>
      <c r="E19" s="87">
        <v>1.3222192947339193</v>
      </c>
      <c r="F19" s="69" t="s">
        <v>221</v>
      </c>
      <c r="G19" s="69" t="b">
        <v>0</v>
      </c>
      <c r="H19" s="69" t="b">
        <v>0</v>
      </c>
      <c r="I19" s="69" t="b">
        <v>0</v>
      </c>
      <c r="J19" s="69" t="b">
        <v>0</v>
      </c>
      <c r="K19" s="69" t="b">
        <v>0</v>
      </c>
      <c r="L19" s="69" t="b">
        <v>0</v>
      </c>
    </row>
    <row r="20" spans="1:12" ht="15">
      <c r="A20" s="69" t="s">
        <v>366</v>
      </c>
      <c r="B20" s="69" t="s">
        <v>365</v>
      </c>
      <c r="C20" s="69">
        <v>2</v>
      </c>
      <c r="D20" s="87">
        <v>0</v>
      </c>
      <c r="E20" s="87">
        <v>1.3222192947339193</v>
      </c>
      <c r="F20" s="69" t="s">
        <v>221</v>
      </c>
      <c r="G20" s="69" t="b">
        <v>0</v>
      </c>
      <c r="H20" s="69" t="b">
        <v>0</v>
      </c>
      <c r="I20" s="69" t="b">
        <v>0</v>
      </c>
      <c r="J20" s="69" t="b">
        <v>0</v>
      </c>
      <c r="K20" s="69" t="b">
        <v>0</v>
      </c>
      <c r="L20" s="69" t="b">
        <v>0</v>
      </c>
    </row>
    <row r="21" spans="1:12" ht="15">
      <c r="A21" s="69" t="s">
        <v>365</v>
      </c>
      <c r="B21" s="69" t="s">
        <v>410</v>
      </c>
      <c r="C21" s="69">
        <v>2</v>
      </c>
      <c r="D21" s="87">
        <v>0</v>
      </c>
      <c r="E21" s="87">
        <v>1.3222192947339193</v>
      </c>
      <c r="F21" s="69" t="s">
        <v>221</v>
      </c>
      <c r="G21" s="69" t="b">
        <v>0</v>
      </c>
      <c r="H21" s="69" t="b">
        <v>0</v>
      </c>
      <c r="I21" s="69" t="b">
        <v>0</v>
      </c>
      <c r="J21" s="69" t="b">
        <v>0</v>
      </c>
      <c r="K21" s="69" t="b">
        <v>0</v>
      </c>
      <c r="L21"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272</v>
      </c>
      <c r="B1" s="13" t="s">
        <v>34</v>
      </c>
    </row>
    <row r="2" spans="1:2" ht="15">
      <c r="A2" s="107" t="s">
        <v>352</v>
      </c>
      <c r="B2" s="63">
        <v>66</v>
      </c>
    </row>
    <row r="3" spans="1:2" ht="15">
      <c r="A3" s="107" t="s">
        <v>364</v>
      </c>
      <c r="B3" s="63">
        <v>66</v>
      </c>
    </row>
    <row r="4" spans="1:2" ht="15">
      <c r="A4" s="107" t="s">
        <v>372</v>
      </c>
      <c r="B4" s="63">
        <v>0</v>
      </c>
    </row>
    <row r="5" spans="1:2" ht="15">
      <c r="A5" s="107" t="s">
        <v>340</v>
      </c>
      <c r="B5" s="63">
        <v>0</v>
      </c>
    </row>
    <row r="6" spans="1:2" ht="15">
      <c r="A6" s="107" t="s">
        <v>371</v>
      </c>
      <c r="B6" s="63">
        <v>0</v>
      </c>
    </row>
    <row r="7" spans="1:2" ht="15">
      <c r="A7" s="107" t="s">
        <v>375</v>
      </c>
      <c r="B7" s="63">
        <v>0</v>
      </c>
    </row>
    <row r="8" spans="1:2" ht="15">
      <c r="A8" s="107" t="s">
        <v>374</v>
      </c>
      <c r="B8" s="63">
        <v>0</v>
      </c>
    </row>
    <row r="9" spans="1:2" ht="15">
      <c r="A9" s="107" t="s">
        <v>373</v>
      </c>
      <c r="B9" s="63">
        <v>0</v>
      </c>
    </row>
    <row r="10" spans="1:2" ht="15">
      <c r="A10" s="107" t="s">
        <v>367</v>
      </c>
      <c r="B10" s="63">
        <v>0</v>
      </c>
    </row>
    <row r="11" spans="1:2" ht="15">
      <c r="A11" s="107" t="s">
        <v>366</v>
      </c>
      <c r="B11" s="6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85" t="s">
        <v>255</v>
      </c>
      <c r="BB2" s="85" t="s">
        <v>256</v>
      </c>
      <c r="BC2" s="85" t="s">
        <v>257</v>
      </c>
      <c r="BD2" s="85" t="s">
        <v>258</v>
      </c>
      <c r="BE2" s="85" t="s">
        <v>259</v>
      </c>
      <c r="BF2" s="85" t="s">
        <v>260</v>
      </c>
      <c r="BG2" s="85" t="s">
        <v>261</v>
      </c>
      <c r="BH2" s="85" t="s">
        <v>262</v>
      </c>
      <c r="BI2" s="85" t="s">
        <v>263</v>
      </c>
      <c r="BJ2" s="85" t="s">
        <v>264</v>
      </c>
      <c r="BK2" s="85" t="s">
        <v>293</v>
      </c>
      <c r="BL2" s="85" t="s">
        <v>294</v>
      </c>
      <c r="BM2" s="85" t="s">
        <v>295</v>
      </c>
      <c r="BN2" s="85" t="s">
        <v>296</v>
      </c>
      <c r="BO2" s="85" t="s">
        <v>297</v>
      </c>
      <c r="BP2" s="85" t="s">
        <v>298</v>
      </c>
      <c r="BQ2" s="85" t="s">
        <v>299</v>
      </c>
      <c r="BR2" s="85" t="s">
        <v>300</v>
      </c>
      <c r="BS2" s="85" t="s">
        <v>302</v>
      </c>
      <c r="BT2" s="13" t="s">
        <v>331</v>
      </c>
      <c r="BU2" s="3"/>
      <c r="BV2" s="3"/>
    </row>
    <row r="3" spans="1:74" ht="41.45" customHeight="1">
      <c r="A3" s="62" t="s">
        <v>364</v>
      </c>
      <c r="B3" s="63"/>
      <c r="C3" s="81"/>
      <c r="D3" s="81" t="s">
        <v>64</v>
      </c>
      <c r="E3" s="88">
        <v>531.1319254401817</v>
      </c>
      <c r="F3" s="90">
        <v>97.1125076155877</v>
      </c>
      <c r="G3" s="72" t="s">
        <v>380</v>
      </c>
      <c r="H3" s="81"/>
      <c r="I3" s="73" t="s">
        <v>364</v>
      </c>
      <c r="J3" s="91"/>
      <c r="K3" s="91"/>
      <c r="L3" s="73" t="s">
        <v>469</v>
      </c>
      <c r="M3" s="95">
        <v>963.3049619784732</v>
      </c>
      <c r="N3" s="96">
        <v>4918.9267578125</v>
      </c>
      <c r="O3" s="96">
        <v>4557.59375</v>
      </c>
      <c r="P3" s="97"/>
      <c r="Q3" s="98"/>
      <c r="R3" s="98"/>
      <c r="S3" s="71"/>
      <c r="T3" s="48">
        <v>1</v>
      </c>
      <c r="U3" s="48">
        <v>13</v>
      </c>
      <c r="V3" s="49">
        <v>66</v>
      </c>
      <c r="W3" s="49">
        <v>0.076923</v>
      </c>
      <c r="X3" s="49">
        <v>0.155656</v>
      </c>
      <c r="Y3" s="49">
        <v>3.417961</v>
      </c>
      <c r="Z3" s="49">
        <v>0.07692307692307693</v>
      </c>
      <c r="AA3" s="49">
        <v>0.07692307692307693</v>
      </c>
      <c r="AB3" s="92">
        <v>3</v>
      </c>
      <c r="AC3" s="92"/>
      <c r="AD3" s="93"/>
      <c r="AE3" s="63" t="s">
        <v>389</v>
      </c>
      <c r="AF3" s="63">
        <v>9443</v>
      </c>
      <c r="AG3" s="63">
        <v>9479</v>
      </c>
      <c r="AH3" s="63">
        <v>11937</v>
      </c>
      <c r="AI3" s="63">
        <v>28456</v>
      </c>
      <c r="AJ3" s="63"/>
      <c r="AK3" s="63" t="s">
        <v>401</v>
      </c>
      <c r="AL3" s="63" t="s">
        <v>413</v>
      </c>
      <c r="AM3" s="68" t="s">
        <v>424</v>
      </c>
      <c r="AN3" s="63"/>
      <c r="AO3" s="65">
        <v>39926.18405092593</v>
      </c>
      <c r="AP3" s="68" t="s">
        <v>434</v>
      </c>
      <c r="AQ3" s="63" t="b">
        <v>0</v>
      </c>
      <c r="AR3" s="63" t="b">
        <v>0</v>
      </c>
      <c r="AS3" s="63" t="b">
        <v>1</v>
      </c>
      <c r="AT3" s="63" t="s">
        <v>276</v>
      </c>
      <c r="AU3" s="63">
        <v>75</v>
      </c>
      <c r="AV3" s="68" t="s">
        <v>360</v>
      </c>
      <c r="AW3" s="63" t="b">
        <v>0</v>
      </c>
      <c r="AX3" s="63" t="s">
        <v>219</v>
      </c>
      <c r="AY3" s="68" t="s">
        <v>457</v>
      </c>
      <c r="AZ3" s="63" t="s">
        <v>66</v>
      </c>
      <c r="BA3" s="48" t="s">
        <v>378</v>
      </c>
      <c r="BB3" s="48" t="s">
        <v>378</v>
      </c>
      <c r="BC3" s="48" t="s">
        <v>379</v>
      </c>
      <c r="BD3" s="48" t="s">
        <v>379</v>
      </c>
      <c r="BE3" s="48"/>
      <c r="BF3" s="48"/>
      <c r="BG3" s="86" t="s">
        <v>498</v>
      </c>
      <c r="BH3" s="86" t="s">
        <v>498</v>
      </c>
      <c r="BI3" s="86" t="s">
        <v>500</v>
      </c>
      <c r="BJ3" s="86" t="s">
        <v>500</v>
      </c>
      <c r="BK3" s="86">
        <v>0</v>
      </c>
      <c r="BL3" s="106">
        <v>0</v>
      </c>
      <c r="BM3" s="86">
        <v>0</v>
      </c>
      <c r="BN3" s="106">
        <v>0</v>
      </c>
      <c r="BO3" s="86">
        <v>0</v>
      </c>
      <c r="BP3" s="106">
        <v>0</v>
      </c>
      <c r="BQ3" s="86">
        <v>38</v>
      </c>
      <c r="BR3" s="106">
        <v>100</v>
      </c>
      <c r="BS3" s="86">
        <v>38</v>
      </c>
      <c r="BT3" s="69" t="str">
        <f>REPLACE(INDEX(GroupVertices[Group],MATCH(Vertices[[#This Row],[Vertex]],GroupVertices[Vertex],0)),1,1,"")</f>
        <v>1</v>
      </c>
      <c r="BU3" s="3"/>
      <c r="BV3" s="3"/>
    </row>
    <row r="4" spans="1:77" ht="41.45" customHeight="1">
      <c r="A4" s="62" t="s">
        <v>365</v>
      </c>
      <c r="B4" s="64"/>
      <c r="C4" s="81"/>
      <c r="D4" s="81" t="s">
        <v>64</v>
      </c>
      <c r="E4" s="88">
        <v>268.3996488872825</v>
      </c>
      <c r="F4" s="99">
        <v>99.16770088227993</v>
      </c>
      <c r="G4" s="72" t="s">
        <v>446</v>
      </c>
      <c r="H4" s="100"/>
      <c r="I4" s="73" t="s">
        <v>365</v>
      </c>
      <c r="J4" s="91"/>
      <c r="K4" s="101"/>
      <c r="L4" s="73" t="s">
        <v>470</v>
      </c>
      <c r="M4" s="102">
        <v>278.37755263217275</v>
      </c>
      <c r="N4" s="96">
        <v>3756.498779296875</v>
      </c>
      <c r="O4" s="96">
        <v>313.7761535644531</v>
      </c>
      <c r="P4" s="97"/>
      <c r="Q4" s="98"/>
      <c r="R4" s="98"/>
      <c r="S4" s="103"/>
      <c r="T4" s="48">
        <v>2</v>
      </c>
      <c r="U4" s="48">
        <v>0</v>
      </c>
      <c r="V4" s="49">
        <v>0</v>
      </c>
      <c r="W4" s="49">
        <v>0.041667</v>
      </c>
      <c r="X4" s="49">
        <v>0.057391</v>
      </c>
      <c r="Y4" s="49">
        <v>0.596961</v>
      </c>
      <c r="Z4" s="49">
        <v>1</v>
      </c>
      <c r="AA4" s="49">
        <v>0</v>
      </c>
      <c r="AB4" s="92">
        <v>4</v>
      </c>
      <c r="AC4" s="92"/>
      <c r="AD4" s="93"/>
      <c r="AE4" s="64" t="s">
        <v>390</v>
      </c>
      <c r="AF4" s="64">
        <v>2989</v>
      </c>
      <c r="AG4" s="64">
        <v>3407</v>
      </c>
      <c r="AH4" s="64">
        <v>2353</v>
      </c>
      <c r="AI4" s="64">
        <v>801</v>
      </c>
      <c r="AJ4" s="64"/>
      <c r="AK4" s="64" t="s">
        <v>402</v>
      </c>
      <c r="AL4" s="64" t="s">
        <v>414</v>
      </c>
      <c r="AM4" s="67" t="s">
        <v>425</v>
      </c>
      <c r="AN4" s="64"/>
      <c r="AO4" s="66">
        <v>39966.38097222222</v>
      </c>
      <c r="AP4" s="67" t="s">
        <v>435</v>
      </c>
      <c r="AQ4" s="64" t="b">
        <v>0</v>
      </c>
      <c r="AR4" s="64" t="b">
        <v>0</v>
      </c>
      <c r="AS4" s="64" t="b">
        <v>0</v>
      </c>
      <c r="AT4" s="64"/>
      <c r="AU4" s="64">
        <v>57</v>
      </c>
      <c r="AV4" s="67" t="s">
        <v>358</v>
      </c>
      <c r="AW4" s="64" t="b">
        <v>0</v>
      </c>
      <c r="AX4" s="64" t="s">
        <v>219</v>
      </c>
      <c r="AY4" s="67" t="s">
        <v>458</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1</v>
      </c>
      <c r="BU4" s="2"/>
      <c r="BV4" s="3"/>
      <c r="BW4" s="3"/>
      <c r="BX4" s="3"/>
      <c r="BY4" s="3"/>
    </row>
    <row r="5" spans="1:77" ht="41.45" customHeight="1">
      <c r="A5" s="62" t="s">
        <v>352</v>
      </c>
      <c r="B5" s="64"/>
      <c r="C5" s="81"/>
      <c r="D5" s="81" t="s">
        <v>64</v>
      </c>
      <c r="E5" s="88">
        <v>451.1266587494191</v>
      </c>
      <c r="F5" s="99">
        <v>97.73833968905838</v>
      </c>
      <c r="G5" s="72" t="s">
        <v>361</v>
      </c>
      <c r="H5" s="100"/>
      <c r="I5" s="73" t="s">
        <v>352</v>
      </c>
      <c r="J5" s="91"/>
      <c r="K5" s="101"/>
      <c r="L5" s="73" t="s">
        <v>471</v>
      </c>
      <c r="M5" s="102">
        <v>754.7359929598123</v>
      </c>
      <c r="N5" s="96">
        <v>5079.6923828125</v>
      </c>
      <c r="O5" s="96">
        <v>5441.65869140625</v>
      </c>
      <c r="P5" s="97"/>
      <c r="Q5" s="98"/>
      <c r="R5" s="98"/>
      <c r="S5" s="103"/>
      <c r="T5" s="48">
        <v>1</v>
      </c>
      <c r="U5" s="48">
        <v>13</v>
      </c>
      <c r="V5" s="49">
        <v>66</v>
      </c>
      <c r="W5" s="49">
        <v>0.076923</v>
      </c>
      <c r="X5" s="49">
        <v>0.155656</v>
      </c>
      <c r="Y5" s="49">
        <v>3.417961</v>
      </c>
      <c r="Z5" s="49">
        <v>0.07692307692307693</v>
      </c>
      <c r="AA5" s="49">
        <v>0.07692307692307693</v>
      </c>
      <c r="AB5" s="92">
        <v>5</v>
      </c>
      <c r="AC5" s="92"/>
      <c r="AD5" s="93"/>
      <c r="AE5" s="64" t="s">
        <v>353</v>
      </c>
      <c r="AF5" s="64">
        <v>5309</v>
      </c>
      <c r="AG5" s="64">
        <v>7630</v>
      </c>
      <c r="AH5" s="64">
        <v>33495</v>
      </c>
      <c r="AI5" s="64">
        <v>12000</v>
      </c>
      <c r="AJ5" s="64"/>
      <c r="AK5" s="64" t="s">
        <v>354</v>
      </c>
      <c r="AL5" s="64" t="s">
        <v>355</v>
      </c>
      <c r="AM5" s="64"/>
      <c r="AN5" s="64"/>
      <c r="AO5" s="66">
        <v>40943.86607638889</v>
      </c>
      <c r="AP5" s="67" t="s">
        <v>356</v>
      </c>
      <c r="AQ5" s="64" t="b">
        <v>0</v>
      </c>
      <c r="AR5" s="64" t="b">
        <v>0</v>
      </c>
      <c r="AS5" s="64" t="b">
        <v>0</v>
      </c>
      <c r="AT5" s="64" t="s">
        <v>276</v>
      </c>
      <c r="AU5" s="64">
        <v>141</v>
      </c>
      <c r="AV5" s="67" t="s">
        <v>278</v>
      </c>
      <c r="AW5" s="64" t="b">
        <v>0</v>
      </c>
      <c r="AX5" s="64" t="s">
        <v>219</v>
      </c>
      <c r="AY5" s="67" t="s">
        <v>362</v>
      </c>
      <c r="AZ5" s="104" t="s">
        <v>66</v>
      </c>
      <c r="BA5" s="48"/>
      <c r="BB5" s="48"/>
      <c r="BC5" s="48"/>
      <c r="BD5" s="48"/>
      <c r="BE5" s="48"/>
      <c r="BF5" s="48"/>
      <c r="BG5" s="86" t="s">
        <v>499</v>
      </c>
      <c r="BH5" s="86" t="s">
        <v>499</v>
      </c>
      <c r="BI5" s="86" t="s">
        <v>501</v>
      </c>
      <c r="BJ5" s="86" t="s">
        <v>501</v>
      </c>
      <c r="BK5" s="48">
        <v>0</v>
      </c>
      <c r="BL5" s="49">
        <v>0</v>
      </c>
      <c r="BM5" s="48">
        <v>0</v>
      </c>
      <c r="BN5" s="49">
        <v>0</v>
      </c>
      <c r="BO5" s="48">
        <v>0</v>
      </c>
      <c r="BP5" s="49">
        <v>0</v>
      </c>
      <c r="BQ5" s="48">
        <v>14</v>
      </c>
      <c r="BR5" s="49">
        <v>100</v>
      </c>
      <c r="BS5" s="48">
        <v>14</v>
      </c>
      <c r="BT5" s="63" t="str">
        <f>REPLACE(INDEX(GroupVertices[Group],MATCH(Vertices[[#This Row],[Vertex]],GroupVertices[Vertex],0)),1,1,"")</f>
        <v>1</v>
      </c>
      <c r="BU5" s="2"/>
      <c r="BV5" s="3"/>
      <c r="BW5" s="3"/>
      <c r="BX5" s="3"/>
      <c r="BY5" s="3"/>
    </row>
    <row r="6" spans="1:77" ht="41.45" customHeight="1">
      <c r="A6" s="62" t="s">
        <v>366</v>
      </c>
      <c r="B6" s="64"/>
      <c r="C6" s="81"/>
      <c r="D6" s="81" t="s">
        <v>64</v>
      </c>
      <c r="E6" s="88">
        <v>218.20705323488409</v>
      </c>
      <c r="F6" s="99">
        <v>99.56032673691811</v>
      </c>
      <c r="G6" s="72" t="s">
        <v>447</v>
      </c>
      <c r="H6" s="100"/>
      <c r="I6" s="73" t="s">
        <v>366</v>
      </c>
      <c r="J6" s="91"/>
      <c r="K6" s="101"/>
      <c r="L6" s="73" t="s">
        <v>472</v>
      </c>
      <c r="M6" s="102">
        <v>147.52844280975697</v>
      </c>
      <c r="N6" s="96">
        <v>3636.890869140625</v>
      </c>
      <c r="O6" s="96">
        <v>9650.701171875</v>
      </c>
      <c r="P6" s="97"/>
      <c r="Q6" s="98"/>
      <c r="R6" s="98"/>
      <c r="S6" s="103"/>
      <c r="T6" s="48">
        <v>2</v>
      </c>
      <c r="U6" s="48">
        <v>0</v>
      </c>
      <c r="V6" s="49">
        <v>0</v>
      </c>
      <c r="W6" s="49">
        <v>0.041667</v>
      </c>
      <c r="X6" s="49">
        <v>0.057391</v>
      </c>
      <c r="Y6" s="49">
        <v>0.596961</v>
      </c>
      <c r="Z6" s="49">
        <v>1</v>
      </c>
      <c r="AA6" s="49">
        <v>0</v>
      </c>
      <c r="AB6" s="92">
        <v>6</v>
      </c>
      <c r="AC6" s="92"/>
      <c r="AD6" s="93"/>
      <c r="AE6" s="64" t="s">
        <v>391</v>
      </c>
      <c r="AF6" s="64">
        <v>2169</v>
      </c>
      <c r="AG6" s="64">
        <v>2247</v>
      </c>
      <c r="AH6" s="64">
        <v>295</v>
      </c>
      <c r="AI6" s="64">
        <v>2129</v>
      </c>
      <c r="AJ6" s="64"/>
      <c r="AK6" s="64" t="s">
        <v>403</v>
      </c>
      <c r="AL6" s="64" t="s">
        <v>415</v>
      </c>
      <c r="AM6" s="64"/>
      <c r="AN6" s="64"/>
      <c r="AO6" s="66">
        <v>43382.82158564815</v>
      </c>
      <c r="AP6" s="67" t="s">
        <v>436</v>
      </c>
      <c r="AQ6" s="64" t="b">
        <v>1</v>
      </c>
      <c r="AR6" s="64" t="b">
        <v>0</v>
      </c>
      <c r="AS6" s="64" t="b">
        <v>0</v>
      </c>
      <c r="AT6" s="64"/>
      <c r="AU6" s="64">
        <v>17</v>
      </c>
      <c r="AV6" s="64"/>
      <c r="AW6" s="64" t="b">
        <v>0</v>
      </c>
      <c r="AX6" s="64" t="s">
        <v>219</v>
      </c>
      <c r="AY6" s="67" t="s">
        <v>459</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367</v>
      </c>
      <c r="B7" s="64"/>
      <c r="C7" s="81"/>
      <c r="D7" s="81" t="s">
        <v>64</v>
      </c>
      <c r="E7" s="88">
        <v>1000</v>
      </c>
      <c r="F7" s="99">
        <v>93.4448405803642</v>
      </c>
      <c r="G7" s="72" t="s">
        <v>448</v>
      </c>
      <c r="H7" s="100"/>
      <c r="I7" s="73" t="s">
        <v>367</v>
      </c>
      <c r="J7" s="91"/>
      <c r="K7" s="101"/>
      <c r="L7" s="73" t="s">
        <v>473</v>
      </c>
      <c r="M7" s="102">
        <v>2185.6161292506263</v>
      </c>
      <c r="N7" s="96">
        <v>6242.087890625</v>
      </c>
      <c r="O7" s="96">
        <v>9685.2236328125</v>
      </c>
      <c r="P7" s="97"/>
      <c r="Q7" s="98"/>
      <c r="R7" s="98"/>
      <c r="S7" s="103"/>
      <c r="T7" s="48">
        <v>2</v>
      </c>
      <c r="U7" s="48">
        <v>0</v>
      </c>
      <c r="V7" s="49">
        <v>0</v>
      </c>
      <c r="W7" s="49">
        <v>0.041667</v>
      </c>
      <c r="X7" s="49">
        <v>0.057391</v>
      </c>
      <c r="Y7" s="49">
        <v>0.596961</v>
      </c>
      <c r="Z7" s="49">
        <v>1</v>
      </c>
      <c r="AA7" s="49">
        <v>0</v>
      </c>
      <c r="AB7" s="92">
        <v>7</v>
      </c>
      <c r="AC7" s="92"/>
      <c r="AD7" s="93"/>
      <c r="AE7" s="64" t="s">
        <v>392</v>
      </c>
      <c r="AF7" s="64">
        <v>16150</v>
      </c>
      <c r="AG7" s="64">
        <v>20315</v>
      </c>
      <c r="AH7" s="64">
        <v>3092</v>
      </c>
      <c r="AI7" s="64">
        <v>1292</v>
      </c>
      <c r="AJ7" s="64"/>
      <c r="AK7" s="64" t="s">
        <v>404</v>
      </c>
      <c r="AL7" s="64" t="s">
        <v>416</v>
      </c>
      <c r="AM7" s="67" t="s">
        <v>426</v>
      </c>
      <c r="AN7" s="64"/>
      <c r="AO7" s="66">
        <v>39850.520636574074</v>
      </c>
      <c r="AP7" s="67" t="s">
        <v>437</v>
      </c>
      <c r="AQ7" s="64" t="b">
        <v>1</v>
      </c>
      <c r="AR7" s="64" t="b">
        <v>0</v>
      </c>
      <c r="AS7" s="64" t="b">
        <v>1</v>
      </c>
      <c r="AT7" s="64"/>
      <c r="AU7" s="64">
        <v>98</v>
      </c>
      <c r="AV7" s="67" t="s">
        <v>277</v>
      </c>
      <c r="AW7" s="64" t="b">
        <v>0</v>
      </c>
      <c r="AX7" s="64" t="s">
        <v>219</v>
      </c>
      <c r="AY7" s="67" t="s">
        <v>460</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1</v>
      </c>
      <c r="BU7" s="2"/>
      <c r="BV7" s="3"/>
      <c r="BW7" s="3"/>
      <c r="BX7" s="3"/>
      <c r="BY7" s="3"/>
    </row>
    <row r="8" spans="1:77" ht="41.45" customHeight="1">
      <c r="A8" s="62" t="s">
        <v>368</v>
      </c>
      <c r="B8" s="64"/>
      <c r="C8" s="81"/>
      <c r="D8" s="81" t="s">
        <v>64</v>
      </c>
      <c r="E8" s="88">
        <v>1000</v>
      </c>
      <c r="F8" s="99">
        <v>85.07175575964077</v>
      </c>
      <c r="G8" s="72" t="s">
        <v>449</v>
      </c>
      <c r="H8" s="100"/>
      <c r="I8" s="73" t="s">
        <v>368</v>
      </c>
      <c r="J8" s="91"/>
      <c r="K8" s="101"/>
      <c r="L8" s="73" t="s">
        <v>474</v>
      </c>
      <c r="M8" s="102">
        <v>4976.086197170386</v>
      </c>
      <c r="N8" s="96">
        <v>9814.1875</v>
      </c>
      <c r="O8" s="96">
        <v>6292.8525390625</v>
      </c>
      <c r="P8" s="97"/>
      <c r="Q8" s="98"/>
      <c r="R8" s="98"/>
      <c r="S8" s="103"/>
      <c r="T8" s="48">
        <v>2</v>
      </c>
      <c r="U8" s="48">
        <v>0</v>
      </c>
      <c r="V8" s="49">
        <v>0</v>
      </c>
      <c r="W8" s="49">
        <v>0.041667</v>
      </c>
      <c r="X8" s="49">
        <v>0.057391</v>
      </c>
      <c r="Y8" s="49">
        <v>0.596961</v>
      </c>
      <c r="Z8" s="49">
        <v>1</v>
      </c>
      <c r="AA8" s="49">
        <v>0</v>
      </c>
      <c r="AB8" s="92">
        <v>8</v>
      </c>
      <c r="AC8" s="92"/>
      <c r="AD8" s="93"/>
      <c r="AE8" s="64" t="s">
        <v>393</v>
      </c>
      <c r="AF8" s="64">
        <v>39892</v>
      </c>
      <c r="AG8" s="64">
        <v>45053</v>
      </c>
      <c r="AH8" s="64">
        <v>33267</v>
      </c>
      <c r="AI8" s="64">
        <v>12456</v>
      </c>
      <c r="AJ8" s="64"/>
      <c r="AK8" s="64" t="s">
        <v>405</v>
      </c>
      <c r="AL8" s="64" t="s">
        <v>417</v>
      </c>
      <c r="AM8" s="67" t="s">
        <v>427</v>
      </c>
      <c r="AN8" s="64"/>
      <c r="AO8" s="66">
        <v>41424.85221064815</v>
      </c>
      <c r="AP8" s="67" t="s">
        <v>438</v>
      </c>
      <c r="AQ8" s="64" t="b">
        <v>0</v>
      </c>
      <c r="AR8" s="64" t="b">
        <v>0</v>
      </c>
      <c r="AS8" s="64" t="b">
        <v>0</v>
      </c>
      <c r="AT8" s="64"/>
      <c r="AU8" s="64">
        <v>636</v>
      </c>
      <c r="AV8" s="67" t="s">
        <v>357</v>
      </c>
      <c r="AW8" s="64" t="b">
        <v>0</v>
      </c>
      <c r="AX8" s="64" t="s">
        <v>219</v>
      </c>
      <c r="AY8" s="67" t="s">
        <v>461</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1</v>
      </c>
      <c r="BU8" s="2"/>
      <c r="BV8" s="3"/>
      <c r="BW8" s="3"/>
      <c r="BX8" s="3"/>
      <c r="BY8" s="3"/>
    </row>
    <row r="9" spans="1:77" ht="41.45" customHeight="1">
      <c r="A9" s="62" t="s">
        <v>369</v>
      </c>
      <c r="B9" s="64"/>
      <c r="C9" s="81"/>
      <c r="D9" s="81" t="s">
        <v>64</v>
      </c>
      <c r="E9" s="88">
        <v>1000</v>
      </c>
      <c r="F9" s="99">
        <v>70</v>
      </c>
      <c r="G9" s="72" t="s">
        <v>450</v>
      </c>
      <c r="H9" s="100"/>
      <c r="I9" s="73" t="s">
        <v>369</v>
      </c>
      <c r="J9" s="91"/>
      <c r="K9" s="101"/>
      <c r="L9" s="73" t="s">
        <v>475</v>
      </c>
      <c r="M9" s="102">
        <v>9999</v>
      </c>
      <c r="N9" s="96">
        <v>1492.0699462890625</v>
      </c>
      <c r="O9" s="96">
        <v>1552.1531982421875</v>
      </c>
      <c r="P9" s="97"/>
      <c r="Q9" s="98"/>
      <c r="R9" s="98"/>
      <c r="S9" s="103"/>
      <c r="T9" s="48">
        <v>2</v>
      </c>
      <c r="U9" s="48">
        <v>0</v>
      </c>
      <c r="V9" s="49">
        <v>0</v>
      </c>
      <c r="W9" s="49">
        <v>0.041667</v>
      </c>
      <c r="X9" s="49">
        <v>0.057391</v>
      </c>
      <c r="Y9" s="49">
        <v>0.596961</v>
      </c>
      <c r="Z9" s="49">
        <v>1</v>
      </c>
      <c r="AA9" s="49">
        <v>0</v>
      </c>
      <c r="AB9" s="92">
        <v>9</v>
      </c>
      <c r="AC9" s="92"/>
      <c r="AD9" s="93"/>
      <c r="AE9" s="64" t="s">
        <v>394</v>
      </c>
      <c r="AF9" s="64">
        <v>67608</v>
      </c>
      <c r="AG9" s="64">
        <v>89582</v>
      </c>
      <c r="AH9" s="64">
        <v>14520</v>
      </c>
      <c r="AI9" s="64">
        <v>3428</v>
      </c>
      <c r="AJ9" s="64"/>
      <c r="AK9" s="64" t="s">
        <v>406</v>
      </c>
      <c r="AL9" s="64" t="s">
        <v>418</v>
      </c>
      <c r="AM9" s="67" t="s">
        <v>428</v>
      </c>
      <c r="AN9" s="64"/>
      <c r="AO9" s="66">
        <v>41526.51929398148</v>
      </c>
      <c r="AP9" s="67" t="s">
        <v>439</v>
      </c>
      <c r="AQ9" s="64" t="b">
        <v>0</v>
      </c>
      <c r="AR9" s="64" t="b">
        <v>0</v>
      </c>
      <c r="AS9" s="64" t="b">
        <v>1</v>
      </c>
      <c r="AT9" s="64"/>
      <c r="AU9" s="64">
        <v>1805</v>
      </c>
      <c r="AV9" s="67" t="s">
        <v>359</v>
      </c>
      <c r="AW9" s="64" t="b">
        <v>0</v>
      </c>
      <c r="AX9" s="64" t="s">
        <v>219</v>
      </c>
      <c r="AY9" s="67" t="s">
        <v>462</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1</v>
      </c>
      <c r="BU9" s="2"/>
      <c r="BV9" s="3"/>
      <c r="BW9" s="3"/>
      <c r="BX9" s="3"/>
      <c r="BY9" s="3"/>
    </row>
    <row r="10" spans="1:77" ht="41.45" customHeight="1">
      <c r="A10" s="62" t="s">
        <v>370</v>
      </c>
      <c r="B10" s="64"/>
      <c r="C10" s="81"/>
      <c r="D10" s="81" t="s">
        <v>64</v>
      </c>
      <c r="E10" s="88">
        <v>890.8311044560335</v>
      </c>
      <c r="F10" s="99">
        <v>94.29880181420222</v>
      </c>
      <c r="G10" s="72" t="s">
        <v>451</v>
      </c>
      <c r="H10" s="100"/>
      <c r="I10" s="73" t="s">
        <v>370</v>
      </c>
      <c r="J10" s="91"/>
      <c r="K10" s="101"/>
      <c r="L10" s="73" t="s">
        <v>476</v>
      </c>
      <c r="M10" s="102">
        <v>1901.0193153868718</v>
      </c>
      <c r="N10" s="96">
        <v>9839.357421875</v>
      </c>
      <c r="O10" s="96">
        <v>3808.3837890625</v>
      </c>
      <c r="P10" s="97"/>
      <c r="Q10" s="98"/>
      <c r="R10" s="98"/>
      <c r="S10" s="103"/>
      <c r="T10" s="48">
        <v>2</v>
      </c>
      <c r="U10" s="48">
        <v>0</v>
      </c>
      <c r="V10" s="49">
        <v>0</v>
      </c>
      <c r="W10" s="49">
        <v>0.041667</v>
      </c>
      <c r="X10" s="49">
        <v>0.057391</v>
      </c>
      <c r="Y10" s="49">
        <v>0.596961</v>
      </c>
      <c r="Z10" s="49">
        <v>1</v>
      </c>
      <c r="AA10" s="49">
        <v>0</v>
      </c>
      <c r="AB10" s="92">
        <v>10</v>
      </c>
      <c r="AC10" s="92"/>
      <c r="AD10" s="93"/>
      <c r="AE10" s="64" t="s">
        <v>395</v>
      </c>
      <c r="AF10" s="64">
        <v>15021</v>
      </c>
      <c r="AG10" s="64">
        <v>17792</v>
      </c>
      <c r="AH10" s="64">
        <v>13958</v>
      </c>
      <c r="AI10" s="64">
        <v>11958</v>
      </c>
      <c r="AJ10" s="64"/>
      <c r="AK10" s="64" t="s">
        <v>407</v>
      </c>
      <c r="AL10" s="64" t="s">
        <v>419</v>
      </c>
      <c r="AM10" s="64"/>
      <c r="AN10" s="64"/>
      <c r="AO10" s="66">
        <v>42277.791354166664</v>
      </c>
      <c r="AP10" s="67" t="s">
        <v>440</v>
      </c>
      <c r="AQ10" s="64" t="b">
        <v>0</v>
      </c>
      <c r="AR10" s="64" t="b">
        <v>0</v>
      </c>
      <c r="AS10" s="64" t="b">
        <v>1</v>
      </c>
      <c r="AT10" s="64"/>
      <c r="AU10" s="64">
        <v>128</v>
      </c>
      <c r="AV10" s="67" t="s">
        <v>277</v>
      </c>
      <c r="AW10" s="64" t="b">
        <v>0</v>
      </c>
      <c r="AX10" s="64" t="s">
        <v>219</v>
      </c>
      <c r="AY10" s="67" t="s">
        <v>463</v>
      </c>
      <c r="AZ10" s="104"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1</v>
      </c>
      <c r="BU10" s="2"/>
      <c r="BV10" s="3"/>
      <c r="BW10" s="3"/>
      <c r="BX10" s="3"/>
      <c r="BY10" s="3"/>
    </row>
    <row r="11" spans="1:77" ht="41.45" customHeight="1">
      <c r="A11" s="62" t="s">
        <v>371</v>
      </c>
      <c r="B11" s="64"/>
      <c r="C11" s="81"/>
      <c r="D11" s="81" t="s">
        <v>64</v>
      </c>
      <c r="E11" s="88">
        <v>490.06918985903854</v>
      </c>
      <c r="F11" s="99">
        <v>97.43371618114945</v>
      </c>
      <c r="G11" s="72" t="s">
        <v>452</v>
      </c>
      <c r="H11" s="100"/>
      <c r="I11" s="73" t="s">
        <v>371</v>
      </c>
      <c r="J11" s="91"/>
      <c r="K11" s="101"/>
      <c r="L11" s="73" t="s">
        <v>477</v>
      </c>
      <c r="M11" s="102">
        <v>856.2568540289279</v>
      </c>
      <c r="N11" s="96">
        <v>159.6434326171875</v>
      </c>
      <c r="O11" s="96">
        <v>6190.76513671875</v>
      </c>
      <c r="P11" s="97"/>
      <c r="Q11" s="98"/>
      <c r="R11" s="98"/>
      <c r="S11" s="103"/>
      <c r="T11" s="48">
        <v>2</v>
      </c>
      <c r="U11" s="48">
        <v>0</v>
      </c>
      <c r="V11" s="49">
        <v>0</v>
      </c>
      <c r="W11" s="49">
        <v>0.041667</v>
      </c>
      <c r="X11" s="49">
        <v>0.057391</v>
      </c>
      <c r="Y11" s="49">
        <v>0.596961</v>
      </c>
      <c r="Z11" s="49">
        <v>1</v>
      </c>
      <c r="AA11" s="49">
        <v>0</v>
      </c>
      <c r="AB11" s="92">
        <v>11</v>
      </c>
      <c r="AC11" s="92"/>
      <c r="AD11" s="93"/>
      <c r="AE11" s="64" t="s">
        <v>396</v>
      </c>
      <c r="AF11" s="64">
        <v>5828</v>
      </c>
      <c r="AG11" s="64">
        <v>8530</v>
      </c>
      <c r="AH11" s="64">
        <v>49919</v>
      </c>
      <c r="AI11" s="64">
        <v>1894</v>
      </c>
      <c r="AJ11" s="64"/>
      <c r="AK11" s="64" t="s">
        <v>408</v>
      </c>
      <c r="AL11" s="64" t="s">
        <v>420</v>
      </c>
      <c r="AM11" s="67" t="s">
        <v>429</v>
      </c>
      <c r="AN11" s="64"/>
      <c r="AO11" s="66">
        <v>40577.07971064815</v>
      </c>
      <c r="AP11" s="67" t="s">
        <v>441</v>
      </c>
      <c r="AQ11" s="64" t="b">
        <v>0</v>
      </c>
      <c r="AR11" s="64" t="b">
        <v>0</v>
      </c>
      <c r="AS11" s="64" t="b">
        <v>1</v>
      </c>
      <c r="AT11" s="64"/>
      <c r="AU11" s="64">
        <v>130</v>
      </c>
      <c r="AV11" s="67" t="s">
        <v>277</v>
      </c>
      <c r="AW11" s="64" t="b">
        <v>0</v>
      </c>
      <c r="AX11" s="64" t="s">
        <v>219</v>
      </c>
      <c r="AY11" s="67" t="s">
        <v>464</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340</v>
      </c>
      <c r="B12" s="64"/>
      <c r="C12" s="81"/>
      <c r="D12" s="81" t="s">
        <v>64</v>
      </c>
      <c r="E12" s="88">
        <v>162</v>
      </c>
      <c r="F12" s="99">
        <v>100</v>
      </c>
      <c r="G12" s="72" t="s">
        <v>351</v>
      </c>
      <c r="H12" s="100"/>
      <c r="I12" s="73" t="s">
        <v>340</v>
      </c>
      <c r="J12" s="91"/>
      <c r="K12" s="101"/>
      <c r="L12" s="73" t="s">
        <v>478</v>
      </c>
      <c r="M12" s="102">
        <v>1</v>
      </c>
      <c r="N12" s="96">
        <v>6361.7861328125</v>
      </c>
      <c r="O12" s="96">
        <v>348.5307922363281</v>
      </c>
      <c r="P12" s="97"/>
      <c r="Q12" s="98"/>
      <c r="R12" s="98"/>
      <c r="S12" s="103"/>
      <c r="T12" s="48">
        <v>2</v>
      </c>
      <c r="U12" s="48">
        <v>0</v>
      </c>
      <c r="V12" s="49">
        <v>0</v>
      </c>
      <c r="W12" s="49">
        <v>0.041667</v>
      </c>
      <c r="X12" s="49">
        <v>0.057391</v>
      </c>
      <c r="Y12" s="49">
        <v>0.596961</v>
      </c>
      <c r="Z12" s="49">
        <v>1</v>
      </c>
      <c r="AA12" s="49">
        <v>0</v>
      </c>
      <c r="AB12" s="92">
        <v>12</v>
      </c>
      <c r="AC12" s="92"/>
      <c r="AD12" s="93"/>
      <c r="AE12" s="64" t="s">
        <v>346</v>
      </c>
      <c r="AF12" s="64">
        <v>566</v>
      </c>
      <c r="AG12" s="64">
        <v>948</v>
      </c>
      <c r="AH12" s="64">
        <v>1210</v>
      </c>
      <c r="AI12" s="64">
        <v>786</v>
      </c>
      <c r="AJ12" s="64"/>
      <c r="AK12" s="64" t="s">
        <v>347</v>
      </c>
      <c r="AL12" s="64" t="s">
        <v>341</v>
      </c>
      <c r="AM12" s="67" t="s">
        <v>348</v>
      </c>
      <c r="AN12" s="64"/>
      <c r="AO12" s="66">
        <v>41705.608715277776</v>
      </c>
      <c r="AP12" s="67" t="s">
        <v>349</v>
      </c>
      <c r="AQ12" s="64" t="b">
        <v>1</v>
      </c>
      <c r="AR12" s="64" t="b">
        <v>0</v>
      </c>
      <c r="AS12" s="64" t="b">
        <v>1</v>
      </c>
      <c r="AT12" s="64"/>
      <c r="AU12" s="64">
        <v>43</v>
      </c>
      <c r="AV12" s="67" t="s">
        <v>277</v>
      </c>
      <c r="AW12" s="64" t="b">
        <v>0</v>
      </c>
      <c r="AX12" s="64" t="s">
        <v>219</v>
      </c>
      <c r="AY12" s="67" t="s">
        <v>342</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1</v>
      </c>
      <c r="BU12" s="2"/>
      <c r="BV12" s="3"/>
      <c r="BW12" s="3"/>
      <c r="BX12" s="3"/>
      <c r="BY12" s="3"/>
    </row>
    <row r="13" spans="1:77" ht="41.45" customHeight="1">
      <c r="A13" s="62" t="s">
        <v>372</v>
      </c>
      <c r="B13" s="64"/>
      <c r="C13" s="81"/>
      <c r="D13" s="81" t="s">
        <v>64</v>
      </c>
      <c r="E13" s="88">
        <v>845.4414209738214</v>
      </c>
      <c r="F13" s="99">
        <v>94.6538574361983</v>
      </c>
      <c r="G13" s="72" t="s">
        <v>453</v>
      </c>
      <c r="H13" s="100"/>
      <c r="I13" s="73" t="s">
        <v>372</v>
      </c>
      <c r="J13" s="91"/>
      <c r="K13" s="101"/>
      <c r="L13" s="73" t="s">
        <v>479</v>
      </c>
      <c r="M13" s="102">
        <v>1782.6911117629804</v>
      </c>
      <c r="N13" s="96">
        <v>1414.10546875</v>
      </c>
      <c r="O13" s="96">
        <v>8363.23046875</v>
      </c>
      <c r="P13" s="97"/>
      <c r="Q13" s="98"/>
      <c r="R13" s="98"/>
      <c r="S13" s="103"/>
      <c r="T13" s="48">
        <v>2</v>
      </c>
      <c r="U13" s="48">
        <v>0</v>
      </c>
      <c r="V13" s="49">
        <v>0</v>
      </c>
      <c r="W13" s="49">
        <v>0.041667</v>
      </c>
      <c r="X13" s="49">
        <v>0.057391</v>
      </c>
      <c r="Y13" s="49">
        <v>0.596961</v>
      </c>
      <c r="Z13" s="49">
        <v>1</v>
      </c>
      <c r="AA13" s="49">
        <v>0</v>
      </c>
      <c r="AB13" s="92">
        <v>13</v>
      </c>
      <c r="AC13" s="92"/>
      <c r="AD13" s="93"/>
      <c r="AE13" s="64" t="s">
        <v>397</v>
      </c>
      <c r="AF13" s="64">
        <v>14280</v>
      </c>
      <c r="AG13" s="64">
        <v>16743</v>
      </c>
      <c r="AH13" s="64">
        <v>4550</v>
      </c>
      <c r="AI13" s="64">
        <v>400</v>
      </c>
      <c r="AJ13" s="64"/>
      <c r="AK13" s="64" t="s">
        <v>409</v>
      </c>
      <c r="AL13" s="64" t="s">
        <v>421</v>
      </c>
      <c r="AM13" s="67" t="s">
        <v>430</v>
      </c>
      <c r="AN13" s="64"/>
      <c r="AO13" s="66">
        <v>42432.61929398148</v>
      </c>
      <c r="AP13" s="67" t="s">
        <v>442</v>
      </c>
      <c r="AQ13" s="64" t="b">
        <v>1</v>
      </c>
      <c r="AR13" s="64" t="b">
        <v>0</v>
      </c>
      <c r="AS13" s="64" t="b">
        <v>0</v>
      </c>
      <c r="AT13" s="64"/>
      <c r="AU13" s="64">
        <v>1066</v>
      </c>
      <c r="AV13" s="64"/>
      <c r="AW13" s="64" t="b">
        <v>0</v>
      </c>
      <c r="AX13" s="64" t="s">
        <v>219</v>
      </c>
      <c r="AY13" s="67" t="s">
        <v>465</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373</v>
      </c>
      <c r="B14" s="64"/>
      <c r="C14" s="81"/>
      <c r="D14" s="81" t="s">
        <v>64</v>
      </c>
      <c r="E14" s="88">
        <v>390.20323230237</v>
      </c>
      <c r="F14" s="99">
        <v>98.21490624365367</v>
      </c>
      <c r="G14" s="72" t="s">
        <v>454</v>
      </c>
      <c r="H14" s="100"/>
      <c r="I14" s="73" t="s">
        <v>373</v>
      </c>
      <c r="J14" s="91"/>
      <c r="K14" s="101"/>
      <c r="L14" s="73" t="s">
        <v>480</v>
      </c>
      <c r="M14" s="102">
        <v>595.9122458650179</v>
      </c>
      <c r="N14" s="96">
        <v>8584.2392578125</v>
      </c>
      <c r="O14" s="96">
        <v>1636.217041015625</v>
      </c>
      <c r="P14" s="97"/>
      <c r="Q14" s="98"/>
      <c r="R14" s="98"/>
      <c r="S14" s="103"/>
      <c r="T14" s="48">
        <v>2</v>
      </c>
      <c r="U14" s="48">
        <v>0</v>
      </c>
      <c r="V14" s="49">
        <v>0</v>
      </c>
      <c r="W14" s="49">
        <v>0.041667</v>
      </c>
      <c r="X14" s="49">
        <v>0.057391</v>
      </c>
      <c r="Y14" s="49">
        <v>0.596961</v>
      </c>
      <c r="Z14" s="49">
        <v>1</v>
      </c>
      <c r="AA14" s="49">
        <v>0</v>
      </c>
      <c r="AB14" s="92">
        <v>14</v>
      </c>
      <c r="AC14" s="92"/>
      <c r="AD14" s="93"/>
      <c r="AE14" s="64" t="s">
        <v>398</v>
      </c>
      <c r="AF14" s="64">
        <v>14820</v>
      </c>
      <c r="AG14" s="64">
        <v>6222</v>
      </c>
      <c r="AH14" s="64">
        <v>1310</v>
      </c>
      <c r="AI14" s="64">
        <v>5</v>
      </c>
      <c r="AJ14" s="64"/>
      <c r="AK14" s="64" t="s">
        <v>410</v>
      </c>
      <c r="AL14" s="64" t="s">
        <v>343</v>
      </c>
      <c r="AM14" s="67" t="s">
        <v>431</v>
      </c>
      <c r="AN14" s="64"/>
      <c r="AO14" s="66">
        <v>42308.53225694445</v>
      </c>
      <c r="AP14" s="67" t="s">
        <v>443</v>
      </c>
      <c r="AQ14" s="64" t="b">
        <v>0</v>
      </c>
      <c r="AR14" s="64" t="b">
        <v>0</v>
      </c>
      <c r="AS14" s="64" t="b">
        <v>0</v>
      </c>
      <c r="AT14" s="64"/>
      <c r="AU14" s="64">
        <v>66</v>
      </c>
      <c r="AV14" s="67" t="s">
        <v>277</v>
      </c>
      <c r="AW14" s="64" t="b">
        <v>0</v>
      </c>
      <c r="AX14" s="64" t="s">
        <v>219</v>
      </c>
      <c r="AY14" s="67" t="s">
        <v>466</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374</v>
      </c>
      <c r="B15" s="64"/>
      <c r="C15" s="81"/>
      <c r="D15" s="81" t="s">
        <v>64</v>
      </c>
      <c r="E15" s="88">
        <v>304.4863943821965</v>
      </c>
      <c r="F15" s="99">
        <v>98.88541643161767</v>
      </c>
      <c r="G15" s="72" t="s">
        <v>455</v>
      </c>
      <c r="H15" s="100"/>
      <c r="I15" s="73" t="s">
        <v>374</v>
      </c>
      <c r="J15" s="91"/>
      <c r="K15" s="101"/>
      <c r="L15" s="73" t="s">
        <v>481</v>
      </c>
      <c r="M15" s="102">
        <v>372.45355055621997</v>
      </c>
      <c r="N15" s="96">
        <v>8506.89453125</v>
      </c>
      <c r="O15" s="96">
        <v>8447.380859375</v>
      </c>
      <c r="P15" s="97"/>
      <c r="Q15" s="98"/>
      <c r="R15" s="98"/>
      <c r="S15" s="103"/>
      <c r="T15" s="48">
        <v>2</v>
      </c>
      <c r="U15" s="48">
        <v>0</v>
      </c>
      <c r="V15" s="49">
        <v>0</v>
      </c>
      <c r="W15" s="49">
        <v>0.041667</v>
      </c>
      <c r="X15" s="49">
        <v>0.057391</v>
      </c>
      <c r="Y15" s="49">
        <v>0.596961</v>
      </c>
      <c r="Z15" s="49">
        <v>1</v>
      </c>
      <c r="AA15" s="49">
        <v>0</v>
      </c>
      <c r="AB15" s="92">
        <v>15</v>
      </c>
      <c r="AC15" s="92"/>
      <c r="AD15" s="93"/>
      <c r="AE15" s="64" t="s">
        <v>399</v>
      </c>
      <c r="AF15" s="64">
        <v>4846</v>
      </c>
      <c r="AG15" s="64">
        <v>4241</v>
      </c>
      <c r="AH15" s="64">
        <v>8102</v>
      </c>
      <c r="AI15" s="64">
        <v>26075</v>
      </c>
      <c r="AJ15" s="64"/>
      <c r="AK15" s="64" t="s">
        <v>411</v>
      </c>
      <c r="AL15" s="64" t="s">
        <v>422</v>
      </c>
      <c r="AM15" s="67" t="s">
        <v>432</v>
      </c>
      <c r="AN15" s="64"/>
      <c r="AO15" s="66">
        <v>42653.889918981484</v>
      </c>
      <c r="AP15" s="67" t="s">
        <v>444</v>
      </c>
      <c r="AQ15" s="64" t="b">
        <v>0</v>
      </c>
      <c r="AR15" s="64" t="b">
        <v>0</v>
      </c>
      <c r="AS15" s="64" t="b">
        <v>0</v>
      </c>
      <c r="AT15" s="64"/>
      <c r="AU15" s="64">
        <v>55</v>
      </c>
      <c r="AV15" s="67" t="s">
        <v>277</v>
      </c>
      <c r="AW15" s="64" t="b">
        <v>0</v>
      </c>
      <c r="AX15" s="64" t="s">
        <v>219</v>
      </c>
      <c r="AY15" s="67" t="s">
        <v>467</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80" t="s">
        <v>375</v>
      </c>
      <c r="B16" s="110"/>
      <c r="C16" s="111"/>
      <c r="D16" s="111" t="s">
        <v>64</v>
      </c>
      <c r="E16" s="112">
        <v>413.9581762792379</v>
      </c>
      <c r="F16" s="113">
        <v>98.02908590382923</v>
      </c>
      <c r="G16" s="125" t="s">
        <v>456</v>
      </c>
      <c r="H16" s="111"/>
      <c r="I16" s="114" t="s">
        <v>375</v>
      </c>
      <c r="J16" s="115"/>
      <c r="K16" s="115"/>
      <c r="L16" s="114" t="s">
        <v>482</v>
      </c>
      <c r="M16" s="116">
        <v>657.8399711171785</v>
      </c>
      <c r="N16" s="117">
        <v>184.05567932128906</v>
      </c>
      <c r="O16" s="117">
        <v>3706.27587890625</v>
      </c>
      <c r="P16" s="118"/>
      <c r="Q16" s="119"/>
      <c r="R16" s="119"/>
      <c r="S16" s="120"/>
      <c r="T16" s="48">
        <v>2</v>
      </c>
      <c r="U16" s="48">
        <v>0</v>
      </c>
      <c r="V16" s="49">
        <v>0</v>
      </c>
      <c r="W16" s="49">
        <v>0.041667</v>
      </c>
      <c r="X16" s="49">
        <v>0.057391</v>
      </c>
      <c r="Y16" s="49">
        <v>0.596961</v>
      </c>
      <c r="Z16" s="49">
        <v>1</v>
      </c>
      <c r="AA16" s="49">
        <v>0</v>
      </c>
      <c r="AB16" s="121">
        <v>16</v>
      </c>
      <c r="AC16" s="121"/>
      <c r="AD16" s="122"/>
      <c r="AE16" s="110" t="s">
        <v>400</v>
      </c>
      <c r="AF16" s="110">
        <v>6558</v>
      </c>
      <c r="AG16" s="110">
        <v>6771</v>
      </c>
      <c r="AH16" s="110">
        <v>127907</v>
      </c>
      <c r="AI16" s="110">
        <v>158484</v>
      </c>
      <c r="AJ16" s="110"/>
      <c r="AK16" s="110" t="s">
        <v>412</v>
      </c>
      <c r="AL16" s="110" t="s">
        <v>423</v>
      </c>
      <c r="AM16" s="124" t="s">
        <v>433</v>
      </c>
      <c r="AN16" s="110"/>
      <c r="AO16" s="123">
        <v>39750.165671296294</v>
      </c>
      <c r="AP16" s="124" t="s">
        <v>445</v>
      </c>
      <c r="AQ16" s="110" t="b">
        <v>0</v>
      </c>
      <c r="AR16" s="110" t="b">
        <v>0</v>
      </c>
      <c r="AS16" s="110" t="b">
        <v>1</v>
      </c>
      <c r="AT16" s="110"/>
      <c r="AU16" s="110">
        <v>670</v>
      </c>
      <c r="AV16" s="124" t="s">
        <v>350</v>
      </c>
      <c r="AW16" s="110" t="b">
        <v>0</v>
      </c>
      <c r="AX16" s="110" t="s">
        <v>219</v>
      </c>
      <c r="AY16" s="124" t="s">
        <v>468</v>
      </c>
      <c r="AZ16" s="104"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hyperlinks>
    <hyperlink ref="AM3" r:id="rId1" display="https://t.co/toY65OttDN"/>
    <hyperlink ref="AM4" r:id="rId2" display="https://t.co/Y4jzto80sg"/>
    <hyperlink ref="AM7" r:id="rId3" display="https://t.co/iqpJbM69Pi"/>
    <hyperlink ref="AM8" r:id="rId4" display="https://t.co/zbyPQ7n6Dg"/>
    <hyperlink ref="AM9" r:id="rId5" display="https://t.co/dFmbCh0xsG"/>
    <hyperlink ref="AM11" r:id="rId6" display="https://t.co/f6y0AAY0rq"/>
    <hyperlink ref="AM12" r:id="rId7" display="https://t.co/CfxAVeG1LD"/>
    <hyperlink ref="AM13" r:id="rId8" display="https://t.co/cbmFCg7yN8"/>
    <hyperlink ref="AM14" r:id="rId9" display="https://t.co/rhPEysC4Ds"/>
    <hyperlink ref="AM15" r:id="rId10" display="https://t.co/dkj6Jv1f2r"/>
    <hyperlink ref="AM16" r:id="rId11" display="https://t.co/a6liZwpaJm"/>
    <hyperlink ref="AP3" r:id="rId12" display="https://pbs.twimg.com/profile_banners/34530995/1557848015"/>
    <hyperlink ref="AP4" r:id="rId13" display="https://pbs.twimg.com/profile_banners/44088852/1552614215"/>
    <hyperlink ref="AP5" r:id="rId14" display="https://pbs.twimg.com/profile_banners/483275984/1525359172"/>
    <hyperlink ref="AP6" r:id="rId15" display="https://pbs.twimg.com/profile_banners/1049747096331464704/1547066310"/>
    <hyperlink ref="AP7" r:id="rId16" display="https://pbs.twimg.com/profile_banners/20233223/1514459883"/>
    <hyperlink ref="AP8" r:id="rId17" display="https://pbs.twimg.com/profile_banners/1470609625/1542981540"/>
    <hyperlink ref="AP9" r:id="rId18" display="https://pbs.twimg.com/profile_banners/1845027288/1438588176"/>
    <hyperlink ref="AP10" r:id="rId19" display="https://pbs.twimg.com/profile_banners/3826628303/1556228091"/>
    <hyperlink ref="AP11" r:id="rId20" display="https://pbs.twimg.com/profile_banners/246582558/1489437349"/>
    <hyperlink ref="AP12" r:id="rId21" display="https://pbs.twimg.com/profile_banners/2377200630/1525824099"/>
    <hyperlink ref="AP13" r:id="rId22" display="https://pbs.twimg.com/profile_banners/705405312547823616/1522143566"/>
    <hyperlink ref="AP14" r:id="rId23" display="https://pbs.twimg.com/profile_banners/4082613496/1506327606"/>
    <hyperlink ref="AP15" r:id="rId24" display="https://pbs.twimg.com/profile_banners/785591103051354112/1549440824"/>
    <hyperlink ref="AP16" r:id="rId25" display="https://pbs.twimg.com/profile_banners/17035423/1551245625"/>
    <hyperlink ref="AV3" r:id="rId26" display="http://abs.twimg.com/images/themes/theme9/bg.gif"/>
    <hyperlink ref="AV4" r:id="rId27" display="http://abs.twimg.com/images/themes/theme5/bg.gif"/>
    <hyperlink ref="AV5" r:id="rId28" display="http://abs.twimg.com/images/themes/theme14/bg.gif"/>
    <hyperlink ref="AV7" r:id="rId29" display="http://abs.twimg.com/images/themes/theme1/bg.png"/>
    <hyperlink ref="AV8" r:id="rId30" display="http://abs.twimg.com/images/themes/theme4/bg.gif"/>
    <hyperlink ref="AV9" r:id="rId31" display="http://abs.twimg.com/images/themes/theme6/bg.gif"/>
    <hyperlink ref="AV10" r:id="rId32" display="http://abs.twimg.com/images/themes/theme1/bg.png"/>
    <hyperlink ref="AV11" r:id="rId33" display="http://abs.twimg.com/images/themes/theme1/bg.png"/>
    <hyperlink ref="AV12" r:id="rId34" display="http://abs.twimg.com/images/themes/theme1/bg.png"/>
    <hyperlink ref="AV14" r:id="rId35" display="http://abs.twimg.com/images/themes/theme1/bg.png"/>
    <hyperlink ref="AV15" r:id="rId36" display="http://abs.twimg.com/images/themes/theme1/bg.png"/>
    <hyperlink ref="AV16" r:id="rId37" display="http://abs.twimg.com/images/themes/theme10/bg.gif"/>
    <hyperlink ref="G3" r:id="rId38" display="http://pbs.twimg.com/profile_images/888025165539364869/SJVL-Qm__normal.jpg"/>
    <hyperlink ref="G4" r:id="rId39" display="http://pbs.twimg.com/profile_images/1017462556091342848/0HbNgKr6_normal.jpg"/>
    <hyperlink ref="G5" r:id="rId40" display="http://pbs.twimg.com/profile_images/992053872322629634/3QBCD-OO_normal.jpg"/>
    <hyperlink ref="G6" r:id="rId41" display="http://pbs.twimg.com/profile_images/1083100436016463872/fB359boM_normal.jpg"/>
    <hyperlink ref="G7" r:id="rId42" display="http://pbs.twimg.com/profile_images/877142330188410880/8Iq8Ku2m_normal.jpg"/>
    <hyperlink ref="G8" r:id="rId43" display="http://pbs.twimg.com/profile_images/1055752495086034944/QMsvAgFY_normal.jpg"/>
    <hyperlink ref="G9" r:id="rId44" display="http://pbs.twimg.com/profile_images/660622206863409153/rke7m06A_normal.jpg"/>
    <hyperlink ref="G10" r:id="rId45" display="http://pbs.twimg.com/profile_images/1130163617767317504/QZz08RHW_normal.png"/>
    <hyperlink ref="G11" r:id="rId46" display="http://pbs.twimg.com/profile_images/830626941514420224/-GTzH-7n_normal.jpg"/>
    <hyperlink ref="G12" r:id="rId47" display="http://pbs.twimg.com/profile_images/1061744570344517633/fKDfFqhQ_normal.jpg"/>
    <hyperlink ref="G13" r:id="rId48" display="http://pbs.twimg.com/profile_images/705406286880493568/ad9lm2vV_normal.jpg"/>
    <hyperlink ref="G14" r:id="rId49" display="http://pbs.twimg.com/profile_images/912230584637902850/InyIuVFD_normal.jpg"/>
    <hyperlink ref="G15" r:id="rId50" display="http://pbs.twimg.com/profile_images/790240615128768513/Cirx6Izu_normal.jpg"/>
    <hyperlink ref="G16" r:id="rId51" display="http://pbs.twimg.com/profile_images/1085776914285903873/D2BnQ3vv_normal.jpg"/>
    <hyperlink ref="AY3" r:id="rId52" display="https://twitter.com/mariambocari"/>
    <hyperlink ref="AY4" r:id="rId53" display="https://twitter.com/platipuses"/>
    <hyperlink ref="AY5" r:id="rId54" display="https://twitter.com/stephen_lay"/>
    <hyperlink ref="AY6" r:id="rId55" display="https://twitter.com/wildenjager"/>
    <hyperlink ref="AY7" r:id="rId56" display="https://twitter.com/richardnicholls"/>
    <hyperlink ref="AY8" r:id="rId57" display="https://twitter.com/freelanceowl"/>
    <hyperlink ref="AY9" r:id="rId58" display="https://twitter.com/writersedit"/>
    <hyperlink ref="AY10" r:id="rId59" display="https://twitter.com/coffeeftwords"/>
    <hyperlink ref="AY11" r:id="rId60" display="https://twitter.com/oncodvm"/>
    <hyperlink ref="AY12" r:id="rId61" display="https://twitter.com/unosml"/>
    <hyperlink ref="AY13" r:id="rId62" display="https://twitter.com/fransriemersma"/>
    <hyperlink ref="AY14" r:id="rId63" display="https://twitter.com/minimalloves"/>
    <hyperlink ref="AY15" r:id="rId64" display="https://twitter.com/vinylradar"/>
    <hyperlink ref="AY16" r:id="rId65" display="https://twitter.com/ccooke6685"/>
  </hyperlinks>
  <printOptions/>
  <pageMargins left="0.7" right="0.7" top="0.75" bottom="0.75" header="0.3" footer="0.3"/>
  <pageSetup horizontalDpi="600" verticalDpi="600" orientation="portrait" r:id="rId70"/>
  <drawing r:id="rId69"/>
  <legacyDrawing r:id="rId67"/>
  <tableParts>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v>
      </c>
      <c r="Z2" s="13" t="s">
        <v>236</v>
      </c>
      <c r="AA2" s="13" t="s">
        <v>239</v>
      </c>
      <c r="AB2" s="13" t="s">
        <v>242</v>
      </c>
      <c r="AC2" s="13" t="s">
        <v>245</v>
      </c>
      <c r="AD2" s="13" t="s">
        <v>250</v>
      </c>
      <c r="AE2" s="13" t="s">
        <v>251</v>
      </c>
      <c r="AF2" s="13" t="s">
        <v>254</v>
      </c>
      <c r="AG2" s="52" t="s">
        <v>293</v>
      </c>
      <c r="AH2" s="52" t="s">
        <v>294</v>
      </c>
      <c r="AI2" s="52" t="s">
        <v>295</v>
      </c>
      <c r="AJ2" s="52" t="s">
        <v>296</v>
      </c>
      <c r="AK2" s="52" t="s">
        <v>297</v>
      </c>
      <c r="AL2" s="52" t="s">
        <v>298</v>
      </c>
      <c r="AM2" s="52" t="s">
        <v>299</v>
      </c>
      <c r="AN2" s="52" t="s">
        <v>300</v>
      </c>
      <c r="AO2" s="52" t="s">
        <v>303</v>
      </c>
    </row>
    <row r="3" spans="1:41" ht="15">
      <c r="A3" s="80" t="s">
        <v>221</v>
      </c>
      <c r="B3" s="81" t="s">
        <v>222</v>
      </c>
      <c r="C3" s="81" t="s">
        <v>56</v>
      </c>
      <c r="D3" s="75"/>
      <c r="E3" s="74"/>
      <c r="F3" s="76" t="s">
        <v>503</v>
      </c>
      <c r="G3" s="77"/>
      <c r="H3" s="77"/>
      <c r="I3" s="78">
        <v>3</v>
      </c>
      <c r="J3" s="79"/>
      <c r="K3" s="48">
        <v>14</v>
      </c>
      <c r="L3" s="48">
        <v>26</v>
      </c>
      <c r="M3" s="48">
        <v>0</v>
      </c>
      <c r="N3" s="48">
        <v>26</v>
      </c>
      <c r="O3" s="48">
        <v>0</v>
      </c>
      <c r="P3" s="49">
        <v>0.04</v>
      </c>
      <c r="Q3" s="49">
        <v>0.07692307692307693</v>
      </c>
      <c r="R3" s="48">
        <v>1</v>
      </c>
      <c r="S3" s="48">
        <v>0</v>
      </c>
      <c r="T3" s="48">
        <v>14</v>
      </c>
      <c r="U3" s="48">
        <v>26</v>
      </c>
      <c r="V3" s="48">
        <v>2</v>
      </c>
      <c r="W3" s="49">
        <v>1.602041</v>
      </c>
      <c r="X3" s="49">
        <v>0.14285714285714285</v>
      </c>
      <c r="Y3" s="63" t="s">
        <v>378</v>
      </c>
      <c r="Z3" s="63" t="s">
        <v>379</v>
      </c>
      <c r="AA3" s="63"/>
      <c r="AB3" s="69" t="s">
        <v>484</v>
      </c>
      <c r="AC3" s="69" t="s">
        <v>495</v>
      </c>
      <c r="AD3" s="69" t="s">
        <v>375</v>
      </c>
      <c r="AE3" s="69" t="s">
        <v>496</v>
      </c>
      <c r="AF3" s="69" t="s">
        <v>497</v>
      </c>
      <c r="AG3" s="86">
        <v>0</v>
      </c>
      <c r="AH3" s="106">
        <v>0</v>
      </c>
      <c r="AI3" s="86">
        <v>0</v>
      </c>
      <c r="AJ3" s="106">
        <v>0</v>
      </c>
      <c r="AK3" s="86">
        <v>0</v>
      </c>
      <c r="AL3" s="106">
        <v>0</v>
      </c>
      <c r="AM3" s="86">
        <v>52</v>
      </c>
      <c r="AN3" s="106">
        <v>100</v>
      </c>
      <c r="AO3" s="86">
        <v>52</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11:B45 B3 B6: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11:C45 C3 C6:C9">
      <formula1>ValidGroupShapes</formula1>
    </dataValidation>
    <dataValidation allowBlank="1" showInputMessage="1" showErrorMessage="1" promptTitle="Group Name" prompt="Enter the name of the group." sqref="A1171:A1296 A854:A930 A663:A844 A341:A532 A11:A45 A3 A6: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352</v>
      </c>
      <c r="C2" s="63">
        <f>VLOOKUP(GroupVertices[[#This Row],[Vertex]],Vertices[],MATCH("ID",Vertices[[#Headers],[Vertex]:[Vertex Group]],0),FALSE)</f>
        <v>5</v>
      </c>
    </row>
    <row r="3" spans="1:3" ht="15">
      <c r="A3" s="63" t="s">
        <v>221</v>
      </c>
      <c r="B3" s="69" t="s">
        <v>375</v>
      </c>
      <c r="C3" s="63">
        <f>VLOOKUP(GroupVertices[[#This Row],[Vertex]],Vertices[],MATCH("ID",Vertices[[#Headers],[Vertex]:[Vertex Group]],0),FALSE)</f>
        <v>16</v>
      </c>
    </row>
    <row r="4" spans="1:3" ht="15">
      <c r="A4" s="63" t="s">
        <v>221</v>
      </c>
      <c r="B4" s="69" t="s">
        <v>364</v>
      </c>
      <c r="C4" s="63">
        <f>VLOOKUP(GroupVertices[[#This Row],[Vertex]],Vertices[],MATCH("ID",Vertices[[#Headers],[Vertex]:[Vertex Group]],0),FALSE)</f>
        <v>3</v>
      </c>
    </row>
    <row r="5" spans="1:3" ht="15">
      <c r="A5" s="63" t="s">
        <v>221</v>
      </c>
      <c r="B5" s="69" t="s">
        <v>374</v>
      </c>
      <c r="C5" s="63">
        <f>VLOOKUP(GroupVertices[[#This Row],[Vertex]],Vertices[],MATCH("ID",Vertices[[#Headers],[Vertex]:[Vertex Group]],0),FALSE)</f>
        <v>15</v>
      </c>
    </row>
    <row r="6" spans="1:3" ht="15">
      <c r="A6" s="63" t="s">
        <v>221</v>
      </c>
      <c r="B6" s="69" t="s">
        <v>373</v>
      </c>
      <c r="C6" s="63">
        <f>VLOOKUP(GroupVertices[[#This Row],[Vertex]],Vertices[],MATCH("ID",Vertices[[#Headers],[Vertex]:[Vertex Group]],0),FALSE)</f>
        <v>14</v>
      </c>
    </row>
    <row r="7" spans="1:3" ht="15">
      <c r="A7" s="63" t="s">
        <v>221</v>
      </c>
      <c r="B7" s="69" t="s">
        <v>372</v>
      </c>
      <c r="C7" s="63">
        <f>VLOOKUP(GroupVertices[[#This Row],[Vertex]],Vertices[],MATCH("ID",Vertices[[#Headers],[Vertex]:[Vertex Group]],0),FALSE)</f>
        <v>13</v>
      </c>
    </row>
    <row r="8" spans="1:3" ht="15">
      <c r="A8" s="63" t="s">
        <v>221</v>
      </c>
      <c r="B8" s="69" t="s">
        <v>340</v>
      </c>
      <c r="C8" s="63">
        <f>VLOOKUP(GroupVertices[[#This Row],[Vertex]],Vertices[],MATCH("ID",Vertices[[#Headers],[Vertex]:[Vertex Group]],0),FALSE)</f>
        <v>12</v>
      </c>
    </row>
    <row r="9" spans="1:3" ht="15">
      <c r="A9" s="63" t="s">
        <v>221</v>
      </c>
      <c r="B9" s="69" t="s">
        <v>371</v>
      </c>
      <c r="C9" s="63">
        <f>VLOOKUP(GroupVertices[[#This Row],[Vertex]],Vertices[],MATCH("ID",Vertices[[#Headers],[Vertex]:[Vertex Group]],0),FALSE)</f>
        <v>11</v>
      </c>
    </row>
    <row r="10" spans="1:3" ht="15">
      <c r="A10" s="63" t="s">
        <v>221</v>
      </c>
      <c r="B10" s="69" t="s">
        <v>370</v>
      </c>
      <c r="C10" s="63">
        <f>VLOOKUP(GroupVertices[[#This Row],[Vertex]],Vertices[],MATCH("ID",Vertices[[#Headers],[Vertex]:[Vertex Group]],0),FALSE)</f>
        <v>10</v>
      </c>
    </row>
    <row r="11" spans="1:3" ht="15">
      <c r="A11" s="63" t="s">
        <v>221</v>
      </c>
      <c r="B11" s="69" t="s">
        <v>369</v>
      </c>
      <c r="C11" s="63">
        <f>VLOOKUP(GroupVertices[[#This Row],[Vertex]],Vertices[],MATCH("ID",Vertices[[#Headers],[Vertex]:[Vertex Group]],0),FALSE)</f>
        <v>9</v>
      </c>
    </row>
    <row r="12" spans="1:3" ht="15">
      <c r="A12" s="63" t="s">
        <v>221</v>
      </c>
      <c r="B12" s="69" t="s">
        <v>368</v>
      </c>
      <c r="C12" s="63">
        <f>VLOOKUP(GroupVertices[[#This Row],[Vertex]],Vertices[],MATCH("ID",Vertices[[#Headers],[Vertex]:[Vertex Group]],0),FALSE)</f>
        <v>8</v>
      </c>
    </row>
    <row r="13" spans="1:3" ht="15">
      <c r="A13" s="63" t="s">
        <v>221</v>
      </c>
      <c r="B13" s="69" t="s">
        <v>367</v>
      </c>
      <c r="C13" s="63">
        <f>VLOOKUP(GroupVertices[[#This Row],[Vertex]],Vertices[],MATCH("ID",Vertices[[#Headers],[Vertex]:[Vertex Group]],0),FALSE)</f>
        <v>7</v>
      </c>
    </row>
    <row r="14" spans="1:3" ht="15">
      <c r="A14" s="63" t="s">
        <v>221</v>
      </c>
      <c r="B14" s="69" t="s">
        <v>366</v>
      </c>
      <c r="C14" s="63">
        <f>VLOOKUP(GroupVertices[[#This Row],[Vertex]],Vertices[],MATCH("ID",Vertices[[#Headers],[Vertex]:[Vertex Group]],0),FALSE)</f>
        <v>6</v>
      </c>
    </row>
    <row r="15" spans="1:3" ht="15">
      <c r="A15" s="63" t="s">
        <v>221</v>
      </c>
      <c r="B15" s="69" t="s">
        <v>365</v>
      </c>
      <c r="C15" s="63">
        <f>VLOOKUP(GroupVertices[[#This Row],[Vertex]],Vertices[],MATCH("ID",Vertices[[#Headers],[Vertex]:[Vertex Group]],0),FALSE)</f>
        <v>4</v>
      </c>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223</v>
      </c>
      <c r="B2" s="34" t="s">
        <v>180</v>
      </c>
      <c r="D2" s="31">
        <f>MIN(Vertices[Degree])</f>
        <v>0</v>
      </c>
      <c r="E2" s="3">
        <f>COUNTIF(Vertices[Degree],"&gt;= "&amp;D2)-COUNTIF(Vertices[Degree],"&gt;="&amp;D3)</f>
        <v>0</v>
      </c>
      <c r="F2" s="37">
        <f>MIN(Vertices[In-Degree])</f>
        <v>1</v>
      </c>
      <c r="G2" s="38">
        <f>COUNTIF(Vertices[In-Degree],"&gt;= "&amp;F2)-COUNTIF(Vertices[In-Degree],"&gt;="&amp;F3)</f>
        <v>2</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12</v>
      </c>
      <c r="L2" s="37">
        <f>MIN(Vertices[Closeness Centrality])</f>
        <v>0.041667</v>
      </c>
      <c r="M2" s="38">
        <f>COUNTIF(Vertices[Closeness Centrality],"&gt;= "&amp;L2)-COUNTIF(Vertices[Closeness Centrality],"&gt;="&amp;L3)</f>
        <v>12</v>
      </c>
      <c r="N2" s="37">
        <f>MIN(Vertices[Eigenvector Centrality])</f>
        <v>0.057391</v>
      </c>
      <c r="O2" s="38">
        <f>COUNTIF(Vertices[Eigenvector Centrality],"&gt;= "&amp;N2)-COUNTIF(Vertices[Eigenvector Centrality],"&gt;="&amp;N3)</f>
        <v>12</v>
      </c>
      <c r="P2" s="37">
        <f>MIN(Vertices[PageRank])</f>
        <v>0.596961</v>
      </c>
      <c r="Q2" s="38">
        <f>COUNTIF(Vertices[PageRank],"&gt;= "&amp;P2)-COUNTIF(Vertices[PageRank],"&gt;="&amp;P3)</f>
        <v>12</v>
      </c>
      <c r="R2" s="37">
        <f>MIN(Vertices[Clustering Coefficient])</f>
        <v>0.07692307692307693</v>
      </c>
      <c r="S2" s="43">
        <f>COUNTIF(Vertices[Clustering Coefficient],"&gt;= "&amp;R2)-COUNTIF(Vertices[Clustering Coefficient],"&gt;="&amp;R3)</f>
        <v>2</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1.0232558139534884</v>
      </c>
      <c r="G3" s="40">
        <f>COUNTIF(Vertices[In-Degree],"&gt;= "&amp;F3)-COUNTIF(Vertices[In-Degree],"&gt;="&amp;F4)</f>
        <v>0</v>
      </c>
      <c r="H3" s="39">
        <f aca="true" t="shared" si="3" ref="H3:H44">H2+($H$45-$H$2)/BinDivisor</f>
        <v>0.3023255813953488</v>
      </c>
      <c r="I3" s="40">
        <f>COUNTIF(Vertices[Out-Degree],"&gt;= "&amp;H3)-COUNTIF(Vertices[Out-Degree],"&gt;="&amp;H4)</f>
        <v>0</v>
      </c>
      <c r="J3" s="39">
        <f aca="true" t="shared" si="4" ref="J3:J44">J2+($J$45-$J$2)/BinDivisor</f>
        <v>1.5348837209302326</v>
      </c>
      <c r="K3" s="40">
        <f>COUNTIF(Vertices[Betweenness Centrality],"&gt;= "&amp;J3)-COUNTIF(Vertices[Betweenness Centrality],"&gt;="&amp;J4)</f>
        <v>0</v>
      </c>
      <c r="L3" s="39">
        <f aca="true" t="shared" si="5" ref="L3:L44">L2+($L$45-$L$2)/BinDivisor</f>
        <v>0.04248690697674419</v>
      </c>
      <c r="M3" s="40">
        <f>COUNTIF(Vertices[Closeness Centrality],"&gt;= "&amp;L3)-COUNTIF(Vertices[Closeness Centrality],"&gt;="&amp;L4)</f>
        <v>0</v>
      </c>
      <c r="N3" s="39">
        <f aca="true" t="shared" si="6" ref="N3:N44">N2+($N$45-$N$2)/BinDivisor</f>
        <v>0.05967623255813953</v>
      </c>
      <c r="O3" s="40">
        <f>COUNTIF(Vertices[Eigenvector Centrality],"&gt;= "&amp;N3)-COUNTIF(Vertices[Eigenvector Centrality],"&gt;="&amp;N4)</f>
        <v>0</v>
      </c>
      <c r="P3" s="39">
        <f aca="true" t="shared" si="7" ref="P3:P44">P2+($P$45-$P$2)/BinDivisor</f>
        <v>0.6625656511627906</v>
      </c>
      <c r="Q3" s="40">
        <f>COUNTIF(Vertices[PageRank],"&gt;= "&amp;P3)-COUNTIF(Vertices[PageRank],"&gt;="&amp;P4)</f>
        <v>0</v>
      </c>
      <c r="R3" s="39">
        <f aca="true" t="shared" si="8" ref="R3:R44">R2+($R$45-$R$2)/BinDivisor</f>
        <v>0.09838998211091235</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14</v>
      </c>
      <c r="D4" s="32">
        <f t="shared" si="1"/>
        <v>0</v>
      </c>
      <c r="E4" s="3">
        <f>COUNTIF(Vertices[Degree],"&gt;= "&amp;D4)-COUNTIF(Vertices[Degree],"&gt;="&amp;D5)</f>
        <v>0</v>
      </c>
      <c r="F4" s="37">
        <f t="shared" si="2"/>
        <v>1.0465116279069768</v>
      </c>
      <c r="G4" s="38">
        <f>COUNTIF(Vertices[In-Degree],"&gt;= "&amp;F4)-COUNTIF(Vertices[In-Degree],"&gt;="&amp;F5)</f>
        <v>0</v>
      </c>
      <c r="H4" s="37">
        <f t="shared" si="3"/>
        <v>0.6046511627906976</v>
      </c>
      <c r="I4" s="38">
        <f>COUNTIF(Vertices[Out-Degree],"&gt;= "&amp;H4)-COUNTIF(Vertices[Out-Degree],"&gt;="&amp;H5)</f>
        <v>0</v>
      </c>
      <c r="J4" s="37">
        <f t="shared" si="4"/>
        <v>3.0697674418604652</v>
      </c>
      <c r="K4" s="38">
        <f>COUNTIF(Vertices[Betweenness Centrality],"&gt;= "&amp;J4)-COUNTIF(Vertices[Betweenness Centrality],"&gt;="&amp;J5)</f>
        <v>0</v>
      </c>
      <c r="L4" s="37">
        <f t="shared" si="5"/>
        <v>0.04330681395348838</v>
      </c>
      <c r="M4" s="38">
        <f>COUNTIF(Vertices[Closeness Centrality],"&gt;= "&amp;L4)-COUNTIF(Vertices[Closeness Centrality],"&gt;="&amp;L5)</f>
        <v>0</v>
      </c>
      <c r="N4" s="37">
        <f t="shared" si="6"/>
        <v>0.06196146511627906</v>
      </c>
      <c r="O4" s="38">
        <f>COUNTIF(Vertices[Eigenvector Centrality],"&gt;= "&amp;N4)-COUNTIF(Vertices[Eigenvector Centrality],"&gt;="&amp;N5)</f>
        <v>0</v>
      </c>
      <c r="P4" s="37">
        <f t="shared" si="7"/>
        <v>0.7281703023255813</v>
      </c>
      <c r="Q4" s="38">
        <f>COUNTIF(Vertices[PageRank],"&gt;= "&amp;P4)-COUNTIF(Vertices[PageRank],"&gt;="&amp;P5)</f>
        <v>0</v>
      </c>
      <c r="R4" s="37">
        <f t="shared" si="8"/>
        <v>0.11985688729874777</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1.0697674418604652</v>
      </c>
      <c r="G5" s="40">
        <f>COUNTIF(Vertices[In-Degree],"&gt;= "&amp;F5)-COUNTIF(Vertices[In-Degree],"&gt;="&amp;F6)</f>
        <v>0</v>
      </c>
      <c r="H5" s="39">
        <f t="shared" si="3"/>
        <v>0.9069767441860465</v>
      </c>
      <c r="I5" s="40">
        <f>COUNTIF(Vertices[Out-Degree],"&gt;= "&amp;H5)-COUNTIF(Vertices[Out-Degree],"&gt;="&amp;H6)</f>
        <v>0</v>
      </c>
      <c r="J5" s="39">
        <f t="shared" si="4"/>
        <v>4.604651162790698</v>
      </c>
      <c r="K5" s="40">
        <f>COUNTIF(Vertices[Betweenness Centrality],"&gt;= "&amp;J5)-COUNTIF(Vertices[Betweenness Centrality],"&gt;="&amp;J6)</f>
        <v>0</v>
      </c>
      <c r="L5" s="39">
        <f t="shared" si="5"/>
        <v>0.044126720930232566</v>
      </c>
      <c r="M5" s="40">
        <f>COUNTIF(Vertices[Closeness Centrality],"&gt;= "&amp;L5)-COUNTIF(Vertices[Closeness Centrality],"&gt;="&amp;L6)</f>
        <v>0</v>
      </c>
      <c r="N5" s="39">
        <f t="shared" si="6"/>
        <v>0.0642466976744186</v>
      </c>
      <c r="O5" s="40">
        <f>COUNTIF(Vertices[Eigenvector Centrality],"&gt;= "&amp;N5)-COUNTIF(Vertices[Eigenvector Centrality],"&gt;="&amp;N6)</f>
        <v>0</v>
      </c>
      <c r="P5" s="39">
        <f t="shared" si="7"/>
        <v>0.793774953488372</v>
      </c>
      <c r="Q5" s="40">
        <f>COUNTIF(Vertices[PageRank],"&gt;= "&amp;P5)-COUNTIF(Vertices[PageRank],"&gt;="&amp;P6)</f>
        <v>0</v>
      </c>
      <c r="R5" s="39">
        <f t="shared" si="8"/>
        <v>0.1413237924865832</v>
      </c>
      <c r="S5" s="44">
        <f>COUNTIF(Vertices[Clustering Coefficient],"&gt;= "&amp;R5)-COUNTIF(Vertices[Clustering Coefficient],"&gt;="&amp;R6)</f>
        <v>0</v>
      </c>
      <c r="T5" s="39" t="e">
        <f ca="1" t="shared" si="9"/>
        <v>#REF!</v>
      </c>
      <c r="U5" s="40" t="e">
        <f ca="1" t="shared" si="0"/>
        <v>#REF!</v>
      </c>
    </row>
    <row r="6" spans="1:21" ht="15">
      <c r="A6" s="34" t="s">
        <v>148</v>
      </c>
      <c r="B6" s="34">
        <v>26</v>
      </c>
      <c r="D6" s="32">
        <f t="shared" si="1"/>
        <v>0</v>
      </c>
      <c r="E6" s="3">
        <f>COUNTIF(Vertices[Degree],"&gt;= "&amp;D6)-COUNTIF(Vertices[Degree],"&gt;="&amp;D7)</f>
        <v>0</v>
      </c>
      <c r="F6" s="37">
        <f t="shared" si="2"/>
        <v>1.0930232558139537</v>
      </c>
      <c r="G6" s="38">
        <f>COUNTIF(Vertices[In-Degree],"&gt;= "&amp;F6)-COUNTIF(Vertices[In-Degree],"&gt;="&amp;F7)</f>
        <v>0</v>
      </c>
      <c r="H6" s="37">
        <f t="shared" si="3"/>
        <v>1.2093023255813953</v>
      </c>
      <c r="I6" s="38">
        <f>COUNTIF(Vertices[Out-Degree],"&gt;= "&amp;H6)-COUNTIF(Vertices[Out-Degree],"&gt;="&amp;H7)</f>
        <v>0</v>
      </c>
      <c r="J6" s="37">
        <f t="shared" si="4"/>
        <v>6.1395348837209305</v>
      </c>
      <c r="K6" s="38">
        <f>COUNTIF(Vertices[Betweenness Centrality],"&gt;= "&amp;J6)-COUNTIF(Vertices[Betweenness Centrality],"&gt;="&amp;J7)</f>
        <v>0</v>
      </c>
      <c r="L6" s="37">
        <f t="shared" si="5"/>
        <v>0.044946627906976754</v>
      </c>
      <c r="M6" s="38">
        <f>COUNTIF(Vertices[Closeness Centrality],"&gt;= "&amp;L6)-COUNTIF(Vertices[Closeness Centrality],"&gt;="&amp;L7)</f>
        <v>0</v>
      </c>
      <c r="N6" s="37">
        <f t="shared" si="6"/>
        <v>0.06653193023255813</v>
      </c>
      <c r="O6" s="38">
        <f>COUNTIF(Vertices[Eigenvector Centrality],"&gt;= "&amp;N6)-COUNTIF(Vertices[Eigenvector Centrality],"&gt;="&amp;N7)</f>
        <v>0</v>
      </c>
      <c r="P6" s="37">
        <f t="shared" si="7"/>
        <v>0.8593796046511627</v>
      </c>
      <c r="Q6" s="38">
        <f>COUNTIF(Vertices[PageRank],"&gt;= "&amp;P6)-COUNTIF(Vertices[PageRank],"&gt;="&amp;P7)</f>
        <v>0</v>
      </c>
      <c r="R6" s="37">
        <f t="shared" si="8"/>
        <v>0.16279069767441862</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1.116279069767442</v>
      </c>
      <c r="G7" s="40">
        <f>COUNTIF(Vertices[In-Degree],"&gt;= "&amp;F7)-COUNTIF(Vertices[In-Degree],"&gt;="&amp;F8)</f>
        <v>0</v>
      </c>
      <c r="H7" s="39">
        <f t="shared" si="3"/>
        <v>1.5116279069767442</v>
      </c>
      <c r="I7" s="40">
        <f>COUNTIF(Vertices[Out-Degree],"&gt;= "&amp;H7)-COUNTIF(Vertices[Out-Degree],"&gt;="&amp;H8)</f>
        <v>0</v>
      </c>
      <c r="J7" s="39">
        <f t="shared" si="4"/>
        <v>7.674418604651163</v>
      </c>
      <c r="K7" s="40">
        <f>COUNTIF(Vertices[Betweenness Centrality],"&gt;= "&amp;J7)-COUNTIF(Vertices[Betweenness Centrality],"&gt;="&amp;J8)</f>
        <v>0</v>
      </c>
      <c r="L7" s="39">
        <f t="shared" si="5"/>
        <v>0.04576653488372094</v>
      </c>
      <c r="M7" s="40">
        <f>COUNTIF(Vertices[Closeness Centrality],"&gt;= "&amp;L7)-COUNTIF(Vertices[Closeness Centrality],"&gt;="&amp;L8)</f>
        <v>0</v>
      </c>
      <c r="N7" s="39">
        <f t="shared" si="6"/>
        <v>0.06881716279069766</v>
      </c>
      <c r="O7" s="40">
        <f>COUNTIF(Vertices[Eigenvector Centrality],"&gt;= "&amp;N7)-COUNTIF(Vertices[Eigenvector Centrality],"&gt;="&amp;N8)</f>
        <v>0</v>
      </c>
      <c r="P7" s="39">
        <f t="shared" si="7"/>
        <v>0.9249842558139534</v>
      </c>
      <c r="Q7" s="40">
        <f>COUNTIF(Vertices[PageRank],"&gt;= "&amp;P7)-COUNTIF(Vertices[PageRank],"&gt;="&amp;P8)</f>
        <v>0</v>
      </c>
      <c r="R7" s="39">
        <f t="shared" si="8"/>
        <v>0.18425760286225404</v>
      </c>
      <c r="S7" s="44">
        <f>COUNTIF(Vertices[Clustering Coefficient],"&gt;= "&amp;R7)-COUNTIF(Vertices[Clustering Coefficient],"&gt;="&amp;R8)</f>
        <v>0</v>
      </c>
      <c r="T7" s="39" t="e">
        <f ca="1" t="shared" si="9"/>
        <v>#REF!</v>
      </c>
      <c r="U7" s="40" t="e">
        <f ca="1" t="shared" si="0"/>
        <v>#REF!</v>
      </c>
    </row>
    <row r="8" spans="1:21" ht="15">
      <c r="A8" s="34" t="s">
        <v>150</v>
      </c>
      <c r="B8" s="34">
        <v>26</v>
      </c>
      <c r="D8" s="32">
        <f t="shared" si="1"/>
        <v>0</v>
      </c>
      <c r="E8" s="3">
        <f>COUNTIF(Vertices[Degree],"&gt;= "&amp;D8)-COUNTIF(Vertices[Degree],"&gt;="&amp;D9)</f>
        <v>0</v>
      </c>
      <c r="F8" s="37">
        <f t="shared" si="2"/>
        <v>1.1395348837209305</v>
      </c>
      <c r="G8" s="38">
        <f>COUNTIF(Vertices[In-Degree],"&gt;= "&amp;F8)-COUNTIF(Vertices[In-Degree],"&gt;="&amp;F9)</f>
        <v>0</v>
      </c>
      <c r="H8" s="37">
        <f t="shared" si="3"/>
        <v>1.8139534883720931</v>
      </c>
      <c r="I8" s="38">
        <f>COUNTIF(Vertices[Out-Degree],"&gt;= "&amp;H8)-COUNTIF(Vertices[Out-Degree],"&gt;="&amp;H9)</f>
        <v>0</v>
      </c>
      <c r="J8" s="37">
        <f t="shared" si="4"/>
        <v>9.209302325581396</v>
      </c>
      <c r="K8" s="38">
        <f>COUNTIF(Vertices[Betweenness Centrality],"&gt;= "&amp;J8)-COUNTIF(Vertices[Betweenness Centrality],"&gt;="&amp;J9)</f>
        <v>0</v>
      </c>
      <c r="L8" s="37">
        <f t="shared" si="5"/>
        <v>0.04658644186046513</v>
      </c>
      <c r="M8" s="38">
        <f>COUNTIF(Vertices[Closeness Centrality],"&gt;= "&amp;L8)-COUNTIF(Vertices[Closeness Centrality],"&gt;="&amp;L9)</f>
        <v>0</v>
      </c>
      <c r="N8" s="37">
        <f t="shared" si="6"/>
        <v>0.0711023953488372</v>
      </c>
      <c r="O8" s="38">
        <f>COUNTIF(Vertices[Eigenvector Centrality],"&gt;= "&amp;N8)-COUNTIF(Vertices[Eigenvector Centrality],"&gt;="&amp;N9)</f>
        <v>0</v>
      </c>
      <c r="P8" s="37">
        <f t="shared" si="7"/>
        <v>0.9905889069767441</v>
      </c>
      <c r="Q8" s="38">
        <f>COUNTIF(Vertices[PageRank],"&gt;= "&amp;P8)-COUNTIF(Vertices[PageRank],"&gt;="&amp;P9)</f>
        <v>0</v>
      </c>
      <c r="R8" s="37">
        <f t="shared" si="8"/>
        <v>0.20572450805008946</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1.162790697674419</v>
      </c>
      <c r="G9" s="40">
        <f>COUNTIF(Vertices[In-Degree],"&gt;= "&amp;F9)-COUNTIF(Vertices[In-Degree],"&gt;="&amp;F10)</f>
        <v>0</v>
      </c>
      <c r="H9" s="39">
        <f t="shared" si="3"/>
        <v>2.116279069767442</v>
      </c>
      <c r="I9" s="40">
        <f>COUNTIF(Vertices[Out-Degree],"&gt;= "&amp;H9)-COUNTIF(Vertices[Out-Degree],"&gt;="&amp;H10)</f>
        <v>0</v>
      </c>
      <c r="J9" s="39">
        <f t="shared" si="4"/>
        <v>10.74418604651163</v>
      </c>
      <c r="K9" s="40">
        <f>COUNTIF(Vertices[Betweenness Centrality],"&gt;= "&amp;J9)-COUNTIF(Vertices[Betweenness Centrality],"&gt;="&amp;J10)</f>
        <v>0</v>
      </c>
      <c r="L9" s="39">
        <f t="shared" si="5"/>
        <v>0.04740634883720932</v>
      </c>
      <c r="M9" s="40">
        <f>COUNTIF(Vertices[Closeness Centrality],"&gt;= "&amp;L9)-COUNTIF(Vertices[Closeness Centrality],"&gt;="&amp;L10)</f>
        <v>0</v>
      </c>
      <c r="N9" s="39">
        <f t="shared" si="6"/>
        <v>0.07338762790697673</v>
      </c>
      <c r="O9" s="40">
        <f>COUNTIF(Vertices[Eigenvector Centrality],"&gt;= "&amp;N9)-COUNTIF(Vertices[Eigenvector Centrality],"&gt;="&amp;N10)</f>
        <v>0</v>
      </c>
      <c r="P9" s="39">
        <f t="shared" si="7"/>
        <v>1.0561935581395347</v>
      </c>
      <c r="Q9" s="40">
        <f>COUNTIF(Vertices[PageRank],"&gt;= "&amp;P9)-COUNTIF(Vertices[PageRank],"&gt;="&amp;P10)</f>
        <v>0</v>
      </c>
      <c r="R9" s="39">
        <f t="shared" si="8"/>
        <v>0.22719141323792488</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1.1860465116279073</v>
      </c>
      <c r="G10" s="38">
        <f>COUNTIF(Vertices[In-Degree],"&gt;= "&amp;F10)-COUNTIF(Vertices[In-Degree],"&gt;="&amp;F11)</f>
        <v>0</v>
      </c>
      <c r="H10" s="37">
        <f t="shared" si="3"/>
        <v>2.418604651162791</v>
      </c>
      <c r="I10" s="38">
        <f>COUNTIF(Vertices[Out-Degree],"&gt;= "&amp;H10)-COUNTIF(Vertices[Out-Degree],"&gt;="&amp;H11)</f>
        <v>0</v>
      </c>
      <c r="J10" s="37">
        <f t="shared" si="4"/>
        <v>12.279069767441861</v>
      </c>
      <c r="K10" s="38">
        <f>COUNTIF(Vertices[Betweenness Centrality],"&gt;= "&amp;J10)-COUNTIF(Vertices[Betweenness Centrality],"&gt;="&amp;J11)</f>
        <v>0</v>
      </c>
      <c r="L10" s="37">
        <f t="shared" si="5"/>
        <v>0.048226255813953504</v>
      </c>
      <c r="M10" s="38">
        <f>COUNTIF(Vertices[Closeness Centrality],"&gt;= "&amp;L10)-COUNTIF(Vertices[Closeness Centrality],"&gt;="&amp;L11)</f>
        <v>0</v>
      </c>
      <c r="N10" s="37">
        <f t="shared" si="6"/>
        <v>0.07567286046511626</v>
      </c>
      <c r="O10" s="38">
        <f>COUNTIF(Vertices[Eigenvector Centrality],"&gt;= "&amp;N10)-COUNTIF(Vertices[Eigenvector Centrality],"&gt;="&amp;N11)</f>
        <v>0</v>
      </c>
      <c r="P10" s="37">
        <f t="shared" si="7"/>
        <v>1.1217982093023255</v>
      </c>
      <c r="Q10" s="38">
        <f>COUNTIF(Vertices[PageRank],"&gt;= "&amp;P10)-COUNTIF(Vertices[PageRank],"&gt;="&amp;P11)</f>
        <v>0</v>
      </c>
      <c r="R10" s="37">
        <f t="shared" si="8"/>
        <v>0.2486583184257603</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1.2093023255813957</v>
      </c>
      <c r="G11" s="40">
        <f>COUNTIF(Vertices[In-Degree],"&gt;= "&amp;F11)-COUNTIF(Vertices[In-Degree],"&gt;="&amp;F12)</f>
        <v>0</v>
      </c>
      <c r="H11" s="39">
        <f t="shared" si="3"/>
        <v>2.72093023255814</v>
      </c>
      <c r="I11" s="40">
        <f>COUNTIF(Vertices[Out-Degree],"&gt;= "&amp;H11)-COUNTIF(Vertices[Out-Degree],"&gt;="&amp;H12)</f>
        <v>0</v>
      </c>
      <c r="J11" s="39">
        <f t="shared" si="4"/>
        <v>13.813953488372093</v>
      </c>
      <c r="K11" s="40">
        <f>COUNTIF(Vertices[Betweenness Centrality],"&gt;= "&amp;J11)-COUNTIF(Vertices[Betweenness Centrality],"&gt;="&amp;J12)</f>
        <v>0</v>
      </c>
      <c r="L11" s="39">
        <f t="shared" si="5"/>
        <v>0.04904616279069769</v>
      </c>
      <c r="M11" s="40">
        <f>COUNTIF(Vertices[Closeness Centrality],"&gt;= "&amp;L11)-COUNTIF(Vertices[Closeness Centrality],"&gt;="&amp;L12)</f>
        <v>0</v>
      </c>
      <c r="N11" s="39">
        <f t="shared" si="6"/>
        <v>0.07795809302325579</v>
      </c>
      <c r="O11" s="40">
        <f>COUNTIF(Vertices[Eigenvector Centrality],"&gt;= "&amp;N11)-COUNTIF(Vertices[Eigenvector Centrality],"&gt;="&amp;N12)</f>
        <v>0</v>
      </c>
      <c r="P11" s="39">
        <f t="shared" si="7"/>
        <v>1.1874028604651163</v>
      </c>
      <c r="Q11" s="40">
        <f>COUNTIF(Vertices[PageRank],"&gt;= "&amp;P11)-COUNTIF(Vertices[PageRank],"&gt;="&amp;P12)</f>
        <v>0</v>
      </c>
      <c r="R11" s="39">
        <f t="shared" si="8"/>
        <v>0.2701252236135957</v>
      </c>
      <c r="S11" s="44">
        <f>COUNTIF(Vertices[Clustering Coefficient],"&gt;= "&amp;R11)-COUNTIF(Vertices[Clustering Coefficient],"&gt;="&amp;R12)</f>
        <v>0</v>
      </c>
      <c r="T11" s="39" t="e">
        <f ca="1" t="shared" si="9"/>
        <v>#REF!</v>
      </c>
      <c r="U11" s="40" t="e">
        <f ca="1" t="shared" si="0"/>
        <v>#REF!</v>
      </c>
    </row>
    <row r="12" spans="1:21" ht="15">
      <c r="A12" s="34" t="s">
        <v>170</v>
      </c>
      <c r="B12" s="34">
        <v>0.04</v>
      </c>
      <c r="D12" s="32">
        <f t="shared" si="1"/>
        <v>0</v>
      </c>
      <c r="E12" s="3">
        <f>COUNTIF(Vertices[Degree],"&gt;= "&amp;D12)-COUNTIF(Vertices[Degree],"&gt;="&amp;D13)</f>
        <v>0</v>
      </c>
      <c r="F12" s="37">
        <f t="shared" si="2"/>
        <v>1.2325581395348841</v>
      </c>
      <c r="G12" s="38">
        <f>COUNTIF(Vertices[In-Degree],"&gt;= "&amp;F12)-COUNTIF(Vertices[In-Degree],"&gt;="&amp;F13)</f>
        <v>0</v>
      </c>
      <c r="H12" s="37">
        <f t="shared" si="3"/>
        <v>3.023255813953489</v>
      </c>
      <c r="I12" s="38">
        <f>COUNTIF(Vertices[Out-Degree],"&gt;= "&amp;H12)-COUNTIF(Vertices[Out-Degree],"&gt;="&amp;H13)</f>
        <v>0</v>
      </c>
      <c r="J12" s="37">
        <f t="shared" si="4"/>
        <v>15.348837209302324</v>
      </c>
      <c r="K12" s="38">
        <f>COUNTIF(Vertices[Betweenness Centrality],"&gt;= "&amp;J12)-COUNTIF(Vertices[Betweenness Centrality],"&gt;="&amp;J13)</f>
        <v>0</v>
      </c>
      <c r="L12" s="37">
        <f t="shared" si="5"/>
        <v>0.04986606976744188</v>
      </c>
      <c r="M12" s="38">
        <f>COUNTIF(Vertices[Closeness Centrality],"&gt;= "&amp;L12)-COUNTIF(Vertices[Closeness Centrality],"&gt;="&amp;L13)</f>
        <v>0</v>
      </c>
      <c r="N12" s="37">
        <f t="shared" si="6"/>
        <v>0.08024332558139533</v>
      </c>
      <c r="O12" s="38">
        <f>COUNTIF(Vertices[Eigenvector Centrality],"&gt;= "&amp;N12)-COUNTIF(Vertices[Eigenvector Centrality],"&gt;="&amp;N13)</f>
        <v>0</v>
      </c>
      <c r="P12" s="37">
        <f t="shared" si="7"/>
        <v>1.2530075116279071</v>
      </c>
      <c r="Q12" s="38">
        <f>COUNTIF(Vertices[PageRank],"&gt;= "&amp;P12)-COUNTIF(Vertices[PageRank],"&gt;="&amp;P13)</f>
        <v>0</v>
      </c>
      <c r="R12" s="37">
        <f t="shared" si="8"/>
        <v>0.29159212880143115</v>
      </c>
      <c r="S12" s="43">
        <f>COUNTIF(Vertices[Clustering Coefficient],"&gt;= "&amp;R12)-COUNTIF(Vertices[Clustering Coefficient],"&gt;="&amp;R13)</f>
        <v>0</v>
      </c>
      <c r="T12" s="37" t="e">
        <f ca="1" t="shared" si="9"/>
        <v>#REF!</v>
      </c>
      <c r="U12" s="38" t="e">
        <f ca="1" t="shared" si="0"/>
        <v>#REF!</v>
      </c>
    </row>
    <row r="13" spans="1:21" ht="15">
      <c r="A13" s="34" t="s">
        <v>171</v>
      </c>
      <c r="B13" s="34">
        <v>0.07692307692307693</v>
      </c>
      <c r="D13" s="32">
        <f t="shared" si="1"/>
        <v>0</v>
      </c>
      <c r="E13" s="3">
        <f>COUNTIF(Vertices[Degree],"&gt;= "&amp;D13)-COUNTIF(Vertices[Degree],"&gt;="&amp;D14)</f>
        <v>0</v>
      </c>
      <c r="F13" s="39">
        <f t="shared" si="2"/>
        <v>1.2558139534883725</v>
      </c>
      <c r="G13" s="40">
        <f>COUNTIF(Vertices[In-Degree],"&gt;= "&amp;F13)-COUNTIF(Vertices[In-Degree],"&gt;="&amp;F14)</f>
        <v>0</v>
      </c>
      <c r="H13" s="39">
        <f t="shared" si="3"/>
        <v>3.325581395348838</v>
      </c>
      <c r="I13" s="40">
        <f>COUNTIF(Vertices[Out-Degree],"&gt;= "&amp;H13)-COUNTIF(Vertices[Out-Degree],"&gt;="&amp;H14)</f>
        <v>0</v>
      </c>
      <c r="J13" s="39">
        <f t="shared" si="4"/>
        <v>16.883720930232556</v>
      </c>
      <c r="K13" s="40">
        <f>COUNTIF(Vertices[Betweenness Centrality],"&gt;= "&amp;J13)-COUNTIF(Vertices[Betweenness Centrality],"&gt;="&amp;J14)</f>
        <v>0</v>
      </c>
      <c r="L13" s="39">
        <f t="shared" si="5"/>
        <v>0.05068597674418607</v>
      </c>
      <c r="M13" s="40">
        <f>COUNTIF(Vertices[Closeness Centrality],"&gt;= "&amp;L13)-COUNTIF(Vertices[Closeness Centrality],"&gt;="&amp;L14)</f>
        <v>0</v>
      </c>
      <c r="N13" s="39">
        <f t="shared" si="6"/>
        <v>0.08252855813953486</v>
      </c>
      <c r="O13" s="40">
        <f>COUNTIF(Vertices[Eigenvector Centrality],"&gt;= "&amp;N13)-COUNTIF(Vertices[Eigenvector Centrality],"&gt;="&amp;N14)</f>
        <v>0</v>
      </c>
      <c r="P13" s="39">
        <f t="shared" si="7"/>
        <v>1.318612162790698</v>
      </c>
      <c r="Q13" s="40">
        <f>COUNTIF(Vertices[PageRank],"&gt;= "&amp;P13)-COUNTIF(Vertices[PageRank],"&gt;="&amp;P14)</f>
        <v>0</v>
      </c>
      <c r="R13" s="39">
        <f t="shared" si="8"/>
        <v>0.3130590339892666</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1.279069767441861</v>
      </c>
      <c r="G14" s="38">
        <f>COUNTIF(Vertices[In-Degree],"&gt;= "&amp;F14)-COUNTIF(Vertices[In-Degree],"&gt;="&amp;F15)</f>
        <v>0</v>
      </c>
      <c r="H14" s="37">
        <f t="shared" si="3"/>
        <v>3.6279069767441867</v>
      </c>
      <c r="I14" s="38">
        <f>COUNTIF(Vertices[Out-Degree],"&gt;= "&amp;H14)-COUNTIF(Vertices[Out-Degree],"&gt;="&amp;H15)</f>
        <v>0</v>
      </c>
      <c r="J14" s="37">
        <f t="shared" si="4"/>
        <v>18.418604651162788</v>
      </c>
      <c r="K14" s="38">
        <f>COUNTIF(Vertices[Betweenness Centrality],"&gt;= "&amp;J14)-COUNTIF(Vertices[Betweenness Centrality],"&gt;="&amp;J15)</f>
        <v>0</v>
      </c>
      <c r="L14" s="37">
        <f t="shared" si="5"/>
        <v>0.051505883720930255</v>
      </c>
      <c r="M14" s="38">
        <f>COUNTIF(Vertices[Closeness Centrality],"&gt;= "&amp;L14)-COUNTIF(Vertices[Closeness Centrality],"&gt;="&amp;L15)</f>
        <v>0</v>
      </c>
      <c r="N14" s="37">
        <f t="shared" si="6"/>
        <v>0.08481379069767439</v>
      </c>
      <c r="O14" s="38">
        <f>COUNTIF(Vertices[Eigenvector Centrality],"&gt;= "&amp;N14)-COUNTIF(Vertices[Eigenvector Centrality],"&gt;="&amp;N15)</f>
        <v>0</v>
      </c>
      <c r="P14" s="37">
        <f t="shared" si="7"/>
        <v>1.3842168139534887</v>
      </c>
      <c r="Q14" s="38">
        <f>COUNTIF(Vertices[PageRank],"&gt;= "&amp;P14)-COUNTIF(Vertices[PageRank],"&gt;="&amp;P15)</f>
        <v>0</v>
      </c>
      <c r="R14" s="37">
        <f t="shared" si="8"/>
        <v>0.33452593917710205</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1.3023255813953494</v>
      </c>
      <c r="G15" s="40">
        <f>COUNTIF(Vertices[In-Degree],"&gt;= "&amp;F15)-COUNTIF(Vertices[In-Degree],"&gt;="&amp;F16)</f>
        <v>0</v>
      </c>
      <c r="H15" s="39">
        <f t="shared" si="3"/>
        <v>3.9302325581395356</v>
      </c>
      <c r="I15" s="40">
        <f>COUNTIF(Vertices[Out-Degree],"&gt;= "&amp;H15)-COUNTIF(Vertices[Out-Degree],"&gt;="&amp;H16)</f>
        <v>0</v>
      </c>
      <c r="J15" s="39">
        <f t="shared" si="4"/>
        <v>19.95348837209302</v>
      </c>
      <c r="K15" s="40">
        <f>COUNTIF(Vertices[Betweenness Centrality],"&gt;= "&amp;J15)-COUNTIF(Vertices[Betweenness Centrality],"&gt;="&amp;J16)</f>
        <v>0</v>
      </c>
      <c r="L15" s="39">
        <f t="shared" si="5"/>
        <v>0.05232579069767444</v>
      </c>
      <c r="M15" s="40">
        <f>COUNTIF(Vertices[Closeness Centrality],"&gt;= "&amp;L15)-COUNTIF(Vertices[Closeness Centrality],"&gt;="&amp;L16)</f>
        <v>0</v>
      </c>
      <c r="N15" s="39">
        <f t="shared" si="6"/>
        <v>0.08709902325581392</v>
      </c>
      <c r="O15" s="40">
        <f>COUNTIF(Vertices[Eigenvector Centrality],"&gt;= "&amp;N15)-COUNTIF(Vertices[Eigenvector Centrality],"&gt;="&amp;N16)</f>
        <v>0</v>
      </c>
      <c r="P15" s="39">
        <f t="shared" si="7"/>
        <v>1.4498214651162795</v>
      </c>
      <c r="Q15" s="40">
        <f>COUNTIF(Vertices[PageRank],"&gt;= "&amp;P15)-COUNTIF(Vertices[PageRank],"&gt;="&amp;P16)</f>
        <v>0</v>
      </c>
      <c r="R15" s="39">
        <f t="shared" si="8"/>
        <v>0.3559928443649375</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1.3255813953488378</v>
      </c>
      <c r="G16" s="38">
        <f>COUNTIF(Vertices[In-Degree],"&gt;= "&amp;F16)-COUNTIF(Vertices[In-Degree],"&gt;="&amp;F17)</f>
        <v>0</v>
      </c>
      <c r="H16" s="37">
        <f t="shared" si="3"/>
        <v>4.232558139534884</v>
      </c>
      <c r="I16" s="38">
        <f>COUNTIF(Vertices[Out-Degree],"&gt;= "&amp;H16)-COUNTIF(Vertices[Out-Degree],"&gt;="&amp;H17)</f>
        <v>0</v>
      </c>
      <c r="J16" s="37">
        <f t="shared" si="4"/>
        <v>21.48837209302325</v>
      </c>
      <c r="K16" s="38">
        <f>COUNTIF(Vertices[Betweenness Centrality],"&gt;= "&amp;J16)-COUNTIF(Vertices[Betweenness Centrality],"&gt;="&amp;J17)</f>
        <v>0</v>
      </c>
      <c r="L16" s="37">
        <f t="shared" si="5"/>
        <v>0.05314569767441863</v>
      </c>
      <c r="M16" s="38">
        <f>COUNTIF(Vertices[Closeness Centrality],"&gt;= "&amp;L16)-COUNTIF(Vertices[Closeness Centrality],"&gt;="&amp;L17)</f>
        <v>0</v>
      </c>
      <c r="N16" s="37">
        <f t="shared" si="6"/>
        <v>0.08938425581395346</v>
      </c>
      <c r="O16" s="38">
        <f>COUNTIF(Vertices[Eigenvector Centrality],"&gt;= "&amp;N16)-COUNTIF(Vertices[Eigenvector Centrality],"&gt;="&amp;N17)</f>
        <v>0</v>
      </c>
      <c r="P16" s="37">
        <f t="shared" si="7"/>
        <v>1.5154261162790703</v>
      </c>
      <c r="Q16" s="38">
        <f>COUNTIF(Vertices[PageRank],"&gt;= "&amp;P16)-COUNTIF(Vertices[PageRank],"&gt;="&amp;P17)</f>
        <v>0</v>
      </c>
      <c r="R16" s="37">
        <f t="shared" si="8"/>
        <v>0.37745974955277295</v>
      </c>
      <c r="S16" s="43">
        <f>COUNTIF(Vertices[Clustering Coefficient],"&gt;= "&amp;R16)-COUNTIF(Vertices[Clustering Coefficient],"&gt;="&amp;R17)</f>
        <v>0</v>
      </c>
      <c r="T16" s="37" t="e">
        <f ca="1" t="shared" si="9"/>
        <v>#REF!</v>
      </c>
      <c r="U16" s="38" t="e">
        <f ca="1" t="shared" si="0"/>
        <v>#REF!</v>
      </c>
    </row>
    <row r="17" spans="1:21" ht="15">
      <c r="A17" s="34" t="s">
        <v>154</v>
      </c>
      <c r="B17" s="34">
        <v>14</v>
      </c>
      <c r="D17" s="32">
        <f t="shared" si="1"/>
        <v>0</v>
      </c>
      <c r="E17" s="3">
        <f>COUNTIF(Vertices[Degree],"&gt;= "&amp;D17)-COUNTIF(Vertices[Degree],"&gt;="&amp;D18)</f>
        <v>0</v>
      </c>
      <c r="F17" s="39">
        <f t="shared" si="2"/>
        <v>1.3488372093023262</v>
      </c>
      <c r="G17" s="40">
        <f>COUNTIF(Vertices[In-Degree],"&gt;= "&amp;F17)-COUNTIF(Vertices[In-Degree],"&gt;="&amp;F18)</f>
        <v>0</v>
      </c>
      <c r="H17" s="39">
        <f t="shared" si="3"/>
        <v>4.534883720930233</v>
      </c>
      <c r="I17" s="40">
        <f>COUNTIF(Vertices[Out-Degree],"&gt;= "&amp;H17)-COUNTIF(Vertices[Out-Degree],"&gt;="&amp;H18)</f>
        <v>0</v>
      </c>
      <c r="J17" s="39">
        <f t="shared" si="4"/>
        <v>23.023255813953483</v>
      </c>
      <c r="K17" s="40">
        <f>COUNTIF(Vertices[Betweenness Centrality],"&gt;= "&amp;J17)-COUNTIF(Vertices[Betweenness Centrality],"&gt;="&amp;J18)</f>
        <v>0</v>
      </c>
      <c r="L17" s="39">
        <f t="shared" si="5"/>
        <v>0.05396560465116282</v>
      </c>
      <c r="M17" s="40">
        <f>COUNTIF(Vertices[Closeness Centrality],"&gt;= "&amp;L17)-COUNTIF(Vertices[Closeness Centrality],"&gt;="&amp;L18)</f>
        <v>0</v>
      </c>
      <c r="N17" s="39">
        <f t="shared" si="6"/>
        <v>0.09166948837209299</v>
      </c>
      <c r="O17" s="40">
        <f>COUNTIF(Vertices[Eigenvector Centrality],"&gt;= "&amp;N17)-COUNTIF(Vertices[Eigenvector Centrality],"&gt;="&amp;N18)</f>
        <v>0</v>
      </c>
      <c r="P17" s="39">
        <f t="shared" si="7"/>
        <v>1.581030767441861</v>
      </c>
      <c r="Q17" s="40">
        <f>COUNTIF(Vertices[PageRank],"&gt;= "&amp;P17)-COUNTIF(Vertices[PageRank],"&gt;="&amp;P18)</f>
        <v>0</v>
      </c>
      <c r="R17" s="39">
        <f t="shared" si="8"/>
        <v>0.3989266547406084</v>
      </c>
      <c r="S17" s="44">
        <f>COUNTIF(Vertices[Clustering Coefficient],"&gt;= "&amp;R17)-COUNTIF(Vertices[Clustering Coefficient],"&gt;="&amp;R18)</f>
        <v>0</v>
      </c>
      <c r="T17" s="39" t="e">
        <f ca="1" t="shared" si="9"/>
        <v>#REF!</v>
      </c>
      <c r="U17" s="40" t="e">
        <f ca="1" t="shared" si="0"/>
        <v>#REF!</v>
      </c>
    </row>
    <row r="18" spans="1:21" ht="15">
      <c r="A18" s="34" t="s">
        <v>155</v>
      </c>
      <c r="B18" s="34">
        <v>26</v>
      </c>
      <c r="D18" s="32">
        <f t="shared" si="1"/>
        <v>0</v>
      </c>
      <c r="E18" s="3">
        <f>COUNTIF(Vertices[Degree],"&gt;= "&amp;D18)-COUNTIF(Vertices[Degree],"&gt;="&amp;D19)</f>
        <v>0</v>
      </c>
      <c r="F18" s="37">
        <f t="shared" si="2"/>
        <v>1.3720930232558146</v>
      </c>
      <c r="G18" s="38">
        <f>COUNTIF(Vertices[In-Degree],"&gt;= "&amp;F18)-COUNTIF(Vertices[In-Degree],"&gt;="&amp;F19)</f>
        <v>0</v>
      </c>
      <c r="H18" s="37">
        <f t="shared" si="3"/>
        <v>4.837209302325581</v>
      </c>
      <c r="I18" s="38">
        <f>COUNTIF(Vertices[Out-Degree],"&gt;= "&amp;H18)-COUNTIF(Vertices[Out-Degree],"&gt;="&amp;H19)</f>
        <v>0</v>
      </c>
      <c r="J18" s="37">
        <f t="shared" si="4"/>
        <v>24.558139534883715</v>
      </c>
      <c r="K18" s="38">
        <f>COUNTIF(Vertices[Betweenness Centrality],"&gt;= "&amp;J18)-COUNTIF(Vertices[Betweenness Centrality],"&gt;="&amp;J19)</f>
        <v>0</v>
      </c>
      <c r="L18" s="37">
        <f t="shared" si="5"/>
        <v>0.054785511627907006</v>
      </c>
      <c r="M18" s="38">
        <f>COUNTIF(Vertices[Closeness Centrality],"&gt;= "&amp;L18)-COUNTIF(Vertices[Closeness Centrality],"&gt;="&amp;L19)</f>
        <v>0</v>
      </c>
      <c r="N18" s="37">
        <f t="shared" si="6"/>
        <v>0.09395472093023252</v>
      </c>
      <c r="O18" s="38">
        <f>COUNTIF(Vertices[Eigenvector Centrality],"&gt;= "&amp;N18)-COUNTIF(Vertices[Eigenvector Centrality],"&gt;="&amp;N19)</f>
        <v>0</v>
      </c>
      <c r="P18" s="37">
        <f t="shared" si="7"/>
        <v>1.646635418604652</v>
      </c>
      <c r="Q18" s="38">
        <f>COUNTIF(Vertices[PageRank],"&gt;= "&amp;P18)-COUNTIF(Vertices[PageRank],"&gt;="&amp;P19)</f>
        <v>0</v>
      </c>
      <c r="R18" s="37">
        <f t="shared" si="8"/>
        <v>0.42039355992844385</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1.395348837209303</v>
      </c>
      <c r="G19" s="40">
        <f>COUNTIF(Vertices[In-Degree],"&gt;= "&amp;F19)-COUNTIF(Vertices[In-Degree],"&gt;="&amp;F20)</f>
        <v>0</v>
      </c>
      <c r="H19" s="39">
        <f t="shared" si="3"/>
        <v>5.13953488372093</v>
      </c>
      <c r="I19" s="40">
        <f>COUNTIF(Vertices[Out-Degree],"&gt;= "&amp;H19)-COUNTIF(Vertices[Out-Degree],"&gt;="&amp;H20)</f>
        <v>0</v>
      </c>
      <c r="J19" s="39">
        <f t="shared" si="4"/>
        <v>26.093023255813947</v>
      </c>
      <c r="K19" s="40">
        <f>COUNTIF(Vertices[Betweenness Centrality],"&gt;= "&amp;J19)-COUNTIF(Vertices[Betweenness Centrality],"&gt;="&amp;J20)</f>
        <v>0</v>
      </c>
      <c r="L19" s="39">
        <f t="shared" si="5"/>
        <v>0.055605418604651194</v>
      </c>
      <c r="M19" s="40">
        <f>COUNTIF(Vertices[Closeness Centrality],"&gt;= "&amp;L19)-COUNTIF(Vertices[Closeness Centrality],"&gt;="&amp;L20)</f>
        <v>0</v>
      </c>
      <c r="N19" s="39">
        <f t="shared" si="6"/>
        <v>0.09623995348837205</v>
      </c>
      <c r="O19" s="40">
        <f>COUNTIF(Vertices[Eigenvector Centrality],"&gt;= "&amp;N19)-COUNTIF(Vertices[Eigenvector Centrality],"&gt;="&amp;N20)</f>
        <v>0</v>
      </c>
      <c r="P19" s="39">
        <f t="shared" si="7"/>
        <v>1.7122400697674427</v>
      </c>
      <c r="Q19" s="40">
        <f>COUNTIF(Vertices[PageRank],"&gt;= "&amp;P19)-COUNTIF(Vertices[PageRank],"&gt;="&amp;P20)</f>
        <v>0</v>
      </c>
      <c r="R19" s="39">
        <f t="shared" si="8"/>
        <v>0.4418604651162793</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1.4186046511627914</v>
      </c>
      <c r="G20" s="38">
        <f>COUNTIF(Vertices[In-Degree],"&gt;= "&amp;F20)-COUNTIF(Vertices[In-Degree],"&gt;="&amp;F21)</f>
        <v>0</v>
      </c>
      <c r="H20" s="37">
        <f t="shared" si="3"/>
        <v>5.441860465116278</v>
      </c>
      <c r="I20" s="38">
        <f>COUNTIF(Vertices[Out-Degree],"&gt;= "&amp;H20)-COUNTIF(Vertices[Out-Degree],"&gt;="&amp;H21)</f>
        <v>0</v>
      </c>
      <c r="J20" s="37">
        <f t="shared" si="4"/>
        <v>27.62790697674418</v>
      </c>
      <c r="K20" s="38">
        <f>COUNTIF(Vertices[Betweenness Centrality],"&gt;= "&amp;J20)-COUNTIF(Vertices[Betweenness Centrality],"&gt;="&amp;J21)</f>
        <v>0</v>
      </c>
      <c r="L20" s="37">
        <f t="shared" si="5"/>
        <v>0.05642532558139538</v>
      </c>
      <c r="M20" s="38">
        <f>COUNTIF(Vertices[Closeness Centrality],"&gt;= "&amp;L20)-COUNTIF(Vertices[Closeness Centrality],"&gt;="&amp;L21)</f>
        <v>0</v>
      </c>
      <c r="N20" s="37">
        <f t="shared" si="6"/>
        <v>0.09852518604651159</v>
      </c>
      <c r="O20" s="38">
        <f>COUNTIF(Vertices[Eigenvector Centrality],"&gt;= "&amp;N20)-COUNTIF(Vertices[Eigenvector Centrality],"&gt;="&amp;N21)</f>
        <v>0</v>
      </c>
      <c r="P20" s="37">
        <f t="shared" si="7"/>
        <v>1.7778447209302335</v>
      </c>
      <c r="Q20" s="38">
        <f>COUNTIF(Vertices[PageRank],"&gt;= "&amp;P20)-COUNTIF(Vertices[PageRank],"&gt;="&amp;P21)</f>
        <v>0</v>
      </c>
      <c r="R20" s="37">
        <f t="shared" si="8"/>
        <v>0.46332737030411475</v>
      </c>
      <c r="S20" s="43">
        <f>COUNTIF(Vertices[Clustering Coefficient],"&gt;= "&amp;R20)-COUNTIF(Vertices[Clustering Coefficient],"&gt;="&amp;R21)</f>
        <v>0</v>
      </c>
      <c r="T20" s="37" t="e">
        <f ca="1" t="shared" si="9"/>
        <v>#REF!</v>
      </c>
      <c r="U20" s="38" t="e">
        <f ca="1" t="shared" si="0"/>
        <v>#REF!</v>
      </c>
    </row>
    <row r="21" spans="1:21" ht="15">
      <c r="A21" s="34" t="s">
        <v>157</v>
      </c>
      <c r="B21" s="34">
        <v>1.602041</v>
      </c>
      <c r="D21" s="32">
        <f t="shared" si="1"/>
        <v>0</v>
      </c>
      <c r="E21" s="3">
        <f>COUNTIF(Vertices[Degree],"&gt;= "&amp;D21)-COUNTIF(Vertices[Degree],"&gt;="&amp;D22)</f>
        <v>0</v>
      </c>
      <c r="F21" s="39">
        <f t="shared" si="2"/>
        <v>1.4418604651162799</v>
      </c>
      <c r="G21" s="40">
        <f>COUNTIF(Vertices[In-Degree],"&gt;= "&amp;F21)-COUNTIF(Vertices[In-Degree],"&gt;="&amp;F22)</f>
        <v>0</v>
      </c>
      <c r="H21" s="39">
        <f t="shared" si="3"/>
        <v>5.744186046511627</v>
      </c>
      <c r="I21" s="40">
        <f>COUNTIF(Vertices[Out-Degree],"&gt;= "&amp;H21)-COUNTIF(Vertices[Out-Degree],"&gt;="&amp;H22)</f>
        <v>0</v>
      </c>
      <c r="J21" s="39">
        <f t="shared" si="4"/>
        <v>29.16279069767441</v>
      </c>
      <c r="K21" s="40">
        <f>COUNTIF(Vertices[Betweenness Centrality],"&gt;= "&amp;J21)-COUNTIF(Vertices[Betweenness Centrality],"&gt;="&amp;J22)</f>
        <v>0</v>
      </c>
      <c r="L21" s="39">
        <f t="shared" si="5"/>
        <v>0.05724523255813957</v>
      </c>
      <c r="M21" s="40">
        <f>COUNTIF(Vertices[Closeness Centrality],"&gt;= "&amp;L21)-COUNTIF(Vertices[Closeness Centrality],"&gt;="&amp;L22)</f>
        <v>0</v>
      </c>
      <c r="N21" s="39">
        <f t="shared" si="6"/>
        <v>0.10081041860465112</v>
      </c>
      <c r="O21" s="40">
        <f>COUNTIF(Vertices[Eigenvector Centrality],"&gt;= "&amp;N21)-COUNTIF(Vertices[Eigenvector Centrality],"&gt;="&amp;N22)</f>
        <v>0</v>
      </c>
      <c r="P21" s="39">
        <f t="shared" si="7"/>
        <v>1.8434493720930243</v>
      </c>
      <c r="Q21" s="40">
        <f>COUNTIF(Vertices[PageRank],"&gt;= "&amp;P21)-COUNTIF(Vertices[PageRank],"&gt;="&amp;P22)</f>
        <v>0</v>
      </c>
      <c r="R21" s="39">
        <f t="shared" si="8"/>
        <v>0.4847942754919502</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1.4651162790697683</v>
      </c>
      <c r="G22" s="38">
        <f>COUNTIF(Vertices[In-Degree],"&gt;= "&amp;F22)-COUNTIF(Vertices[In-Degree],"&gt;="&amp;F23)</f>
        <v>0</v>
      </c>
      <c r="H22" s="37">
        <f t="shared" si="3"/>
        <v>6.046511627906975</v>
      </c>
      <c r="I22" s="38">
        <f>COUNTIF(Vertices[Out-Degree],"&gt;= "&amp;H22)-COUNTIF(Vertices[Out-Degree],"&gt;="&amp;H23)</f>
        <v>0</v>
      </c>
      <c r="J22" s="37">
        <f t="shared" si="4"/>
        <v>30.69767441860464</v>
      </c>
      <c r="K22" s="38">
        <f>COUNTIF(Vertices[Betweenness Centrality],"&gt;= "&amp;J22)-COUNTIF(Vertices[Betweenness Centrality],"&gt;="&amp;J23)</f>
        <v>0</v>
      </c>
      <c r="L22" s="37">
        <f t="shared" si="5"/>
        <v>0.05806513953488376</v>
      </c>
      <c r="M22" s="38">
        <f>COUNTIF(Vertices[Closeness Centrality],"&gt;= "&amp;L22)-COUNTIF(Vertices[Closeness Centrality],"&gt;="&amp;L23)</f>
        <v>0</v>
      </c>
      <c r="N22" s="37">
        <f t="shared" si="6"/>
        <v>0.10309565116279065</v>
      </c>
      <c r="O22" s="38">
        <f>COUNTIF(Vertices[Eigenvector Centrality],"&gt;= "&amp;N22)-COUNTIF(Vertices[Eigenvector Centrality],"&gt;="&amp;N23)</f>
        <v>0</v>
      </c>
      <c r="P22" s="37">
        <f t="shared" si="7"/>
        <v>1.909054023255815</v>
      </c>
      <c r="Q22" s="38">
        <f>COUNTIF(Vertices[PageRank],"&gt;= "&amp;P22)-COUNTIF(Vertices[PageRank],"&gt;="&amp;P23)</f>
        <v>0</v>
      </c>
      <c r="R22" s="37">
        <f t="shared" si="8"/>
        <v>0.5062611806797856</v>
      </c>
      <c r="S22" s="43">
        <f>COUNTIF(Vertices[Clustering Coefficient],"&gt;= "&amp;R22)-COUNTIF(Vertices[Clustering Coefficient],"&gt;="&amp;R23)</f>
        <v>0</v>
      </c>
      <c r="T22" s="37" t="e">
        <f ca="1" t="shared" si="9"/>
        <v>#REF!</v>
      </c>
      <c r="U22" s="38" t="e">
        <f ca="1" t="shared" si="0"/>
        <v>#REF!</v>
      </c>
    </row>
    <row r="23" spans="1:21" ht="15">
      <c r="A23" s="34" t="s">
        <v>158</v>
      </c>
      <c r="B23" s="34">
        <v>0.14285714285714285</v>
      </c>
      <c r="D23" s="32">
        <f t="shared" si="1"/>
        <v>0</v>
      </c>
      <c r="E23" s="3">
        <f>COUNTIF(Vertices[Degree],"&gt;= "&amp;D23)-COUNTIF(Vertices[Degree],"&gt;="&amp;D24)</f>
        <v>0</v>
      </c>
      <c r="F23" s="39">
        <f t="shared" si="2"/>
        <v>1.4883720930232567</v>
      </c>
      <c r="G23" s="40">
        <f>COUNTIF(Vertices[In-Degree],"&gt;= "&amp;F23)-COUNTIF(Vertices[In-Degree],"&gt;="&amp;F24)</f>
        <v>0</v>
      </c>
      <c r="H23" s="39">
        <f t="shared" si="3"/>
        <v>6.3488372093023235</v>
      </c>
      <c r="I23" s="40">
        <f>COUNTIF(Vertices[Out-Degree],"&gt;= "&amp;H23)-COUNTIF(Vertices[Out-Degree],"&gt;="&amp;H24)</f>
        <v>0</v>
      </c>
      <c r="J23" s="39">
        <f t="shared" si="4"/>
        <v>32.23255813953487</v>
      </c>
      <c r="K23" s="40">
        <f>COUNTIF(Vertices[Betweenness Centrality],"&gt;= "&amp;J23)-COUNTIF(Vertices[Betweenness Centrality],"&gt;="&amp;J24)</f>
        <v>0</v>
      </c>
      <c r="L23" s="39">
        <f t="shared" si="5"/>
        <v>0.058885046511627945</v>
      </c>
      <c r="M23" s="40">
        <f>COUNTIF(Vertices[Closeness Centrality],"&gt;= "&amp;L23)-COUNTIF(Vertices[Closeness Centrality],"&gt;="&amp;L24)</f>
        <v>0</v>
      </c>
      <c r="N23" s="39">
        <f t="shared" si="6"/>
        <v>0.10538088372093019</v>
      </c>
      <c r="O23" s="40">
        <f>COUNTIF(Vertices[Eigenvector Centrality],"&gt;= "&amp;N23)-COUNTIF(Vertices[Eigenvector Centrality],"&gt;="&amp;N24)</f>
        <v>0</v>
      </c>
      <c r="P23" s="39">
        <f t="shared" si="7"/>
        <v>1.9746586744186059</v>
      </c>
      <c r="Q23" s="40">
        <f>COUNTIF(Vertices[PageRank],"&gt;= "&amp;P23)-COUNTIF(Vertices[PageRank],"&gt;="&amp;P24)</f>
        <v>0</v>
      </c>
      <c r="R23" s="39">
        <f t="shared" si="8"/>
        <v>0.5277280858676211</v>
      </c>
      <c r="S23" s="44">
        <f>COUNTIF(Vertices[Clustering Coefficient],"&gt;= "&amp;R23)-COUNTIF(Vertices[Clustering Coefficient],"&gt;="&amp;R24)</f>
        <v>0</v>
      </c>
      <c r="T23" s="39" t="e">
        <f ca="1" t="shared" si="9"/>
        <v>#REF!</v>
      </c>
      <c r="U23" s="40" t="e">
        <f ca="1" t="shared" si="0"/>
        <v>#REF!</v>
      </c>
    </row>
    <row r="24" spans="1:21" ht="15">
      <c r="A24" s="34" t="s">
        <v>224</v>
      </c>
      <c r="B24" s="34">
        <v>0.036982</v>
      </c>
      <c r="D24" s="32">
        <f t="shared" si="1"/>
        <v>0</v>
      </c>
      <c r="E24" s="3">
        <f>COUNTIF(Vertices[Degree],"&gt;= "&amp;D24)-COUNTIF(Vertices[Degree],"&gt;="&amp;D25)</f>
        <v>0</v>
      </c>
      <c r="F24" s="37">
        <f t="shared" si="2"/>
        <v>1.511627906976745</v>
      </c>
      <c r="G24" s="38">
        <f>COUNTIF(Vertices[In-Degree],"&gt;= "&amp;F24)-COUNTIF(Vertices[In-Degree],"&gt;="&amp;F25)</f>
        <v>0</v>
      </c>
      <c r="H24" s="37">
        <f t="shared" si="3"/>
        <v>6.651162790697672</v>
      </c>
      <c r="I24" s="38">
        <f>COUNTIF(Vertices[Out-Degree],"&gt;= "&amp;H24)-COUNTIF(Vertices[Out-Degree],"&gt;="&amp;H25)</f>
        <v>0</v>
      </c>
      <c r="J24" s="37">
        <f t="shared" si="4"/>
        <v>33.767441860465105</v>
      </c>
      <c r="K24" s="38">
        <f>COUNTIF(Vertices[Betweenness Centrality],"&gt;= "&amp;J24)-COUNTIF(Vertices[Betweenness Centrality],"&gt;="&amp;J25)</f>
        <v>0</v>
      </c>
      <c r="L24" s="37">
        <f t="shared" si="5"/>
        <v>0.05970495348837213</v>
      </c>
      <c r="M24" s="38">
        <f>COUNTIF(Vertices[Closeness Centrality],"&gt;= "&amp;L24)-COUNTIF(Vertices[Closeness Centrality],"&gt;="&amp;L25)</f>
        <v>0</v>
      </c>
      <c r="N24" s="37">
        <f t="shared" si="6"/>
        <v>0.10766611627906972</v>
      </c>
      <c r="O24" s="38">
        <f>COUNTIF(Vertices[Eigenvector Centrality],"&gt;= "&amp;N24)-COUNTIF(Vertices[Eigenvector Centrality],"&gt;="&amp;N25)</f>
        <v>0</v>
      </c>
      <c r="P24" s="37">
        <f t="shared" si="7"/>
        <v>2.0402633255813964</v>
      </c>
      <c r="Q24" s="38">
        <f>COUNTIF(Vertices[PageRank],"&gt;= "&amp;P24)-COUNTIF(Vertices[PageRank],"&gt;="&amp;P25)</f>
        <v>0</v>
      </c>
      <c r="R24" s="37">
        <f t="shared" si="8"/>
        <v>0.5491949910554565</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1.5348837209302335</v>
      </c>
      <c r="G25" s="40">
        <f>COUNTIF(Vertices[In-Degree],"&gt;= "&amp;F25)-COUNTIF(Vertices[In-Degree],"&gt;="&amp;F26)</f>
        <v>0</v>
      </c>
      <c r="H25" s="39">
        <f t="shared" si="3"/>
        <v>6.9534883720930205</v>
      </c>
      <c r="I25" s="40">
        <f>COUNTIF(Vertices[Out-Degree],"&gt;= "&amp;H25)-COUNTIF(Vertices[Out-Degree],"&gt;="&amp;H26)</f>
        <v>0</v>
      </c>
      <c r="J25" s="39">
        <f t="shared" si="4"/>
        <v>35.30232558139534</v>
      </c>
      <c r="K25" s="40">
        <f>COUNTIF(Vertices[Betweenness Centrality],"&gt;= "&amp;J25)-COUNTIF(Vertices[Betweenness Centrality],"&gt;="&amp;J26)</f>
        <v>0</v>
      </c>
      <c r="L25" s="39">
        <f t="shared" si="5"/>
        <v>0.06052486046511632</v>
      </c>
      <c r="M25" s="40">
        <f>COUNTIF(Vertices[Closeness Centrality],"&gt;= "&amp;L25)-COUNTIF(Vertices[Closeness Centrality],"&gt;="&amp;L26)</f>
        <v>0</v>
      </c>
      <c r="N25" s="39">
        <f t="shared" si="6"/>
        <v>0.10995134883720925</v>
      </c>
      <c r="O25" s="40">
        <f>COUNTIF(Vertices[Eigenvector Centrality],"&gt;= "&amp;N25)-COUNTIF(Vertices[Eigenvector Centrality],"&gt;="&amp;N26)</f>
        <v>0</v>
      </c>
      <c r="P25" s="39">
        <f t="shared" si="7"/>
        <v>2.1058679767441872</v>
      </c>
      <c r="Q25" s="40">
        <f>COUNTIF(Vertices[PageRank],"&gt;= "&amp;P25)-COUNTIF(Vertices[PageRank],"&gt;="&amp;P26)</f>
        <v>0</v>
      </c>
      <c r="R25" s="39">
        <f t="shared" si="8"/>
        <v>0.570661896243292</v>
      </c>
      <c r="S25" s="44">
        <f>COUNTIF(Vertices[Clustering Coefficient],"&gt;= "&amp;R25)-COUNTIF(Vertices[Clustering Coefficient],"&gt;="&amp;R26)</f>
        <v>0</v>
      </c>
      <c r="T25" s="39" t="e">
        <f ca="1" t="shared" si="9"/>
        <v>#REF!</v>
      </c>
      <c r="U25" s="40" t="e">
        <f ca="1" t="shared" si="0"/>
        <v>#REF!</v>
      </c>
    </row>
    <row r="26" spans="1:21" ht="15">
      <c r="A26" s="34" t="s">
        <v>225</v>
      </c>
      <c r="B26" s="34" t="s">
        <v>483</v>
      </c>
      <c r="D26" s="32">
        <f t="shared" si="1"/>
        <v>0</v>
      </c>
      <c r="E26" s="3">
        <f>COUNTIF(Vertices[Degree],"&gt;= "&amp;D26)-COUNTIF(Vertices[Degree],"&gt;="&amp;D27)</f>
        <v>0</v>
      </c>
      <c r="F26" s="37">
        <f t="shared" si="2"/>
        <v>1.558139534883722</v>
      </c>
      <c r="G26" s="38">
        <f>COUNTIF(Vertices[In-Degree],"&gt;= "&amp;F26)-COUNTIF(Vertices[In-Degree],"&gt;="&amp;F27)</f>
        <v>0</v>
      </c>
      <c r="H26" s="37">
        <f t="shared" si="3"/>
        <v>7.255813953488369</v>
      </c>
      <c r="I26" s="38">
        <f>COUNTIF(Vertices[Out-Degree],"&gt;= "&amp;H26)-COUNTIF(Vertices[Out-Degree],"&gt;="&amp;H27)</f>
        <v>0</v>
      </c>
      <c r="J26" s="37">
        <f t="shared" si="4"/>
        <v>36.83720930232557</v>
      </c>
      <c r="K26" s="38">
        <f>COUNTIF(Vertices[Betweenness Centrality],"&gt;= "&amp;J26)-COUNTIF(Vertices[Betweenness Centrality],"&gt;="&amp;J27)</f>
        <v>0</v>
      </c>
      <c r="L26" s="37">
        <f t="shared" si="5"/>
        <v>0.06134476744186051</v>
      </c>
      <c r="M26" s="38">
        <f>COUNTIF(Vertices[Closeness Centrality],"&gt;= "&amp;L26)-COUNTIF(Vertices[Closeness Centrality],"&gt;="&amp;L27)</f>
        <v>0</v>
      </c>
      <c r="N26" s="37">
        <f t="shared" si="6"/>
        <v>0.11223658139534878</v>
      </c>
      <c r="O26" s="38">
        <f>COUNTIF(Vertices[Eigenvector Centrality],"&gt;= "&amp;N26)-COUNTIF(Vertices[Eigenvector Centrality],"&gt;="&amp;N27)</f>
        <v>0</v>
      </c>
      <c r="P26" s="37">
        <f t="shared" si="7"/>
        <v>2.171472627906978</v>
      </c>
      <c r="Q26" s="38">
        <f>COUNTIF(Vertices[PageRank],"&gt;= "&amp;P26)-COUNTIF(Vertices[PageRank],"&gt;="&amp;P27)</f>
        <v>0</v>
      </c>
      <c r="R26" s="37">
        <f t="shared" si="8"/>
        <v>0.5921288014311274</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1.5813953488372103</v>
      </c>
      <c r="G27" s="40">
        <f>COUNTIF(Vertices[In-Degree],"&gt;= "&amp;F27)-COUNTIF(Vertices[In-Degree],"&gt;="&amp;F28)</f>
        <v>0</v>
      </c>
      <c r="H27" s="39">
        <f t="shared" si="3"/>
        <v>7.5581395348837175</v>
      </c>
      <c r="I27" s="40">
        <f>COUNTIF(Vertices[Out-Degree],"&gt;= "&amp;H27)-COUNTIF(Vertices[Out-Degree],"&gt;="&amp;H28)</f>
        <v>0</v>
      </c>
      <c r="J27" s="39">
        <f t="shared" si="4"/>
        <v>38.3720930232558</v>
      </c>
      <c r="K27" s="40">
        <f>COUNTIF(Vertices[Betweenness Centrality],"&gt;= "&amp;J27)-COUNTIF(Vertices[Betweenness Centrality],"&gt;="&amp;J28)</f>
        <v>0</v>
      </c>
      <c r="L27" s="39">
        <f t="shared" si="5"/>
        <v>0.062164674418604696</v>
      </c>
      <c r="M27" s="40">
        <f>COUNTIF(Vertices[Closeness Centrality],"&gt;= "&amp;L27)-COUNTIF(Vertices[Closeness Centrality],"&gt;="&amp;L28)</f>
        <v>0</v>
      </c>
      <c r="N27" s="39">
        <f t="shared" si="6"/>
        <v>0.11452181395348832</v>
      </c>
      <c r="O27" s="40">
        <f>COUNTIF(Vertices[Eigenvector Centrality],"&gt;= "&amp;N27)-COUNTIF(Vertices[Eigenvector Centrality],"&gt;="&amp;N28)</f>
        <v>0</v>
      </c>
      <c r="P27" s="39">
        <f t="shared" si="7"/>
        <v>2.237077279069769</v>
      </c>
      <c r="Q27" s="40">
        <f>COUNTIF(Vertices[PageRank],"&gt;= "&amp;P27)-COUNTIF(Vertices[PageRank],"&gt;="&amp;P28)</f>
        <v>0</v>
      </c>
      <c r="R27" s="39">
        <f t="shared" si="8"/>
        <v>0.6135957066189629</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1.6046511627906987</v>
      </c>
      <c r="G28" s="38">
        <f>COUNTIF(Vertices[In-Degree],"&gt;= "&amp;F28)-COUNTIF(Vertices[In-Degree],"&gt;="&amp;F29)</f>
        <v>0</v>
      </c>
      <c r="H28" s="37">
        <f t="shared" si="3"/>
        <v>7.860465116279066</v>
      </c>
      <c r="I28" s="38">
        <f>COUNTIF(Vertices[Out-Degree],"&gt;= "&amp;H28)-COUNTIF(Vertices[Out-Degree],"&gt;="&amp;H29)</f>
        <v>0</v>
      </c>
      <c r="J28" s="37">
        <f t="shared" si="4"/>
        <v>39.90697674418603</v>
      </c>
      <c r="K28" s="38">
        <f>COUNTIF(Vertices[Betweenness Centrality],"&gt;= "&amp;J28)-COUNTIF(Vertices[Betweenness Centrality],"&gt;="&amp;J29)</f>
        <v>0</v>
      </c>
      <c r="L28" s="37">
        <f t="shared" si="5"/>
        <v>0.06298458139534888</v>
      </c>
      <c r="M28" s="38">
        <f>COUNTIF(Vertices[Closeness Centrality],"&gt;= "&amp;L28)-COUNTIF(Vertices[Closeness Centrality],"&gt;="&amp;L29)</f>
        <v>0</v>
      </c>
      <c r="N28" s="37">
        <f t="shared" si="6"/>
        <v>0.11680704651162785</v>
      </c>
      <c r="O28" s="38">
        <f>COUNTIF(Vertices[Eigenvector Centrality],"&gt;= "&amp;N28)-COUNTIF(Vertices[Eigenvector Centrality],"&gt;="&amp;N29)</f>
        <v>0</v>
      </c>
      <c r="P28" s="37">
        <f t="shared" si="7"/>
        <v>2.3026819302325596</v>
      </c>
      <c r="Q28" s="38">
        <f>COUNTIF(Vertices[PageRank],"&gt;= "&amp;P28)-COUNTIF(Vertices[PageRank],"&gt;="&amp;P29)</f>
        <v>0</v>
      </c>
      <c r="R28" s="37">
        <f t="shared" si="8"/>
        <v>0.6350626118067983</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1.6279069767441872</v>
      </c>
      <c r="G29" s="40">
        <f>COUNTIF(Vertices[In-Degree],"&gt;= "&amp;F29)-COUNTIF(Vertices[In-Degree],"&gt;="&amp;F30)</f>
        <v>0</v>
      </c>
      <c r="H29" s="39">
        <f t="shared" si="3"/>
        <v>8.162790697674415</v>
      </c>
      <c r="I29" s="40">
        <f>COUNTIF(Vertices[Out-Degree],"&gt;= "&amp;H29)-COUNTIF(Vertices[Out-Degree],"&gt;="&amp;H30)</f>
        <v>0</v>
      </c>
      <c r="J29" s="39">
        <f t="shared" si="4"/>
        <v>41.441860465116264</v>
      </c>
      <c r="K29" s="40">
        <f>COUNTIF(Vertices[Betweenness Centrality],"&gt;= "&amp;J29)-COUNTIF(Vertices[Betweenness Centrality],"&gt;="&amp;J30)</f>
        <v>0</v>
      </c>
      <c r="L29" s="39">
        <f t="shared" si="5"/>
        <v>0.06380448837209306</v>
      </c>
      <c r="M29" s="40">
        <f>COUNTIF(Vertices[Closeness Centrality],"&gt;= "&amp;L29)-COUNTIF(Vertices[Closeness Centrality],"&gt;="&amp;L30)</f>
        <v>0</v>
      </c>
      <c r="N29" s="39">
        <f t="shared" si="6"/>
        <v>0.11909227906976738</v>
      </c>
      <c r="O29" s="40">
        <f>COUNTIF(Vertices[Eigenvector Centrality],"&gt;= "&amp;N29)-COUNTIF(Vertices[Eigenvector Centrality],"&gt;="&amp;N30)</f>
        <v>0</v>
      </c>
      <c r="P29" s="39">
        <f t="shared" si="7"/>
        <v>2.3682865813953504</v>
      </c>
      <c r="Q29" s="40">
        <f>COUNTIF(Vertices[PageRank],"&gt;= "&amp;P29)-COUNTIF(Vertices[PageRank],"&gt;="&amp;P30)</f>
        <v>0</v>
      </c>
      <c r="R29" s="39">
        <f t="shared" si="8"/>
        <v>0.6565295169946338</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1.6511627906976756</v>
      </c>
      <c r="G30" s="38">
        <f>COUNTIF(Vertices[In-Degree],"&gt;= "&amp;F30)-COUNTIF(Vertices[In-Degree],"&gt;="&amp;F31)</f>
        <v>0</v>
      </c>
      <c r="H30" s="37">
        <f t="shared" si="3"/>
        <v>8.465116279069765</v>
      </c>
      <c r="I30" s="38">
        <f>COUNTIF(Vertices[Out-Degree],"&gt;= "&amp;H30)-COUNTIF(Vertices[Out-Degree],"&gt;="&amp;H31)</f>
        <v>0</v>
      </c>
      <c r="J30" s="37">
        <f t="shared" si="4"/>
        <v>42.976744186046496</v>
      </c>
      <c r="K30" s="38">
        <f>COUNTIF(Vertices[Betweenness Centrality],"&gt;= "&amp;J30)-COUNTIF(Vertices[Betweenness Centrality],"&gt;="&amp;J31)</f>
        <v>0</v>
      </c>
      <c r="L30" s="37">
        <f t="shared" si="5"/>
        <v>0.06462439534883724</v>
      </c>
      <c r="M30" s="38">
        <f>COUNTIF(Vertices[Closeness Centrality],"&gt;= "&amp;L30)-COUNTIF(Vertices[Closeness Centrality],"&gt;="&amp;L31)</f>
        <v>0</v>
      </c>
      <c r="N30" s="37">
        <f t="shared" si="6"/>
        <v>0.12137751162790691</v>
      </c>
      <c r="O30" s="38">
        <f>COUNTIF(Vertices[Eigenvector Centrality],"&gt;= "&amp;N30)-COUNTIF(Vertices[Eigenvector Centrality],"&gt;="&amp;N31)</f>
        <v>0</v>
      </c>
      <c r="P30" s="37">
        <f t="shared" si="7"/>
        <v>2.433891232558141</v>
      </c>
      <c r="Q30" s="38">
        <f>COUNTIF(Vertices[PageRank],"&gt;= "&amp;P30)-COUNTIF(Vertices[PageRank],"&gt;="&amp;P31)</f>
        <v>0</v>
      </c>
      <c r="R30" s="37">
        <f t="shared" si="8"/>
        <v>0.6779964221824692</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1.674418604651164</v>
      </c>
      <c r="G31" s="40">
        <f>COUNTIF(Vertices[In-Degree],"&gt;= "&amp;F31)-COUNTIF(Vertices[In-Degree],"&gt;="&amp;F32)</f>
        <v>0</v>
      </c>
      <c r="H31" s="39">
        <f t="shared" si="3"/>
        <v>8.767441860465114</v>
      </c>
      <c r="I31" s="40">
        <f>COUNTIF(Vertices[Out-Degree],"&gt;= "&amp;H31)-COUNTIF(Vertices[Out-Degree],"&gt;="&amp;H32)</f>
        <v>0</v>
      </c>
      <c r="J31" s="39">
        <f t="shared" si="4"/>
        <v>44.51162790697673</v>
      </c>
      <c r="K31" s="40">
        <f>COUNTIF(Vertices[Betweenness Centrality],"&gt;= "&amp;J31)-COUNTIF(Vertices[Betweenness Centrality],"&gt;="&amp;J32)</f>
        <v>0</v>
      </c>
      <c r="L31" s="39">
        <f t="shared" si="5"/>
        <v>0.06544430232558142</v>
      </c>
      <c r="M31" s="40">
        <f>COUNTIF(Vertices[Closeness Centrality],"&gt;= "&amp;L31)-COUNTIF(Vertices[Closeness Centrality],"&gt;="&amp;L32)</f>
        <v>0</v>
      </c>
      <c r="N31" s="39">
        <f t="shared" si="6"/>
        <v>0.12366274418604645</v>
      </c>
      <c r="O31" s="40">
        <f>COUNTIF(Vertices[Eigenvector Centrality],"&gt;= "&amp;N31)-COUNTIF(Vertices[Eigenvector Centrality],"&gt;="&amp;N32)</f>
        <v>0</v>
      </c>
      <c r="P31" s="39">
        <f t="shared" si="7"/>
        <v>2.499495883720932</v>
      </c>
      <c r="Q31" s="40">
        <f>COUNTIF(Vertices[PageRank],"&gt;= "&amp;P31)-COUNTIF(Vertices[PageRank],"&gt;="&amp;P32)</f>
        <v>0</v>
      </c>
      <c r="R31" s="39">
        <f t="shared" si="8"/>
        <v>0.6994633273703047</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1.6976744186046524</v>
      </c>
      <c r="G32" s="38">
        <f>COUNTIF(Vertices[In-Degree],"&gt;= "&amp;F32)-COUNTIF(Vertices[In-Degree],"&gt;="&amp;F33)</f>
        <v>0</v>
      </c>
      <c r="H32" s="37">
        <f t="shared" si="3"/>
        <v>9.069767441860463</v>
      </c>
      <c r="I32" s="38">
        <f>COUNTIF(Vertices[Out-Degree],"&gt;= "&amp;H32)-COUNTIF(Vertices[Out-Degree],"&gt;="&amp;H33)</f>
        <v>0</v>
      </c>
      <c r="J32" s="37">
        <f t="shared" si="4"/>
        <v>46.04651162790696</v>
      </c>
      <c r="K32" s="38">
        <f>COUNTIF(Vertices[Betweenness Centrality],"&gt;= "&amp;J32)-COUNTIF(Vertices[Betweenness Centrality],"&gt;="&amp;J33)</f>
        <v>0</v>
      </c>
      <c r="L32" s="37">
        <f t="shared" si="5"/>
        <v>0.0662642093023256</v>
      </c>
      <c r="M32" s="38">
        <f>COUNTIF(Vertices[Closeness Centrality],"&gt;= "&amp;L32)-COUNTIF(Vertices[Closeness Centrality],"&gt;="&amp;L33)</f>
        <v>0</v>
      </c>
      <c r="N32" s="37">
        <f t="shared" si="6"/>
        <v>0.12594797674418598</v>
      </c>
      <c r="O32" s="38">
        <f>COUNTIF(Vertices[Eigenvector Centrality],"&gt;= "&amp;N32)-COUNTIF(Vertices[Eigenvector Centrality],"&gt;="&amp;N33)</f>
        <v>0</v>
      </c>
      <c r="P32" s="37">
        <f t="shared" si="7"/>
        <v>2.565100534883723</v>
      </c>
      <c r="Q32" s="38">
        <f>COUNTIF(Vertices[PageRank],"&gt;= "&amp;P32)-COUNTIF(Vertices[PageRank],"&gt;="&amp;P33)</f>
        <v>0</v>
      </c>
      <c r="R32" s="37">
        <f t="shared" si="8"/>
        <v>0.7209302325581401</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1.7209302325581408</v>
      </c>
      <c r="G33" s="40">
        <f>COUNTIF(Vertices[In-Degree],"&gt;= "&amp;F33)-COUNTIF(Vertices[In-Degree],"&gt;="&amp;F34)</f>
        <v>0</v>
      </c>
      <c r="H33" s="39">
        <f t="shared" si="3"/>
        <v>9.372093023255813</v>
      </c>
      <c r="I33" s="40">
        <f>COUNTIF(Vertices[Out-Degree],"&gt;= "&amp;H33)-COUNTIF(Vertices[Out-Degree],"&gt;="&amp;H34)</f>
        <v>0</v>
      </c>
      <c r="J33" s="39">
        <f t="shared" si="4"/>
        <v>47.58139534883719</v>
      </c>
      <c r="K33" s="40">
        <f>COUNTIF(Vertices[Betweenness Centrality],"&gt;= "&amp;J33)-COUNTIF(Vertices[Betweenness Centrality],"&gt;="&amp;J34)</f>
        <v>0</v>
      </c>
      <c r="L33" s="39">
        <f t="shared" si="5"/>
        <v>0.06708411627906978</v>
      </c>
      <c r="M33" s="40">
        <f>COUNTIF(Vertices[Closeness Centrality],"&gt;= "&amp;L33)-COUNTIF(Vertices[Closeness Centrality],"&gt;="&amp;L34)</f>
        <v>0</v>
      </c>
      <c r="N33" s="39">
        <f t="shared" si="6"/>
        <v>0.1282332093023255</v>
      </c>
      <c r="O33" s="40">
        <f>COUNTIF(Vertices[Eigenvector Centrality],"&gt;= "&amp;N33)-COUNTIF(Vertices[Eigenvector Centrality],"&gt;="&amp;N34)</f>
        <v>0</v>
      </c>
      <c r="P33" s="39">
        <f t="shared" si="7"/>
        <v>2.6307051860465136</v>
      </c>
      <c r="Q33" s="40">
        <f>COUNTIF(Vertices[PageRank],"&gt;= "&amp;P33)-COUNTIF(Vertices[PageRank],"&gt;="&amp;P34)</f>
        <v>0</v>
      </c>
      <c r="R33" s="39">
        <f t="shared" si="8"/>
        <v>0.7423971377459756</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1.7441860465116292</v>
      </c>
      <c r="G34" s="38">
        <f>COUNTIF(Vertices[In-Degree],"&gt;= "&amp;F34)-COUNTIF(Vertices[In-Degree],"&gt;="&amp;F35)</f>
        <v>0</v>
      </c>
      <c r="H34" s="37">
        <f t="shared" si="3"/>
        <v>9.674418604651162</v>
      </c>
      <c r="I34" s="38">
        <f>COUNTIF(Vertices[Out-Degree],"&gt;= "&amp;H34)-COUNTIF(Vertices[Out-Degree],"&gt;="&amp;H35)</f>
        <v>0</v>
      </c>
      <c r="J34" s="37">
        <f t="shared" si="4"/>
        <v>49.11627906976742</v>
      </c>
      <c r="K34" s="38">
        <f>COUNTIF(Vertices[Betweenness Centrality],"&gt;= "&amp;J34)-COUNTIF(Vertices[Betweenness Centrality],"&gt;="&amp;J35)</f>
        <v>0</v>
      </c>
      <c r="L34" s="37">
        <f t="shared" si="5"/>
        <v>0.06790402325581396</v>
      </c>
      <c r="M34" s="38">
        <f>COUNTIF(Vertices[Closeness Centrality],"&gt;= "&amp;L34)-COUNTIF(Vertices[Closeness Centrality],"&gt;="&amp;L35)</f>
        <v>0</v>
      </c>
      <c r="N34" s="37">
        <f t="shared" si="6"/>
        <v>0.13051844186046505</v>
      </c>
      <c r="O34" s="38">
        <f>COUNTIF(Vertices[Eigenvector Centrality],"&gt;= "&amp;N34)-COUNTIF(Vertices[Eigenvector Centrality],"&gt;="&amp;N35)</f>
        <v>0</v>
      </c>
      <c r="P34" s="37">
        <f t="shared" si="7"/>
        <v>2.6963098372093044</v>
      </c>
      <c r="Q34" s="38">
        <f>COUNTIF(Vertices[PageRank],"&gt;= "&amp;P34)-COUNTIF(Vertices[PageRank],"&gt;="&amp;P35)</f>
        <v>0</v>
      </c>
      <c r="R34" s="37">
        <f t="shared" si="8"/>
        <v>0.763864042933811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1.7674418604651176</v>
      </c>
      <c r="G35" s="40">
        <f>COUNTIF(Vertices[In-Degree],"&gt;= "&amp;F35)-COUNTIF(Vertices[In-Degree],"&gt;="&amp;F36)</f>
        <v>0</v>
      </c>
      <c r="H35" s="39">
        <f t="shared" si="3"/>
        <v>9.976744186046512</v>
      </c>
      <c r="I35" s="40">
        <f>COUNTIF(Vertices[Out-Degree],"&gt;= "&amp;H35)-COUNTIF(Vertices[Out-Degree],"&gt;="&amp;H36)</f>
        <v>0</v>
      </c>
      <c r="J35" s="39">
        <f t="shared" si="4"/>
        <v>50.651162790697654</v>
      </c>
      <c r="K35" s="40">
        <f>COUNTIF(Vertices[Betweenness Centrality],"&gt;= "&amp;J35)-COUNTIF(Vertices[Betweenness Centrality],"&gt;="&amp;J36)</f>
        <v>0</v>
      </c>
      <c r="L35" s="39">
        <f t="shared" si="5"/>
        <v>0.06872393023255814</v>
      </c>
      <c r="M35" s="40">
        <f>COUNTIF(Vertices[Closeness Centrality],"&gt;= "&amp;L35)-COUNTIF(Vertices[Closeness Centrality],"&gt;="&amp;L36)</f>
        <v>0</v>
      </c>
      <c r="N35" s="39">
        <f t="shared" si="6"/>
        <v>0.13280367441860458</v>
      </c>
      <c r="O35" s="40">
        <f>COUNTIF(Vertices[Eigenvector Centrality],"&gt;= "&amp;N35)-COUNTIF(Vertices[Eigenvector Centrality],"&gt;="&amp;N36)</f>
        <v>0</v>
      </c>
      <c r="P35" s="39">
        <f t="shared" si="7"/>
        <v>2.761914488372095</v>
      </c>
      <c r="Q35" s="40">
        <f>COUNTIF(Vertices[PageRank],"&gt;= "&amp;P35)-COUNTIF(Vertices[PageRank],"&gt;="&amp;P36)</f>
        <v>0</v>
      </c>
      <c r="R35" s="39">
        <f t="shared" si="8"/>
        <v>0.7853309481216465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1.790697674418606</v>
      </c>
      <c r="G36" s="38">
        <f>COUNTIF(Vertices[In-Degree],"&gt;= "&amp;F36)-COUNTIF(Vertices[In-Degree],"&gt;="&amp;F37)</f>
        <v>0</v>
      </c>
      <c r="H36" s="37">
        <f t="shared" si="3"/>
        <v>10.279069767441861</v>
      </c>
      <c r="I36" s="38">
        <f>COUNTIF(Vertices[Out-Degree],"&gt;= "&amp;H36)-COUNTIF(Vertices[Out-Degree],"&gt;="&amp;H37)</f>
        <v>0</v>
      </c>
      <c r="J36" s="37">
        <f t="shared" si="4"/>
        <v>52.186046511627886</v>
      </c>
      <c r="K36" s="38">
        <f>COUNTIF(Vertices[Betweenness Centrality],"&gt;= "&amp;J36)-COUNTIF(Vertices[Betweenness Centrality],"&gt;="&amp;J37)</f>
        <v>0</v>
      </c>
      <c r="L36" s="37">
        <f t="shared" si="5"/>
        <v>0.06954383720930232</v>
      </c>
      <c r="M36" s="38">
        <f>COUNTIF(Vertices[Closeness Centrality],"&gt;= "&amp;L36)-COUNTIF(Vertices[Closeness Centrality],"&gt;="&amp;L37)</f>
        <v>0</v>
      </c>
      <c r="N36" s="37">
        <f t="shared" si="6"/>
        <v>0.1350889069767441</v>
      </c>
      <c r="O36" s="38">
        <f>COUNTIF(Vertices[Eigenvector Centrality],"&gt;= "&amp;N36)-COUNTIF(Vertices[Eigenvector Centrality],"&gt;="&amp;N37)</f>
        <v>0</v>
      </c>
      <c r="P36" s="37">
        <f t="shared" si="7"/>
        <v>2.827519139534886</v>
      </c>
      <c r="Q36" s="38">
        <f>COUNTIF(Vertices[PageRank],"&gt;= "&amp;P36)-COUNTIF(Vertices[PageRank],"&gt;="&amp;P37)</f>
        <v>0</v>
      </c>
      <c r="R36" s="37">
        <f t="shared" si="8"/>
        <v>0.806797853309482</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1.8139534883720945</v>
      </c>
      <c r="G37" s="40">
        <f>COUNTIF(Vertices[In-Degree],"&gt;= "&amp;F37)-COUNTIF(Vertices[In-Degree],"&gt;="&amp;F38)</f>
        <v>0</v>
      </c>
      <c r="H37" s="39">
        <f t="shared" si="3"/>
        <v>10.58139534883721</v>
      </c>
      <c r="I37" s="40">
        <f>COUNTIF(Vertices[Out-Degree],"&gt;= "&amp;H37)-COUNTIF(Vertices[Out-Degree],"&gt;="&amp;H38)</f>
        <v>0</v>
      </c>
      <c r="J37" s="39">
        <f t="shared" si="4"/>
        <v>53.72093023255812</v>
      </c>
      <c r="K37" s="40">
        <f>COUNTIF(Vertices[Betweenness Centrality],"&gt;= "&amp;J37)-COUNTIF(Vertices[Betweenness Centrality],"&gt;="&amp;J38)</f>
        <v>0</v>
      </c>
      <c r="L37" s="39">
        <f t="shared" si="5"/>
        <v>0.0703637441860465</v>
      </c>
      <c r="M37" s="40">
        <f>COUNTIF(Vertices[Closeness Centrality],"&gt;= "&amp;L37)-COUNTIF(Vertices[Closeness Centrality],"&gt;="&amp;L38)</f>
        <v>0</v>
      </c>
      <c r="N37" s="39">
        <f t="shared" si="6"/>
        <v>0.13737413953488364</v>
      </c>
      <c r="O37" s="40">
        <f>COUNTIF(Vertices[Eigenvector Centrality],"&gt;= "&amp;N37)-COUNTIF(Vertices[Eigenvector Centrality],"&gt;="&amp;N38)</f>
        <v>0</v>
      </c>
      <c r="P37" s="39">
        <f t="shared" si="7"/>
        <v>2.893123790697677</v>
      </c>
      <c r="Q37" s="40">
        <f>COUNTIF(Vertices[PageRank],"&gt;= "&amp;P37)-COUNTIF(Vertices[PageRank],"&gt;="&amp;P38)</f>
        <v>0</v>
      </c>
      <c r="R37" s="39">
        <f t="shared" si="8"/>
        <v>0.8282647584973174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1.8372093023255829</v>
      </c>
      <c r="G38" s="38">
        <f>COUNTIF(Vertices[In-Degree],"&gt;= "&amp;F38)-COUNTIF(Vertices[In-Degree],"&gt;="&amp;F39)</f>
        <v>0</v>
      </c>
      <c r="H38" s="37">
        <f t="shared" si="3"/>
        <v>10.88372093023256</v>
      </c>
      <c r="I38" s="38">
        <f>COUNTIF(Vertices[Out-Degree],"&gt;= "&amp;H38)-COUNTIF(Vertices[Out-Degree],"&gt;="&amp;H39)</f>
        <v>0</v>
      </c>
      <c r="J38" s="37">
        <f t="shared" si="4"/>
        <v>55.25581395348835</v>
      </c>
      <c r="K38" s="38">
        <f>COUNTIF(Vertices[Betweenness Centrality],"&gt;= "&amp;J38)-COUNTIF(Vertices[Betweenness Centrality],"&gt;="&amp;J39)</f>
        <v>0</v>
      </c>
      <c r="L38" s="37">
        <f t="shared" si="5"/>
        <v>0.07118365116279068</v>
      </c>
      <c r="M38" s="38">
        <f>COUNTIF(Vertices[Closeness Centrality],"&gt;= "&amp;L38)-COUNTIF(Vertices[Closeness Centrality],"&gt;="&amp;L39)</f>
        <v>0</v>
      </c>
      <c r="N38" s="37">
        <f t="shared" si="6"/>
        <v>0.13965937209302318</v>
      </c>
      <c r="O38" s="38">
        <f>COUNTIF(Vertices[Eigenvector Centrality],"&gt;= "&amp;N38)-COUNTIF(Vertices[Eigenvector Centrality],"&gt;="&amp;N39)</f>
        <v>0</v>
      </c>
      <c r="P38" s="37">
        <f t="shared" si="7"/>
        <v>2.9587284418604676</v>
      </c>
      <c r="Q38" s="38">
        <f>COUNTIF(Vertices[PageRank],"&gt;= "&amp;P38)-COUNTIF(Vertices[PageRank],"&gt;="&amp;P39)</f>
        <v>0</v>
      </c>
      <c r="R38" s="37">
        <f t="shared" si="8"/>
        <v>0.8497316636851528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1.8604651162790713</v>
      </c>
      <c r="G39" s="40">
        <f>COUNTIF(Vertices[In-Degree],"&gt;= "&amp;F39)-COUNTIF(Vertices[In-Degree],"&gt;="&amp;F40)</f>
        <v>0</v>
      </c>
      <c r="H39" s="39">
        <f t="shared" si="3"/>
        <v>11.186046511627909</v>
      </c>
      <c r="I39" s="40">
        <f>COUNTIF(Vertices[Out-Degree],"&gt;= "&amp;H39)-COUNTIF(Vertices[Out-Degree],"&gt;="&amp;H40)</f>
        <v>0</v>
      </c>
      <c r="J39" s="39">
        <f t="shared" si="4"/>
        <v>56.79069767441858</v>
      </c>
      <c r="K39" s="40">
        <f>COUNTIF(Vertices[Betweenness Centrality],"&gt;= "&amp;J39)-COUNTIF(Vertices[Betweenness Centrality],"&gt;="&amp;J40)</f>
        <v>0</v>
      </c>
      <c r="L39" s="39">
        <f t="shared" si="5"/>
        <v>0.07200355813953487</v>
      </c>
      <c r="M39" s="40">
        <f>COUNTIF(Vertices[Closeness Centrality],"&gt;= "&amp;L39)-COUNTIF(Vertices[Closeness Centrality],"&gt;="&amp;L40)</f>
        <v>0</v>
      </c>
      <c r="N39" s="39">
        <f t="shared" si="6"/>
        <v>0.1419446046511627</v>
      </c>
      <c r="O39" s="40">
        <f>COUNTIF(Vertices[Eigenvector Centrality],"&gt;= "&amp;N39)-COUNTIF(Vertices[Eigenvector Centrality],"&gt;="&amp;N40)</f>
        <v>0</v>
      </c>
      <c r="P39" s="39">
        <f t="shared" si="7"/>
        <v>3.0243330930232584</v>
      </c>
      <c r="Q39" s="40">
        <f>COUNTIF(Vertices[PageRank],"&gt;= "&amp;P39)-COUNTIF(Vertices[PageRank],"&gt;="&amp;P40)</f>
        <v>0</v>
      </c>
      <c r="R39" s="39">
        <f t="shared" si="8"/>
        <v>0.8711985688729883</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1.8837209302325597</v>
      </c>
      <c r="G40" s="38">
        <f>COUNTIF(Vertices[In-Degree],"&gt;= "&amp;F40)-COUNTIF(Vertices[In-Degree],"&gt;="&amp;F41)</f>
        <v>0</v>
      </c>
      <c r="H40" s="37">
        <f t="shared" si="3"/>
        <v>11.488372093023258</v>
      </c>
      <c r="I40" s="38">
        <f>COUNTIF(Vertices[Out-Degree],"&gt;= "&amp;H40)-COUNTIF(Vertices[Out-Degree],"&gt;="&amp;H41)</f>
        <v>0</v>
      </c>
      <c r="J40" s="37">
        <f t="shared" si="4"/>
        <v>58.32558139534881</v>
      </c>
      <c r="K40" s="38">
        <f>COUNTIF(Vertices[Betweenness Centrality],"&gt;= "&amp;J40)-COUNTIF(Vertices[Betweenness Centrality],"&gt;="&amp;J41)</f>
        <v>0</v>
      </c>
      <c r="L40" s="37">
        <f t="shared" si="5"/>
        <v>0.07282346511627905</v>
      </c>
      <c r="M40" s="38">
        <f>COUNTIF(Vertices[Closeness Centrality],"&gt;= "&amp;L40)-COUNTIF(Vertices[Closeness Centrality],"&gt;="&amp;L41)</f>
        <v>0</v>
      </c>
      <c r="N40" s="37">
        <f t="shared" si="6"/>
        <v>0.14422983720930224</v>
      </c>
      <c r="O40" s="38">
        <f>COUNTIF(Vertices[Eigenvector Centrality],"&gt;= "&amp;N40)-COUNTIF(Vertices[Eigenvector Centrality],"&gt;="&amp;N41)</f>
        <v>0</v>
      </c>
      <c r="P40" s="37">
        <f t="shared" si="7"/>
        <v>3.089937744186049</v>
      </c>
      <c r="Q40" s="38">
        <f>COUNTIF(Vertices[PageRank],"&gt;= "&amp;P40)-COUNTIF(Vertices[PageRank],"&gt;="&amp;P41)</f>
        <v>0</v>
      </c>
      <c r="R40" s="37">
        <f t="shared" si="8"/>
        <v>0.8926654740608237</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1.9069767441860481</v>
      </c>
      <c r="G41" s="40">
        <f>COUNTIF(Vertices[In-Degree],"&gt;= "&amp;F41)-COUNTIF(Vertices[In-Degree],"&gt;="&amp;F42)</f>
        <v>0</v>
      </c>
      <c r="H41" s="39">
        <f t="shared" si="3"/>
        <v>11.790697674418608</v>
      </c>
      <c r="I41" s="40">
        <f>COUNTIF(Vertices[Out-Degree],"&gt;= "&amp;H41)-COUNTIF(Vertices[Out-Degree],"&gt;="&amp;H42)</f>
        <v>0</v>
      </c>
      <c r="J41" s="39">
        <f t="shared" si="4"/>
        <v>59.860465116279045</v>
      </c>
      <c r="K41" s="40">
        <f>COUNTIF(Vertices[Betweenness Centrality],"&gt;= "&amp;J41)-COUNTIF(Vertices[Betweenness Centrality],"&gt;="&amp;J42)</f>
        <v>0</v>
      </c>
      <c r="L41" s="39">
        <f t="shared" si="5"/>
        <v>0.07364337209302323</v>
      </c>
      <c r="M41" s="40">
        <f>COUNTIF(Vertices[Closeness Centrality],"&gt;= "&amp;L41)-COUNTIF(Vertices[Closeness Centrality],"&gt;="&amp;L42)</f>
        <v>0</v>
      </c>
      <c r="N41" s="39">
        <f t="shared" si="6"/>
        <v>0.14651506976744177</v>
      </c>
      <c r="O41" s="40">
        <f>COUNTIF(Vertices[Eigenvector Centrality],"&gt;= "&amp;N41)-COUNTIF(Vertices[Eigenvector Centrality],"&gt;="&amp;N42)</f>
        <v>0</v>
      </c>
      <c r="P41" s="39">
        <f t="shared" si="7"/>
        <v>3.15554239534884</v>
      </c>
      <c r="Q41" s="40">
        <f>COUNTIF(Vertices[PageRank],"&gt;= "&amp;P41)-COUNTIF(Vertices[PageRank],"&gt;="&amp;P42)</f>
        <v>0</v>
      </c>
      <c r="R41" s="39">
        <f t="shared" si="8"/>
        <v>0.9141323792486592</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1.9302325581395365</v>
      </c>
      <c r="G42" s="38">
        <f>COUNTIF(Vertices[In-Degree],"&gt;= "&amp;F42)-COUNTIF(Vertices[In-Degree],"&gt;="&amp;F43)</f>
        <v>0</v>
      </c>
      <c r="H42" s="37">
        <f t="shared" si="3"/>
        <v>12.093023255813957</v>
      </c>
      <c r="I42" s="38">
        <f>COUNTIF(Vertices[Out-Degree],"&gt;= "&amp;H42)-COUNTIF(Vertices[Out-Degree],"&gt;="&amp;H43)</f>
        <v>0</v>
      </c>
      <c r="J42" s="37">
        <f t="shared" si="4"/>
        <v>61.395348837209276</v>
      </c>
      <c r="K42" s="38">
        <f>COUNTIF(Vertices[Betweenness Centrality],"&gt;= "&amp;J42)-COUNTIF(Vertices[Betweenness Centrality],"&gt;="&amp;J43)</f>
        <v>0</v>
      </c>
      <c r="L42" s="37">
        <f t="shared" si="5"/>
        <v>0.07446327906976741</v>
      </c>
      <c r="M42" s="38">
        <f>COUNTIF(Vertices[Closeness Centrality],"&gt;= "&amp;L42)-COUNTIF(Vertices[Closeness Centrality],"&gt;="&amp;L43)</f>
        <v>0</v>
      </c>
      <c r="N42" s="37">
        <f t="shared" si="6"/>
        <v>0.1488003023255813</v>
      </c>
      <c r="O42" s="38">
        <f>COUNTIF(Vertices[Eigenvector Centrality],"&gt;= "&amp;N42)-COUNTIF(Vertices[Eigenvector Centrality],"&gt;="&amp;N43)</f>
        <v>0</v>
      </c>
      <c r="P42" s="37">
        <f t="shared" si="7"/>
        <v>3.2211470465116308</v>
      </c>
      <c r="Q42" s="38">
        <f>COUNTIF(Vertices[PageRank],"&gt;= "&amp;P42)-COUNTIF(Vertices[PageRank],"&gt;="&amp;P43)</f>
        <v>0</v>
      </c>
      <c r="R42" s="37">
        <f t="shared" si="8"/>
        <v>0.9355992844364946</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1.953488372093025</v>
      </c>
      <c r="G43" s="40">
        <f>COUNTIF(Vertices[In-Degree],"&gt;= "&amp;F43)-COUNTIF(Vertices[In-Degree],"&gt;="&amp;F44)</f>
        <v>0</v>
      </c>
      <c r="H43" s="39">
        <f t="shared" si="3"/>
        <v>12.395348837209307</v>
      </c>
      <c r="I43" s="40">
        <f>COUNTIF(Vertices[Out-Degree],"&gt;= "&amp;H43)-COUNTIF(Vertices[Out-Degree],"&gt;="&amp;H44)</f>
        <v>0</v>
      </c>
      <c r="J43" s="39">
        <f t="shared" si="4"/>
        <v>62.93023255813951</v>
      </c>
      <c r="K43" s="40">
        <f>COUNTIF(Vertices[Betweenness Centrality],"&gt;= "&amp;J43)-COUNTIF(Vertices[Betweenness Centrality],"&gt;="&amp;J44)</f>
        <v>0</v>
      </c>
      <c r="L43" s="39">
        <f t="shared" si="5"/>
        <v>0.07528318604651159</v>
      </c>
      <c r="M43" s="40">
        <f>COUNTIF(Vertices[Closeness Centrality],"&gt;= "&amp;L43)-COUNTIF(Vertices[Closeness Centrality],"&gt;="&amp;L44)</f>
        <v>0</v>
      </c>
      <c r="N43" s="39">
        <f t="shared" si="6"/>
        <v>0.15108553488372084</v>
      </c>
      <c r="O43" s="40">
        <f>COUNTIF(Vertices[Eigenvector Centrality],"&gt;= "&amp;N43)-COUNTIF(Vertices[Eigenvector Centrality],"&gt;="&amp;N44)</f>
        <v>0</v>
      </c>
      <c r="P43" s="39">
        <f t="shared" si="7"/>
        <v>3.2867516976744215</v>
      </c>
      <c r="Q43" s="40">
        <f>COUNTIF(Vertices[PageRank],"&gt;= "&amp;P43)-COUNTIF(Vertices[PageRank],"&gt;="&amp;P44)</f>
        <v>0</v>
      </c>
      <c r="R43" s="39">
        <f t="shared" si="8"/>
        <v>0.9570661896243301</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1.9767441860465134</v>
      </c>
      <c r="G44" s="38">
        <f>COUNTIF(Vertices[In-Degree],"&gt;= "&amp;F44)-COUNTIF(Vertices[In-Degree],"&gt;="&amp;F45)</f>
        <v>0</v>
      </c>
      <c r="H44" s="37">
        <f t="shared" si="3"/>
        <v>12.697674418604656</v>
      </c>
      <c r="I44" s="38">
        <f>COUNTIF(Vertices[Out-Degree],"&gt;= "&amp;H44)-COUNTIF(Vertices[Out-Degree],"&gt;="&amp;H45)</f>
        <v>0</v>
      </c>
      <c r="J44" s="37">
        <f t="shared" si="4"/>
        <v>64.46511627906975</v>
      </c>
      <c r="K44" s="38">
        <f>COUNTIF(Vertices[Betweenness Centrality],"&gt;= "&amp;J44)-COUNTIF(Vertices[Betweenness Centrality],"&gt;="&amp;J45)</f>
        <v>0</v>
      </c>
      <c r="L44" s="37">
        <f t="shared" si="5"/>
        <v>0.07610309302325577</v>
      </c>
      <c r="M44" s="38">
        <f>COUNTIF(Vertices[Closeness Centrality],"&gt;= "&amp;L44)-COUNTIF(Vertices[Closeness Centrality],"&gt;="&amp;L45)</f>
        <v>0</v>
      </c>
      <c r="N44" s="37">
        <f t="shared" si="6"/>
        <v>0.15337076744186037</v>
      </c>
      <c r="O44" s="38">
        <f>COUNTIF(Vertices[Eigenvector Centrality],"&gt;= "&amp;N44)-COUNTIF(Vertices[Eigenvector Centrality],"&gt;="&amp;N45)</f>
        <v>0</v>
      </c>
      <c r="P44" s="37">
        <f t="shared" si="7"/>
        <v>3.3523563488372123</v>
      </c>
      <c r="Q44" s="38">
        <f>COUNTIF(Vertices[PageRank],"&gt;= "&amp;P44)-COUNTIF(Vertices[PageRank],"&gt;="&amp;P45)</f>
        <v>0</v>
      </c>
      <c r="R44" s="37">
        <f t="shared" si="8"/>
        <v>0.9785330948121655</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2</v>
      </c>
      <c r="G45" s="42">
        <f>COUNTIF(Vertices[In-Degree],"&gt;= "&amp;F45)-COUNTIF(Vertices[In-Degree],"&gt;="&amp;F46)</f>
        <v>12</v>
      </c>
      <c r="H45" s="41">
        <f>MAX(Vertices[Out-Degree])</f>
        <v>13</v>
      </c>
      <c r="I45" s="42">
        <f>COUNTIF(Vertices[Out-Degree],"&gt;= "&amp;H45)-COUNTIF(Vertices[Out-Degree],"&gt;="&amp;H46)</f>
        <v>2</v>
      </c>
      <c r="J45" s="41">
        <f>MAX(Vertices[Betweenness Centrality])</f>
        <v>66</v>
      </c>
      <c r="K45" s="42">
        <f>COUNTIF(Vertices[Betweenness Centrality],"&gt;= "&amp;J45)-COUNTIF(Vertices[Betweenness Centrality],"&gt;="&amp;J46)</f>
        <v>2</v>
      </c>
      <c r="L45" s="41">
        <f>MAX(Vertices[Closeness Centrality])</f>
        <v>0.076923</v>
      </c>
      <c r="M45" s="42">
        <f>COUNTIF(Vertices[Closeness Centrality],"&gt;= "&amp;L45)-COUNTIF(Vertices[Closeness Centrality],"&gt;="&amp;L46)</f>
        <v>2</v>
      </c>
      <c r="N45" s="41">
        <f>MAX(Vertices[Eigenvector Centrality])</f>
        <v>0.155656</v>
      </c>
      <c r="O45" s="42">
        <f>COUNTIF(Vertices[Eigenvector Centrality],"&gt;= "&amp;N45)-COUNTIF(Vertices[Eigenvector Centrality],"&gt;="&amp;N46)</f>
        <v>2</v>
      </c>
      <c r="P45" s="41">
        <f>MAX(Vertices[PageRank])</f>
        <v>3.417961</v>
      </c>
      <c r="Q45" s="42">
        <f>COUNTIF(Vertices[PageRank],"&gt;= "&amp;P45)-COUNTIF(Vertices[PageRank],"&gt;="&amp;P46)</f>
        <v>2</v>
      </c>
      <c r="R45" s="41">
        <f>MAX(Vertices[Clustering Coefficient])</f>
        <v>1</v>
      </c>
      <c r="S45" s="45">
        <f>COUNTIF(Vertices[Clustering Coefficient],"&gt;= "&amp;R45)-COUNTIF(Vertices[Clustering Coefficient],"&gt;="&amp;R46)</f>
        <v>12</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1</v>
      </c>
    </row>
    <row r="58" spans="1:2" ht="15">
      <c r="A58" s="33" t="s">
        <v>89</v>
      </c>
      <c r="B58" s="46">
        <f>IF(COUNT(Vertices[In-Degree])&gt;0,F45,NoMetricMessage)</f>
        <v>2</v>
      </c>
    </row>
    <row r="59" spans="1:2" ht="15">
      <c r="A59" s="33" t="s">
        <v>90</v>
      </c>
      <c r="B59" s="47">
        <f>_xlfn.IFERROR(AVERAGE(Vertices[In-Degree]),NoMetricMessage)</f>
        <v>1.8571428571428572</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13</v>
      </c>
    </row>
    <row r="73" spans="1:2" ht="15">
      <c r="A73" s="33" t="s">
        <v>96</v>
      </c>
      <c r="B73" s="47">
        <f>_xlfn.IFERROR(AVERAGE(Vertices[Out-Degree]),NoMetricMessage)</f>
        <v>1.8571428571428572</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66</v>
      </c>
    </row>
    <row r="87" spans="1:2" ht="15">
      <c r="A87" s="33" t="s">
        <v>102</v>
      </c>
      <c r="B87" s="47">
        <f>_xlfn.IFERROR(AVERAGE(Vertices[Betweenness Centrality]),NoMetricMessage)</f>
        <v>9.428571428571429</v>
      </c>
    </row>
    <row r="88" spans="1:2" ht="15">
      <c r="A88" s="33" t="s">
        <v>103</v>
      </c>
      <c r="B88" s="47">
        <f>_xlfn.IFERROR(MEDIAN(Vertices[Betweenness Centrality]),NoMetricMessage)</f>
        <v>0</v>
      </c>
    </row>
    <row r="99" spans="1:2" ht="15">
      <c r="A99" s="33" t="s">
        <v>106</v>
      </c>
      <c r="B99" s="47">
        <f>IF(COUNT(Vertices[Closeness Centrality])&gt;0,L2,NoMetricMessage)</f>
        <v>0.041667</v>
      </c>
    </row>
    <row r="100" spans="1:2" ht="15">
      <c r="A100" s="33" t="s">
        <v>107</v>
      </c>
      <c r="B100" s="47">
        <f>IF(COUNT(Vertices[Closeness Centrality])&gt;0,L45,NoMetricMessage)</f>
        <v>0.076923</v>
      </c>
    </row>
    <row r="101" spans="1:2" ht="15">
      <c r="A101" s="33" t="s">
        <v>108</v>
      </c>
      <c r="B101" s="47">
        <f>_xlfn.IFERROR(AVERAGE(Vertices[Closeness Centrality]),NoMetricMessage)</f>
        <v>0.046703571428571435</v>
      </c>
    </row>
    <row r="102" spans="1:2" ht="15">
      <c r="A102" s="33" t="s">
        <v>109</v>
      </c>
      <c r="B102" s="47">
        <f>_xlfn.IFERROR(MEDIAN(Vertices[Closeness Centrality]),NoMetricMessage)</f>
        <v>0.041667</v>
      </c>
    </row>
    <row r="113" spans="1:2" ht="15">
      <c r="A113" s="33" t="s">
        <v>112</v>
      </c>
      <c r="B113" s="47">
        <f>IF(COUNT(Vertices[Eigenvector Centrality])&gt;0,N2,NoMetricMessage)</f>
        <v>0.057391</v>
      </c>
    </row>
    <row r="114" spans="1:2" ht="15">
      <c r="A114" s="33" t="s">
        <v>113</v>
      </c>
      <c r="B114" s="47">
        <f>IF(COUNT(Vertices[Eigenvector Centrality])&gt;0,N45,NoMetricMessage)</f>
        <v>0.155656</v>
      </c>
    </row>
    <row r="115" spans="1:2" ht="15">
      <c r="A115" s="33" t="s">
        <v>114</v>
      </c>
      <c r="B115" s="47">
        <f>_xlfn.IFERROR(AVERAGE(Vertices[Eigenvector Centrality]),NoMetricMessage)</f>
        <v>0.07142885714285711</v>
      </c>
    </row>
    <row r="116" spans="1:2" ht="15">
      <c r="A116" s="33" t="s">
        <v>115</v>
      </c>
      <c r="B116" s="47">
        <f>_xlfn.IFERROR(MEDIAN(Vertices[Eigenvector Centrality]),NoMetricMessage)</f>
        <v>0.057391</v>
      </c>
    </row>
    <row r="127" spans="1:2" ht="15">
      <c r="A127" s="33" t="s">
        <v>140</v>
      </c>
      <c r="B127" s="47">
        <f>IF(COUNT(Vertices[PageRank])&gt;0,P2,NoMetricMessage)</f>
        <v>0.596961</v>
      </c>
    </row>
    <row r="128" spans="1:2" ht="15">
      <c r="A128" s="33" t="s">
        <v>141</v>
      </c>
      <c r="B128" s="47">
        <f>IF(COUNT(Vertices[PageRank])&gt;0,P45,NoMetricMessage)</f>
        <v>3.417961</v>
      </c>
    </row>
    <row r="129" spans="1:2" ht="15">
      <c r="A129" s="33" t="s">
        <v>142</v>
      </c>
      <c r="B129" s="47">
        <f>_xlfn.IFERROR(AVERAGE(Vertices[PageRank]),NoMetricMessage)</f>
        <v>0.9999610000000002</v>
      </c>
    </row>
    <row r="130" spans="1:2" ht="15">
      <c r="A130" s="33" t="s">
        <v>143</v>
      </c>
      <c r="B130" s="47">
        <f>_xlfn.IFERROR(MEDIAN(Vertices[PageRank]),NoMetricMessage)</f>
        <v>0.596961</v>
      </c>
    </row>
    <row r="141" spans="1:2" ht="15">
      <c r="A141" s="33" t="s">
        <v>118</v>
      </c>
      <c r="B141" s="47">
        <f>IF(COUNT(Vertices[Clustering Coefficient])&gt;0,R2,NoMetricMessage)</f>
        <v>0.07692307692307693</v>
      </c>
    </row>
    <row r="142" spans="1:2" ht="15">
      <c r="A142" s="33" t="s">
        <v>119</v>
      </c>
      <c r="B142" s="47">
        <f>IF(COUNT(Vertices[Clustering Coefficient])&gt;0,R45,NoMetricMessage)</f>
        <v>1</v>
      </c>
    </row>
    <row r="143" spans="1:2" ht="15">
      <c r="A143" s="33" t="s">
        <v>120</v>
      </c>
      <c r="B143" s="47">
        <f>_xlfn.IFERROR(AVERAGE(Vertices[Clustering Coefficient]),NoMetricMessage)</f>
        <v>0.868131868131868</v>
      </c>
    </row>
    <row r="144" spans="1:2" ht="15">
      <c r="A144" s="33" t="s">
        <v>121</v>
      </c>
      <c r="B144" s="47">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v>
      </c>
    </row>
    <row r="6" spans="1:18" ht="409.5">
      <c r="A6">
        <v>0</v>
      </c>
      <c r="B6" s="1" t="s">
        <v>136</v>
      </c>
      <c r="C6">
        <v>1</v>
      </c>
      <c r="D6" t="s">
        <v>59</v>
      </c>
      <c r="E6" t="s">
        <v>59</v>
      </c>
      <c r="F6">
        <v>0</v>
      </c>
      <c r="H6" t="s">
        <v>71</v>
      </c>
      <c r="J6" t="s">
        <v>173</v>
      </c>
      <c r="K6" s="13" t="s">
        <v>335</v>
      </c>
      <c r="R6" t="s">
        <v>129</v>
      </c>
    </row>
    <row r="7" spans="1:11" ht="409.5">
      <c r="A7">
        <v>2</v>
      </c>
      <c r="B7">
        <v>1</v>
      </c>
      <c r="C7">
        <v>0</v>
      </c>
      <c r="D7" t="s">
        <v>60</v>
      </c>
      <c r="E7" t="s">
        <v>60</v>
      </c>
      <c r="F7">
        <v>2</v>
      </c>
      <c r="H7" t="s">
        <v>72</v>
      </c>
      <c r="J7" t="s">
        <v>174</v>
      </c>
      <c r="K7" s="13" t="s">
        <v>336</v>
      </c>
    </row>
    <row r="8" spans="1:11" ht="409.5">
      <c r="A8"/>
      <c r="B8">
        <v>2</v>
      </c>
      <c r="C8">
        <v>2</v>
      </c>
      <c r="D8" t="s">
        <v>61</v>
      </c>
      <c r="E8" t="s">
        <v>61</v>
      </c>
      <c r="H8" t="s">
        <v>73</v>
      </c>
      <c r="J8" t="s">
        <v>175</v>
      </c>
      <c r="K8" s="13" t="s">
        <v>337</v>
      </c>
    </row>
    <row r="9" spans="1:11" ht="409.5">
      <c r="A9"/>
      <c r="B9">
        <v>3</v>
      </c>
      <c r="C9">
        <v>4</v>
      </c>
      <c r="D9" t="s">
        <v>62</v>
      </c>
      <c r="E9" t="s">
        <v>62</v>
      </c>
      <c r="H9" t="s">
        <v>74</v>
      </c>
      <c r="J9" t="s">
        <v>176</v>
      </c>
      <c r="K9" s="13" t="s">
        <v>338</v>
      </c>
    </row>
    <row r="10" spans="1:11" ht="409.5">
      <c r="A10"/>
      <c r="B10">
        <v>4</v>
      </c>
      <c r="D10" t="s">
        <v>63</v>
      </c>
      <c r="E10" t="s">
        <v>63</v>
      </c>
      <c r="H10" t="s">
        <v>75</v>
      </c>
      <c r="J10" t="s">
        <v>177</v>
      </c>
      <c r="K10" s="108" t="s">
        <v>339</v>
      </c>
    </row>
    <row r="11" spans="1:11" ht="409.5">
      <c r="A11"/>
      <c r="B11">
        <v>5</v>
      </c>
      <c r="D11" t="s">
        <v>46</v>
      </c>
      <c r="E11">
        <v>1</v>
      </c>
      <c r="H11" t="s">
        <v>76</v>
      </c>
      <c r="J11" t="s">
        <v>178</v>
      </c>
      <c r="K11" s="13" t="s">
        <v>363</v>
      </c>
    </row>
    <row r="12" spans="1:11" ht="15">
      <c r="A12"/>
      <c r="B12"/>
      <c r="D12" t="s">
        <v>64</v>
      </c>
      <c r="E12">
        <v>2</v>
      </c>
      <c r="H12">
        <v>0</v>
      </c>
      <c r="J12" t="s">
        <v>179</v>
      </c>
      <c r="K12">
        <v>7</v>
      </c>
    </row>
    <row r="13" spans="1:11" ht="15">
      <c r="A13"/>
      <c r="B13"/>
      <c r="D13">
        <v>1</v>
      </c>
      <c r="E13">
        <v>3</v>
      </c>
      <c r="H13">
        <v>1</v>
      </c>
      <c r="J13" t="s">
        <v>181</v>
      </c>
      <c r="K13" t="s">
        <v>504</v>
      </c>
    </row>
    <row r="14" spans="4:11" ht="409.5">
      <c r="D14">
        <v>2</v>
      </c>
      <c r="E14">
        <v>4</v>
      </c>
      <c r="H14">
        <v>2</v>
      </c>
      <c r="J14" t="s">
        <v>182</v>
      </c>
      <c r="K14" s="13" t="s">
        <v>505</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226</v>
      </c>
      <c r="B2" s="84" t="s">
        <v>227</v>
      </c>
      <c r="C2" s="52" t="s">
        <v>228</v>
      </c>
    </row>
    <row r="3" spans="1:3" ht="15">
      <c r="A3" s="83" t="s">
        <v>221</v>
      </c>
      <c r="B3" s="83" t="s">
        <v>221</v>
      </c>
      <c r="C3" s="34">
        <v>26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2019-06-10T17:03:38Z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