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4.xml" ContentType="application/vnd.openxmlformats-officedocument.spreadsheetml.table+xml"/>
  <Override PartName="/xl/tables/table12.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<sst xmlns="http://schemas.openxmlformats.org/spreadsheetml/2006/main" count="6363" uniqueCount="1761">
  <si>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</si>
  <si>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</si>
  <si>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</si>
  <si>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</si>
  <si>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</si>
  <si>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</si>
  <si>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</si>
  <si>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</si>
  <si>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</si>
  <si>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</si>
  <si>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</si>
  <si>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</si>
  <si>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</si>
  <si>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</si>
  <si>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</si>
  <si>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</si>
  <si>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</si>
  <si>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</si>
  <si>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</si>
  <si>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</si>
  <si>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</si>
  <si>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</si>
  <si>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</si>
  <si>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</si>
  <si>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</si>
  <si>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</si>
  <si>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</si>
  <si>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</si>
  <si>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</si>
  <si>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</si>
  <si>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</si>
  <si>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</si>
  <si>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</si>
  <si>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</si>
  <si>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</si>
  <si>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</si>
  <si>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</si>
  <si>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</si>
  <si>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</si>
  <si>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</si>
  <si>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</si>
  <si>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</si>
  <si>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</si>
  <si>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</si>
  <si>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</si>
  <si>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</si>
  <si>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</si>
  <si>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</si>
  <si>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</si>
  <si>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</si>
  <si>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</si>
  <si>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</si>
  <si>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</si>
  <si>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</si>
  <si>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</si>
  <si>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</si>
  <si>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</si>
  <si>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</si>
  <si>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</si>
  <si>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</si>
  <si>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</si>
  <si>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</si>
  <si>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</si>
  <si>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</si>
  <si>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</si>
  <si>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</si>
  <si>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</si>
  <si>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</si>
  <si>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</si>
  <si>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</si>
  <si>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</si>
  <si>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</si>
  <si>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</si>
  <si>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</si>
  <si>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</si>
  <si>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</si>
  <si>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</si>
  <si>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</si>
  <si>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</si>
  <si>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</si>
  <si>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</si>
  <si>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</si>
  <si>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</si>
  <si>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</si>
  <si>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</si>
  <si>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</si>
  <si>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</si>
  <si>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</si>
  <si>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</si>
  <si>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</si>
  <si>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</si>
  <si>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</si>
  <si>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</si>
  <si>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</si>
  <si>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</si>
  <si>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</si>
  <si>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</si>
  <si>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</si>
  <si>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</si>
  <si>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</si>
  <si>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</si>
  <si>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</si>
  <si>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</si>
  <si>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</si>
  <si>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</si>
  <si>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</si>
  <si>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</si>
  <si>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</si>
  <si>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</si>
  <si>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</si>
  <si>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</si>
  <si>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</si>
  <si>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</si>
  <si>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</si>
  <si>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</si>
  <si>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</si>
  <si>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</si>
  <si>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</si>
  <si>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</si>
  <si>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</si>
  <si>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</si>
  <si>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</si>
  <si>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</si>
  <si>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</si>
  <si>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</si>
  <si>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</si>
  <si>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</si>
  <si>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</si>
  <si>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</si>
  <si>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</si>
  <si>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</si>
  <si>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</si>
  <si>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</si>
  <si>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</si>
  <si>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</si>
  <si>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</si>
  <si>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</si>
  <si>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</si>
  <si>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</si>
  <si>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</si>
  <si>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</si>
  <si>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</si>
  <si>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</si>
  <si>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</si>
  <si>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</si>
  <si>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</si>
  <si>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</si>
  <si>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</si>
  <si>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</si>
  <si>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</si>
  <si>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</si>
  <si>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</si>
  <si>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</si>
  <si>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</si>
  <si>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</si>
  <si>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</si>
  <si>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</si>
  <si>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</si>
  <si>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</si>
  <si>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</si>
  <si>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</si>
  <si>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</si>
  <si>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</si>
  <si>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</si>
  <si>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</si>
  <si>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</si>
  <si>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</si>
  <si>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</si>
  <si>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</si>
  <si>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</si>
  <si>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</si>
  <si>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</si>
  <si>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</si>
  <si>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</si>
  <si>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</si>
  <si>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</si>
  <si>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</si>
  <si>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</si>
  <si>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</si>
  <si>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</si>
  <si>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</si>
  <si>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</si>
  <si>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</si>
  <si>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</si>
  <si>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</si>
  <si>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</si>
  <si>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</si>
  <si>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</si>
  <si>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</si>
  <si>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</si>
  <si>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</si>
  <si>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</si>
  <si>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</si>
  <si>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</si>
  <si>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</si>
  <si>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</si>
  <si>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</si>
  <si>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</si>
  <si>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</si>
  <si>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</si>
  <si>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</si>
  <si>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</si>
  <si>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</si>
  <si>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</si>
  <si>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</si>
  <si>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</si>
  <si>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</si>
  <si>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</si>
  <si>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</si>
  <si>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</si>
  <si>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</si>
  <si>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</si>
  <si>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andybiotech</t>
  </si>
  <si>
    <t>anniemo28448248</t>
  </si>
  <si>
    <t>pkhakpour</t>
  </si>
  <si>
    <t>aolsams</t>
  </si>
  <si>
    <t>cyberibum</t>
  </si>
  <si>
    <t>mattgaudy</t>
  </si>
  <si>
    <t>real_ffa</t>
  </si>
  <si>
    <t>dcharabaty</t>
  </si>
  <si>
    <t>katescarlata_rd</t>
  </si>
  <si>
    <t>williedjenkins1</t>
  </si>
  <si>
    <t>ivanaboastsky</t>
  </si>
  <si>
    <t>simplesama</t>
  </si>
  <si>
    <t>actawesome</t>
  </si>
  <si>
    <t>cathyches</t>
  </si>
  <si>
    <t>kittenwithawhip</t>
  </si>
  <si>
    <t>sassykitchen</t>
  </si>
  <si>
    <t>alexdubs_</t>
  </si>
  <si>
    <t>casting_notice</t>
  </si>
  <si>
    <t>gabrieleschafer</t>
  </si>
  <si>
    <t>lizlewiscasting</t>
  </si>
  <si>
    <t>swdesertgramma</t>
  </si>
  <si>
    <t>jchele2013</t>
  </si>
  <si>
    <t>krisimd</t>
  </si>
  <si>
    <t>rxassistance123</t>
  </si>
  <si>
    <t>therxhelper</t>
  </si>
  <si>
    <t>matthewherper</t>
  </si>
  <si>
    <t>cpsmdb</t>
  </si>
  <si>
    <t>ati_la1</t>
  </si>
  <si>
    <t>themobeatty</t>
  </si>
  <si>
    <t>queen_historian</t>
  </si>
  <si>
    <t>benjaminburck</t>
  </si>
  <si>
    <t>thecascott</t>
  </si>
  <si>
    <t>mummyb83</t>
  </si>
  <si>
    <t>toddabarnett</t>
  </si>
  <si>
    <t>blakelashbrook</t>
  </si>
  <si>
    <t>catfraker</t>
  </si>
  <si>
    <t>lagu_cornejo</t>
  </si>
  <si>
    <t>myqc_bandlstory</t>
  </si>
  <si>
    <t>pilarcerda7</t>
  </si>
  <si>
    <t>therealcamilleg</t>
  </si>
  <si>
    <t>carol66walker</t>
  </si>
  <si>
    <t>meandhubbysay</t>
  </si>
  <si>
    <t>hkeycurrentuser</t>
  </si>
  <si>
    <t>dmomblog</t>
  </si>
  <si>
    <t>alpha_omega_yah</t>
  </si>
  <si>
    <t>immoralreport</t>
  </si>
  <si>
    <t>truthsandwich20</t>
  </si>
  <si>
    <t>oneredoctober</t>
  </si>
  <si>
    <t>mhowardrn</t>
  </si>
  <si>
    <t>indianaena</t>
  </si>
  <si>
    <t>m_cassity</t>
  </si>
  <si>
    <t>jcrben</t>
  </si>
  <si>
    <t>bethenny</t>
  </si>
  <si>
    <t>potus</t>
  </si>
  <si>
    <t>hopkinsmedicine</t>
  </si>
  <si>
    <t>bilalmohammadmd</t>
  </si>
  <si>
    <t>sonictcb</t>
  </si>
  <si>
    <t>allylovespono</t>
  </si>
  <si>
    <t>daisy17</t>
  </si>
  <si>
    <t>kier_kee</t>
  </si>
  <si>
    <t>pharmablue</t>
  </si>
  <si>
    <t>demsrdumb3</t>
  </si>
  <si>
    <t>ababygirltoone</t>
  </si>
  <si>
    <t>cnbc</t>
  </si>
  <si>
    <t>marshablackburn</t>
  </si>
  <si>
    <t>realdonaldtrump</t>
  </si>
  <si>
    <t>xoja29</t>
  </si>
  <si>
    <t>salixpharma</t>
  </si>
  <si>
    <t>enaorg</t>
  </si>
  <si>
    <t>melissa_850</t>
  </si>
  <si>
    <t>Mentions</t>
  </si>
  <si>
    <t>Replies to</t>
  </si>
  <si>
    <t>Here comes the second wave of drug price hikes of 2019
$AMGN
Enbrel +6%
Kyprolis +3%
Blincyto +3%
Prolia +3%
Xgeva +3%
$BHC
Xifaxan +7.9%
Wellbutrin +6%
Relistor +6%
Uceris +6%
Apriso +6%
Lotemax +6%
Elidel +6%
$CLVS
Rubraca +8%
$EXEL
Cabometyx +5%
Cometriq +7%
(h/t PriceRx)</t>
  </si>
  <si>
    <t>RT @AndyBiotech: Here comes the second wave of drug price hikes of 2019
$AMGN
Enbrel +6%
Kyprolis +3%
Blincyto +3%
Prolia +3%
Xgeva +3%
$…</t>
  </si>
  <si>
    <t>Has anyone else felt crazy-depressed on Xifaxan? I took it before but don’t remember feeling this sick or sad</t>
  </si>
  <si>
    <t>@Bethenny Xifaxan is amazing if your doctor feels it is appropriate!</t>
  </si>
  <si>
    <t>Xifaxan
https://t.co/sAZd0CbeGx
Many patients have found lasting* relief of IBS-D symptoms with XIFAXAN.
YOU COULD, TOO.
#QAnon
#TheStorm
@POTUS
@Real_FFA
@MattGaudy https://t.co/ppbgafTftr</t>
  </si>
  <si>
    <t>RT @Cyberibum: Xifaxan
https://t.co/sAZd0CbeGx
Many patients have found lasting* relief of IBS-D symptoms with XIFAXAN.
YOU COULD, TOO.
#Q…</t>
  </si>
  <si>
    <t>@BilalMohammadMD @HopkinsMedicine If your patient has IBS diarrhea predominant , xifaxan gets approved under that indication (IBS-D) rather than under SIBO</t>
  </si>
  <si>
    <t>RT @DCharabaty: @BilalMohammadMD @HopkinsMedicine If your patient has IBS diarrhea predominant , xifaxan gets approved under that indicatio…</t>
  </si>
  <si>
    <t>@SonicTCB Xifaxan mascot https://t.co/IvHm7uSZTs</t>
  </si>
  <si>
    <t>I still miss their commercials for Xifaxan (check spelling). https://t.co/U0fsU0f4BW</t>
  </si>
  <si>
    <t>@allylovespono Xifaxan is my friend. I keep a bottle of it in a drawer just to be ready when SIBO hits. (Per GI doc). The cue for me is intractable vomiting.</t>
  </si>
  <si>
    <t>I started a new med along with my xifaxan, (modafanil) and boyyyyyyy is it hard to sleep.</t>
  </si>
  <si>
    <t>My stomach seems to miss xifaxan. _xD83D__xDE13_</t>
  </si>
  <si>
    <t>@KateScarlata_RD Now I am confused. After 2 rounds of Xifaxan I was told to take probiotics. Thoughts Kate?</t>
  </si>
  <si>
    <t>@daisy17 It's a one-two punch of Xifaxan and Metronidazole and I hope desperately that it works this time.</t>
  </si>
  <si>
    <t>@kittenwithawhip I was on xifaxan too, and found the intense side effects went away after the first few days. I was nauseous as hell. Hang in there _xD83D__xDC95_</t>
  </si>
  <si>
    <t>@kier_kee Are they laced with xifaxan?</t>
  </si>
  <si>
    <t>Online Commercials &amp;amp; Promos - Xifaxan, Real Patient Testimonials 1 role https://t.co/Cd0Kc5IDrn</t>
  </si>
  <si>
    <t>Xifaxan Testimonials https://t.co/ps0TXCZHL8</t>
  </si>
  <si>
    <t>STILL CASTING Men &amp;amp; Women in the Tri-State area who have been diagnosed with IBS-D &amp;amp; have taken or currently take Xifaxan for a Non Union Commercial. Apply here - https://t.co/RSnsp6HNja 
#Xifaxan #IBSAwareness #IBSD https://t.co/o1XVqM9e6j</t>
  </si>
  <si>
    <t>In a twist I was not expecting, I may not have #Crohns. I may have #IBS-D. But I may not. We just don't know what my major malfunction is. So taking a new med, xifaxan. Two weeks, 3 pills a day. If it helps then IBS-D. If not, moving to next thing. It never fucking ends I swear_xD83D__xDE44_</t>
  </si>
  <si>
    <t>@PharmaBlue Way too often, fluff! My dad's xifaxan is like 2k a month. It helps control his stomach bleeds (side effects of liver disease) and they won't refill/write his script. Hasn't had any for a month. He's a timebomb. It's criminal.</t>
  </si>
  <si>
    <t>RT @jchele2013: @PharmaBlue Way too often, fluff! My dad's xifaxan is like 2k a month. It helps control his stomach bleeds (side effects of…</t>
  </si>
  <si>
    <t>Find out how Xifaxan can help you manage IBS. 
.
.
#prescriptionassistance #patientassistanceprograms #rxassistance #xifaxan #follow #doctor #medication #health #f4f #medicine #drugs #patient #follow4follow
#prescription #assistance #follow #likes4likes
https://t.co/Q13U3bxJlH https://t.co/YQqO9tiuqu</t>
  </si>
  <si>
    <t>Manage your IBS. Find out how Xifaxan can help you and how we can too
.
.
#prescriptionassistance, #prescriptionassistanceprograms, #rxhelper #xifaxan #follow #doctor #medication #health #f4f #medicine #drugs #follow4follow
https://t.co/hLFBbOoKMk https://t.co/V0HEMcSqNE</t>
  </si>
  <si>
    <t>And the Xifaxan intestine.
https://t.co/yPWvzhHoFN https://t.co/FqA6Ve9r8j</t>
  </si>
  <si>
    <t>@ABabyGirlToOne @Demsrdumb3 Was that Xifaxan or Ex Lax?</t>
  </si>
  <si>
    <t>So proud of @themobeatty in this #Xifaxan spot!
#artistictalentrocks #awesomeclient #lovemyclients #commercials2019 https://t.co/VvVjSt6ia1</t>
  </si>
  <si>
    <t>RT @ATI_LA1: So proud of @themobeatty in this #Xifaxan spot!
#artistictalentrocks #awesomeclient #lovemyclients #commercials2019 https://t.…</t>
  </si>
  <si>
    <t>Last year, I was prescribed Xifaxan, which is a two week treatment for IBS that lasts up to six months. It is not a miracle drug, but it helps. The first time, it took me 3 months to GET the drug after being prescribed due to prior-authorization requirements.</t>
  </si>
  <si>
    <t>#Xifaxan 200 mg #ParagraphIV suit filed 4/24/19:
Salix v. Sun
DE 1:19-cv-00734
14 patents</t>
  </si>
  <si>
    <t>Rumor is the Cologuard box is dating the Xifaxan intestines creature. Very cute couple!</t>
  </si>
  <si>
    <t>@TheRealCamilleG Sorry to hears you have ibs, I have suffered for over 40 years, not sure if we can get Xifaxan here in the uk</t>
  </si>
  <si>
    <t>This is the new medication I am on. It does the same thing that my #Lactulose does except I don’t have the #diarrhea that always comes with taking Lactulose. #Xifaxan If anyone has any questions about it, please let me know.</t>
  </si>
  <si>
    <t>RT @TheRealCamilleG: #Ad Iâ€™m opening up today on my Instagram about a personal health struggle and my experience with XIFAXANÂ® (rifaximin)â€¦</t>
  </si>
  <si>
    <t>RT @MyQC_BandLstory: U changed your name from Valeant #VRX to Bausch Health $BHC.CA #BHC, appeared frequently @CNBC pitching #Lumify &amp;amp; #Xif…</t>
  </si>
  <si>
    <t>U changed your name from Valeant #VRX to Bausch Health $BHC.CA #BHC, appeared frequently @CNBC pitching #Lumify &amp;amp; #Xifaxan with #JimCrammer, lied 2 th Feds, #Eye consumers, #Ophthalmology &amp;amp; To th FDA about your Tampa MFG Plant minimum compliance and you can’t still Rise ur stock https://t.co/dgIAvi5JvQ</t>
  </si>
  <si>
    <t>#Ad I’m opening up today on my Instagram about a personal health struggle and my experience with XIFAXAN® (rifaximin) 550 mg tablets. https://t.co/Xd5ykjYt3f. Read my story here: https://t.co/M97VmOsgcD https://t.co/iR1GpRj2OQ</t>
  </si>
  <si>
    <t>RT @TheRealCamilleG: #Ad I’m opening up today on my Instagram about a personal health struggle and my experience with XIFAXAN® (rifaximin)…</t>
  </si>
  <si>
    <t>@MarshaBlackburn My sister had cancer and was prescribed Xifaxan by her doctor. This drug was ridiculously expensive. There is another drug, however that is much less expensive (Lactulose) and does the same thing (remove toxins). Why do doctors prescribe the more expensive drug?</t>
  </si>
  <si>
    <t>@Xoja29 @realDonaldTrump I want to know how much Xifaxan costs. I've been on the generic Shitsafan instead because the doctor told me Xifaxan wasn't covered by my insurance.</t>
  </si>
  <si>
    <t>It’s incredibly upsetting that a course of xifaxan to treat my SIBO is $950+ and NOT covered by insurance. @SalixPharma should be ashamed of themselves for holding #SIBO sufferers hostage. #IBS #IBelieveinyourStory</t>
  </si>
  <si>
    <t>RT @TruthSandwich20: This bottle of Xifaxan would cost  $2,547 for a one month supply for an American without insurance, for an illegal ali…</t>
  </si>
  <si>
    <t>This bottle of Xifaxan would cost  $2,547 for a one month supply for an American without insurance, for an illegal alien it would cost them absolutely nothing but 48 hours in a detention cell and signing some paperwork. #PrescriptionDrugPrices #BuildTheWall #MAGA #immigration https://t.co/lh1GGYfuqO</t>
  </si>
  <si>
    <t>Another packed house for our @ENAorg Chapter 134 meeting. Great to see so many @IndianaENA #nurses together, learning about Xifaxan from @SalixPharma. #INENA19 Thank you for your support. https://t.co/sQPsJFZqWm</t>
  </si>
  <si>
    <t>RT @MHowardRN: Another packed house for our @ENAorg Chapter 134 meeting. Great to see so many @IndianaENA #nurses together, learning about…</t>
  </si>
  <si>
    <t>@melissa_850 Caveat: rifaximin caught my eye a while back but the results linked aren't compelling - however there was buzz 2018 for severe (see https://t.co/T28vAeP0tb).
Various stuff under investigation, e.g. $MCRB (Seres Therapeutics) is investigating #SER-287</t>
  </si>
  <si>
    <t>https://www.xifaxan.com</t>
  </si>
  <si>
    <t>https://twitter.com/bauhiniacapital/status/1106986142946082816</t>
  </si>
  <si>
    <t>https://www.backstage.com/casting/xifaxan-real-patient-testimonials-287023/</t>
  </si>
  <si>
    <t>https://docs.google.com/forms/d/1AX5o_YsmvBtUvVGCOawPgHchKiEA3ReWgwuKLOmrKxQ/viewform?edit_requested=true</t>
  </si>
  <si>
    <t>https://docs.google.com/forms/d/e/1FAIpQLSfIG8CO1_WO7nV9kafXzhF6fTEhTW6VSwb2pFTB0rMZybrYTA/viewform</t>
  </si>
  <si>
    <t>https://rxassistanceprograms.com/what-is-xifaxan/</t>
  </si>
  <si>
    <t>https://www.therxhelper.com/xifaxan-cost/</t>
  </si>
  <si>
    <t>https://aardman.nathanlove.com/project/xifaxan-sport https://twitter.com/matthewherper/status/1116862267751116803</t>
  </si>
  <si>
    <t>https://shared.salix.com/shared/pi/xifaxan550-pi.pdf https://www.instagram.com/p/BwuVO95l4UD/</t>
  </si>
  <si>
    <t>https://www.healio.com/gastroenterology/inflammatory-bowel-disease/news/online/%7B00f4610a-b6e0-4f9b-98f6-b44c6a3a948f%7D/ibs-d-antibiotic-xifaxan-shows-promise-in-severe-crohns-disease</t>
  </si>
  <si>
    <t>xifaxan.com</t>
  </si>
  <si>
    <t>twitter.com</t>
  </si>
  <si>
    <t>backstage.com</t>
  </si>
  <si>
    <t>google.com</t>
  </si>
  <si>
    <t>rxassistanceprograms.com</t>
  </si>
  <si>
    <t>therxhelper.com</t>
  </si>
  <si>
    <t>nathanlove.com twitter.com</t>
  </si>
  <si>
    <t>salix.com instagram.com</t>
  </si>
  <si>
    <t>healio.com</t>
  </si>
  <si>
    <t>qanon thestorm</t>
  </si>
  <si>
    <t>xifaxan ibsawareness ibsd</t>
  </si>
  <si>
    <t>crohns ibs</t>
  </si>
  <si>
    <t>prescriptionassistance patientassistanceprograms rxassistance xifaxan follow doctor medication health f4f medicine drugs patient follow4follow prescription assistance follow likes4likes</t>
  </si>
  <si>
    <t>prescriptionassistance prescriptionassistanceprograms rxhelper xifaxan follow doctor medication health f4f medicine drugs follow4follow</t>
  </si>
  <si>
    <t>xifaxan artistictalentrocks awesomeclient lovemyclients commercials2019</t>
  </si>
  <si>
    <t>xifaxan paragraphiv</t>
  </si>
  <si>
    <t>lactulose diarrhea xifaxan</t>
  </si>
  <si>
    <t>ad</t>
  </si>
  <si>
    <t>vrx bhc lumify</t>
  </si>
  <si>
    <t>vrx bhc lumify xifaxan jimcrammer eye ophthalmology</t>
  </si>
  <si>
    <t>sibo ibs ibelieveinyourstory</t>
  </si>
  <si>
    <t>prescriptiondrugprices buildthewall maga immigration</t>
  </si>
  <si>
    <t>nurses inena19</t>
  </si>
  <si>
    <t>nurses</t>
  </si>
  <si>
    <t>ser</t>
  </si>
  <si>
    <t>https://pbs.twimg.com/media/D1LsXI4VYAAv1UM.jpg</t>
  </si>
  <si>
    <t>https://pbs.twimg.com/media/D1ok8ryXgAAun7R.jpg</t>
  </si>
  <si>
    <t>https://pbs.twimg.com/media/D3P-f8PXkAETkPE.png</t>
  </si>
  <si>
    <t>https://pbs.twimg.com/media/D30EozAXoAMHMiD.png</t>
  </si>
  <si>
    <t>https://pbs.twimg.com/media/D30Eo8YWsAAE6QT.png</t>
  </si>
  <si>
    <t>https://pbs.twimg.com/ext_tw_video_thumb/1119319539164991489/pu/img/qGmlTd73CLEPBuAL.jpg</t>
  </si>
  <si>
    <t>https://pbs.twimg.com/media/D0DRQolXgAIOL8J.jpg</t>
  </si>
  <si>
    <t>https://pbs.twimg.com/media/D5F02QZU8AAxnds.jpg</t>
  </si>
  <si>
    <t>https://pbs.twimg.com/media/D6VVSecXoAEyC0-.jpg</t>
  </si>
  <si>
    <t>https://pbs.twimg.com/media/D6j3JSZXsAcgLeB.jpg</t>
  </si>
  <si>
    <t>http://pbs.twimg.com/profile_images/378800000074240482/d961ebeb9f4fe6b084a68663b9a36738_normal.png</t>
  </si>
  <si>
    <t>http://pbs.twimg.com/profile_images/1101392900754157568/EzD0Y76e_normal.jpg</t>
  </si>
  <si>
    <t>http://pbs.twimg.com/profile_images/1061395946011914240/YADskj92_normal.jpg</t>
  </si>
  <si>
    <t>http://pbs.twimg.com/profile_images/669652173475545089/9BOZLTeY_normal.jpg</t>
  </si>
  <si>
    <t>http://pbs.twimg.com/profile_images/1070832808640344065/eifkkz87_normal.jpg</t>
  </si>
  <si>
    <t>http://pbs.twimg.com/profile_images/1109663030265212930/y1Z3iHn3_normal.png</t>
  </si>
  <si>
    <t>http://pbs.twimg.com/profile_images/988586135688445952/-XHjTWuS_normal.jpg</t>
  </si>
  <si>
    <t>http://pbs.twimg.com/profile_images/1067977362615296000/uQ80s0_C_normal.jpg</t>
  </si>
  <si>
    <t>http://pbs.twimg.com/profile_images/1121111612016881665/1L9XzMCI_normal.jpg</t>
  </si>
  <si>
    <t>http://pbs.twimg.com/profile_images/618952267824173057/FFoiizxl_normal.jpg</t>
  </si>
  <si>
    <t>http://pbs.twimg.com/profile_images/1120584863944306688/H-Euvm-0_normal.jpg</t>
  </si>
  <si>
    <t>http://pbs.twimg.com/profile_images/853420081392439296/wXvdixb8_normal.jpg</t>
  </si>
  <si>
    <t>http://pbs.twimg.com/profile_images/530803937549361152/XGhOJl8H_normal.jpeg</t>
  </si>
  <si>
    <t>http://pbs.twimg.com/profile_images/1070329711623106561/cUBCv5UG_normal.jpg</t>
  </si>
  <si>
    <t>http://pbs.twimg.com/profile_images/1109576401433358337/F2qkLstb_normal.jpg</t>
  </si>
  <si>
    <t>http://pbs.twimg.com/profile_images/2507761064/ij16xztxbw5jkarhlc3p_normal.jpeg</t>
  </si>
  <si>
    <t>http://pbs.twimg.com/profile_images/971751443622318080/yUnzbzfs_normal.jpg</t>
  </si>
  <si>
    <t>http://pbs.twimg.com/profile_images/1114571458401857536/FLU0_W7o_normal.jpg</t>
  </si>
  <si>
    <t>http://pbs.twimg.com/profile_images/1121510367354589185/fEc-p7sv_normal.jpg</t>
  </si>
  <si>
    <t>http://pbs.twimg.com/profile_images/1508672298/P1030443_1_normal.jpg</t>
  </si>
  <si>
    <t>http://pbs.twimg.com/profile_images/1128992108122202113/xMK8C4cr_normal.jpg</t>
  </si>
  <si>
    <t>http://pbs.twimg.com/profile_images/2928335924/caa34d1e7fc9b68423933c6aaa44c5d3_normal.jpeg</t>
  </si>
  <si>
    <t>http://pbs.twimg.com/profile_images/1044333293632548864/RGToTJhn_normal.jpg</t>
  </si>
  <si>
    <t>http://pbs.twimg.com/profile_images/979151738446938112/MrHI6Wso_normal.jpg</t>
  </si>
  <si>
    <t>http://pbs.twimg.com/profile_images/378800000479301608/0779c910795dabe7d4e98d8caa66abcf_normal.jpeg</t>
  </si>
  <si>
    <t>http://pbs.twimg.com/profile_images/950571864212037632/d8eHtigi_normal.jpg</t>
  </si>
  <si>
    <t>http://pbs.twimg.com/profile_images/2857578909/3d5ecaf154a9f885ad638281fc407bb9_normal.jpeg</t>
  </si>
  <si>
    <t>http://pbs.twimg.com/profile_images/1063927111495356416/MSF72BK3_normal.jpg</t>
  </si>
  <si>
    <t>http://pbs.twimg.com/profile_images/1122164081409110016/lS8oRl6E_normal.jpg</t>
  </si>
  <si>
    <t>http://pbs.twimg.com/profile_images/902739230908182529/7hI5zlCb_normal.jpg</t>
  </si>
  <si>
    <t>http://pbs.twimg.com/profile_images/854037314405888001/r_4vFZi4_normal.jpg</t>
  </si>
  <si>
    <t>http://abs.twimg.com/sticky/default_profile_images/default_profile_normal.png</t>
  </si>
  <si>
    <t>http://pbs.twimg.com/profile_images/776510118636564480/p3sAwQkc_normal.jpg</t>
  </si>
  <si>
    <t>http://pbs.twimg.com/profile_images/867203262344302593/TukjMark_normal.jpg</t>
  </si>
  <si>
    <t>http://pbs.twimg.com/profile_images/919023785411522561/yzEYPJl__normal.jpg</t>
  </si>
  <si>
    <t>http://pbs.twimg.com/profile_images/1071182123728560129/svb6HBVj_normal.jpg</t>
  </si>
  <si>
    <t>http://pbs.twimg.com/profile_images/1066911566677721088/Y2c6R_vM_normal.jpg</t>
  </si>
  <si>
    <t>http://pbs.twimg.com/profile_images/1129323030449184768/XVCqZ7kl_normal.jpg</t>
  </si>
  <si>
    <t>http://pbs.twimg.com/profile_images/1089567233276207104/c9hmBlhQ_normal.jpg</t>
  </si>
  <si>
    <t>http://pbs.twimg.com/profile_images/1100959655298322434/9lwEFsdC_normal.jpg</t>
  </si>
  <si>
    <t>http://pbs.twimg.com/profile_images/605537778294603776/-hNvkCHV_normal.jpg</t>
  </si>
  <si>
    <t>https://twitter.com/#!/andybiotech/status/1088855375883980803</t>
  </si>
  <si>
    <t>https://twitter.com/#!/anniemo28448248/status/1101992849799827457</t>
  </si>
  <si>
    <t>https://twitter.com/#!/pkhakpour/status/1103828983370547202</t>
  </si>
  <si>
    <t>https://twitter.com/#!/aolsams/status/1104186660311445508</t>
  </si>
  <si>
    <t>https://twitter.com/#!/cyberibum/status/1104205078037032960</t>
  </si>
  <si>
    <t>https://twitter.com/#!/mattgaudy/status/1104244404947247104</t>
  </si>
  <si>
    <t>https://twitter.com/#!/real_ffa/status/1104476139307876353</t>
  </si>
  <si>
    <t>https://twitter.com/#!/dcharabaty/status/1105879111338258437</t>
  </si>
  <si>
    <t>https://twitter.com/#!/katescarlata_rd/status/1105910741650063360</t>
  </si>
  <si>
    <t>https://twitter.com/#!/williedjenkins1/status/1106237285480218625</t>
  </si>
  <si>
    <t>https://twitter.com/#!/ivanaboastsky/status/1106987310929739776</t>
  </si>
  <si>
    <t>https://twitter.com/#!/simplesama/status/1107302426330185728</t>
  </si>
  <si>
    <t>https://twitter.com/#!/actawesome/status/1103984083233726464</t>
  </si>
  <si>
    <t>https://twitter.com/#!/actawesome/status/1109612844654297088</t>
  </si>
  <si>
    <t>https://twitter.com/#!/cathyches/status/1109897556195270658</t>
  </si>
  <si>
    <t>https://twitter.com/#!/kittenwithawhip/status/1110312789556498432</t>
  </si>
  <si>
    <t>https://twitter.com/#!/sassykitchen/status/1110502390229336069</t>
  </si>
  <si>
    <t>https://twitter.com/#!/alexdubs_/status/1110953727496728576</t>
  </si>
  <si>
    <t>https://twitter.com/#!/casting_notice/status/1111661807649939456</t>
  </si>
  <si>
    <t>https://twitter.com/#!/gabrieleschafer/status/1112192745815396352</t>
  </si>
  <si>
    <t>https://twitter.com/#!/lizlewiscasting/status/1113513501962715137</t>
  </si>
  <si>
    <t>https://twitter.com/#!/swdesertgramma/status/1113679685592862721</t>
  </si>
  <si>
    <t>https://twitter.com/#!/jchele2013/status/1114191307726118912</t>
  </si>
  <si>
    <t>https://twitter.com/#!/krisimd/status/1114205990570921985</t>
  </si>
  <si>
    <t>https://twitter.com/#!/rxassistance123/status/1116053383763365890</t>
  </si>
  <si>
    <t>https://twitter.com/#!/therxhelper/status/1116053387064369157</t>
  </si>
  <si>
    <t>https://twitter.com/#!/matthewherper/status/1117386418916085760</t>
  </si>
  <si>
    <t>https://twitter.com/#!/cpsmdb/status/1119310438313996288</t>
  </si>
  <si>
    <t>https://twitter.com/#!/ati_la1/status/1119319878278631424</t>
  </si>
  <si>
    <t>https://twitter.com/#!/themobeatty/status/1119354555714551808</t>
  </si>
  <si>
    <t>https://twitter.com/#!/queen_historian/status/1120390639676534784</t>
  </si>
  <si>
    <t>https://twitter.com/#!/benjaminburck/status/1121414617320906754</t>
  </si>
  <si>
    <t>https://twitter.com/#!/thecascott/status/1121464961434308609</t>
  </si>
  <si>
    <t>https://twitter.com/#!/mummyb83/status/1121809588393791488</t>
  </si>
  <si>
    <t>https://twitter.com/#!/toddabarnett/status/1121916951817805824</t>
  </si>
  <si>
    <t>https://twitter.com/#!/blakelashbrook/status/1122163770770563073</t>
  </si>
  <si>
    <t>https://twitter.com/#!/catfraker/status/1123242873359667200</t>
  </si>
  <si>
    <t>https://twitter.com/#!/lagu_cornejo/status/1123987678993747968</t>
  </si>
  <si>
    <t>https://twitter.com/#!/myqc_bandlstory/status/1099109166684299264</t>
  </si>
  <si>
    <t>https://twitter.com/#!/pilarcerda7/status/1124752281403047936</t>
  </si>
  <si>
    <t>https://twitter.com/#!/therealcamilleg/status/1121806262029574145</t>
  </si>
  <si>
    <t>https://twitter.com/#!/carol66walker/status/1125555749839691780</t>
  </si>
  <si>
    <t>https://twitter.com/#!/meandhubbysay/status/1125791443761750018</t>
  </si>
  <si>
    <t>https://twitter.com/#!/hkeycurrentuser/status/1126260013239013376</t>
  </si>
  <si>
    <t>https://twitter.com/#!/dmomblog/status/1126499792685805568</t>
  </si>
  <si>
    <t>https://twitter.com/#!/alpha_omega_yah/status/1127401547787395072</t>
  </si>
  <si>
    <t>https://twitter.com/#!/immoralreport/status/1127401778905997312</t>
  </si>
  <si>
    <t>https://twitter.com/#!/truthsandwich20/status/1127401069674471424</t>
  </si>
  <si>
    <t>https://twitter.com/#!/oneredoctober/status/1127532532860432384</t>
  </si>
  <si>
    <t>https://twitter.com/#!/mhowardrn/status/1128423492905525249</t>
  </si>
  <si>
    <t>https://twitter.com/#!/indianaena/status/1128424952506589184</t>
  </si>
  <si>
    <t>https://twitter.com/#!/m_cassity/status/1129215961716932608</t>
  </si>
  <si>
    <t>https://twitter.com/#!/jcrben/status/1129242078997692418</t>
  </si>
  <si>
    <t>1088855375883980803</t>
  </si>
  <si>
    <t>1101992849799827457</t>
  </si>
  <si>
    <t>1103828983370547202</t>
  </si>
  <si>
    <t>1104186660311445508</t>
  </si>
  <si>
    <t>1104205078037032960</t>
  </si>
  <si>
    <t>1104244404947247104</t>
  </si>
  <si>
    <t>1104476139307876353</t>
  </si>
  <si>
    <t>1105879111338258437</t>
  </si>
  <si>
    <t>1105910741650063360</t>
  </si>
  <si>
    <t>1106237285480218625</t>
  </si>
  <si>
    <t>1106987310929739776</t>
  </si>
  <si>
    <t>1107302426330185728</t>
  </si>
  <si>
    <t>1103984083233726464</t>
  </si>
  <si>
    <t>1109612844654297088</t>
  </si>
  <si>
    <t>1109897556195270658</t>
  </si>
  <si>
    <t>1110312789556498432</t>
  </si>
  <si>
    <t>1110502390229336069</t>
  </si>
  <si>
    <t>1110953727496728576</t>
  </si>
  <si>
    <t>1111661807649939456</t>
  </si>
  <si>
    <t>1112192745815396352</t>
  </si>
  <si>
    <t>1113513501962715137</t>
  </si>
  <si>
    <t>1113679685592862721</t>
  </si>
  <si>
    <t>1114191307726118912</t>
  </si>
  <si>
    <t>1114205990570921985</t>
  </si>
  <si>
    <t>1116053383763365890</t>
  </si>
  <si>
    <t>1116053387064369157</t>
  </si>
  <si>
    <t>1117386418916085760</t>
  </si>
  <si>
    <t>1119310438313996288</t>
  </si>
  <si>
    <t>1119319878278631424</t>
  </si>
  <si>
    <t>1119354555714551808</t>
  </si>
  <si>
    <t>1120390639676534784</t>
  </si>
  <si>
    <t>1121414617320906754</t>
  </si>
  <si>
    <t>1121464961434308609</t>
  </si>
  <si>
    <t>1121809588393791488</t>
  </si>
  <si>
    <t>1121916951817805824</t>
  </si>
  <si>
    <t>1122163770770563073</t>
  </si>
  <si>
    <t>1123242873359667200</t>
  </si>
  <si>
    <t>1123987678993747968</t>
  </si>
  <si>
    <t>1099109166684299264</t>
  </si>
  <si>
    <t>1124752281403047936</t>
  </si>
  <si>
    <t>1121806262029574145</t>
  </si>
  <si>
    <t>1125555749839691780</t>
  </si>
  <si>
    <t>1125791443761750018</t>
  </si>
  <si>
    <t>1126260013239013376</t>
  </si>
  <si>
    <t>1126499792685805568</t>
  </si>
  <si>
    <t>1127401547787395072</t>
  </si>
  <si>
    <t>1127401778905997312</t>
  </si>
  <si>
    <t>1127401069674471424</t>
  </si>
  <si>
    <t>1127532532860432384</t>
  </si>
  <si>
    <t>1128423492905525249</t>
  </si>
  <si>
    <t>1128424952506589184</t>
  </si>
  <si>
    <t>1129215961716932608</t>
  </si>
  <si>
    <t>1129242078997692418</t>
  </si>
  <si>
    <t>1104118221039460352</t>
  </si>
  <si>
    <t>1105878026988986369</t>
  </si>
  <si>
    <t>1105967635072720897</t>
  </si>
  <si>
    <t>1105202226526470144</t>
  </si>
  <si>
    <t>1109860608588107776</t>
  </si>
  <si>
    <t>1110309364852838400</t>
  </si>
  <si>
    <t>1110206903429357569</t>
  </si>
  <si>
    <t>1110952954708799488</t>
  </si>
  <si>
    <t>1114185352955166721</t>
  </si>
  <si>
    <t>1119238182841802752</t>
  </si>
  <si>
    <t>1120390638787231744</t>
  </si>
  <si>
    <t>1126259748121268227</t>
  </si>
  <si>
    <t>1129239764626944000</t>
  </si>
  <si>
    <t/>
  </si>
  <si>
    <t>12701412</t>
  </si>
  <si>
    <t>147183804</t>
  </si>
  <si>
    <t>734448335797506048</t>
  </si>
  <si>
    <t>2642602153</t>
  </si>
  <si>
    <t>18721290</t>
  </si>
  <si>
    <t>14846941</t>
  </si>
  <si>
    <t>15682352</t>
  </si>
  <si>
    <t>57659482</t>
  </si>
  <si>
    <t>3290875548</t>
  </si>
  <si>
    <t>1109276868182568961</t>
  </si>
  <si>
    <t>979146883523375104</t>
  </si>
  <si>
    <t>244243477</t>
  </si>
  <si>
    <t>278145569</t>
  </si>
  <si>
    <t>842508949983248384</t>
  </si>
  <si>
    <t>2882424823</t>
  </si>
  <si>
    <t>ro</t>
  </si>
  <si>
    <t>en</t>
  </si>
  <si>
    <t>ca</t>
  </si>
  <si>
    <t>1106986142946082816</t>
  </si>
  <si>
    <t>1116862267751116803</t>
  </si>
  <si>
    <t>Twitter Web Client</t>
  </si>
  <si>
    <t>Twitter for iPhone</t>
  </si>
  <si>
    <t>Twitter for Android</t>
  </si>
  <si>
    <t>Twitter Web App</t>
  </si>
  <si>
    <t>Backstage Casting Notices</t>
  </si>
  <si>
    <t>Facebook</t>
  </si>
  <si>
    <t>Hootsuite Inc.</t>
  </si>
  <si>
    <t>TweetDeck</t>
  </si>
  <si>
    <t>StopMadness2</t>
  </si>
  <si>
    <t>Retweet</t>
  </si>
  <si>
    <t>-124.482003,32.528832 
-114.131212,32.528832 
-114.131212,42.009519 
-124.482003,42.009519</t>
  </si>
  <si>
    <t>-83.891081,33.569455 
-83.813866,33.569455 
-83.813866,33.6378805 
-83.891081,33.6378805</t>
  </si>
  <si>
    <t>United States</t>
  </si>
  <si>
    <t>US</t>
  </si>
  <si>
    <t>California, USA</t>
  </si>
  <si>
    <t>Covington, GA</t>
  </si>
  <si>
    <t>fbd6d2f5a4e4a15e</t>
  </si>
  <si>
    <t>005f284c5f674191</t>
  </si>
  <si>
    <t>California</t>
  </si>
  <si>
    <t>Covington</t>
  </si>
  <si>
    <t>admin</t>
  </si>
  <si>
    <t>city</t>
  </si>
  <si>
    <t>https://api.twitter.com/1.1/geo/id/fbd6d2f5a4e4a15e.json</t>
  </si>
  <si>
    <t>https://api.twitter.com/1.1/geo/id/005f284c5f674191.json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</si>
  <si>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</si>
  <si>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</si>
  <si>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</si>
  <si>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</si>
  <si>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</si>
  <si>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</si>
  <si>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</si>
  <si>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</si>
  <si>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</si>
  <si>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</si>
  <si>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</si>
  <si>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</si>
  <si>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</si>
  <si>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</si>
  <si>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</si>
  <si>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</si>
  <si>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</si>
  <si>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</si>
  <si>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</si>
  <si>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</si>
  <si>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</si>
  <si>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Andy Biotech</t>
  </si>
  <si>
    <t>Annie Morrison</t>
  </si>
  <si>
    <t>porochista khakpour</t>
  </si>
  <si>
    <t>Beth Ann Sams</t>
  </si>
  <si>
    <t>Bethenny Frankel</t>
  </si>
  <si>
    <t>Bit by bits</t>
  </si>
  <si>
    <t>President Trump</t>
  </si>
  <si>
    <t>GHOST IN THE MACHINE OVRDRIVE</t>
  </si>
  <si>
    <t>Russia bot 3.22 ⭐️⭐️⭐️</t>
  </si>
  <si>
    <t>Dr Aline Charabaty</t>
  </si>
  <si>
    <t>JohnsHopkinsMedicine</t>
  </si>
  <si>
    <t>Kate Scarlata, RDN</t>
  </si>
  <si>
    <t>Mohammad Bilal, MD</t>
  </si>
  <si>
    <t>Willie D Jenkins</t>
  </si>
  <si>
    <t>_xD83D__xDC99_ SonkTCB _xD83D__xDC99_</t>
  </si>
  <si>
    <t>IvanaBoastsky</t>
  </si>
  <si>
    <t>Sama</t>
  </si>
  <si>
    <t>Allison Wallis ♿</t>
  </si>
  <si>
    <t>Acta</t>
  </si>
  <si>
    <t>Cathy Chester</t>
  </si>
  <si>
    <t>Kat Kinsman</t>
  </si>
  <si>
    <t>Julia Gartland</t>
  </si>
  <si>
    <t>alexandra</t>
  </si>
  <si>
    <t>kierstin</t>
  </si>
  <si>
    <t>Backstage Casting</t>
  </si>
  <si>
    <t>Gabriele Schafer</t>
  </si>
  <si>
    <t>Liz Lewis Casting</t>
  </si>
  <si>
    <t>Christina</t>
  </si>
  <si>
    <t>Madame Zoloft</t>
  </si>
  <si>
    <t>Fluffy _xD83D__xDDD1__xD83D__xDC3C_</t>
  </si>
  <si>
    <t>Kristina B</t>
  </si>
  <si>
    <t>Rx Assistance 123</t>
  </si>
  <si>
    <t>The Rx Helper</t>
  </si>
  <si>
    <t>Matthew Herper</t>
  </si>
  <si>
    <t>Matthew Brown</t>
  </si>
  <si>
    <t>Demsrdumb  I don't feel no ways tired</t>
  </si>
  <si>
    <t>_xD83C__xDF37_~Adam Schiff's creepy selfie~_xD83C__xDF37_</t>
  </si>
  <si>
    <t>Artistic Talent</t>
  </si>
  <si>
    <t>Mo Beatty (Marisa)</t>
  </si>
  <si>
    <t>Adjunctivitis</t>
  </si>
  <si>
    <t>Benjamin Burck</t>
  </si>
  <si>
    <t>Christopher Scott</t>
  </si>
  <si>
    <t>Lynda Bowen</t>
  </si>
  <si>
    <t>Camille Meyer</t>
  </si>
  <si>
    <t>Todd Andrew Barnett</t>
  </si>
  <si>
    <t>Blake Lashbrook</t>
  </si>
  <si>
    <t>FrickityFrackityCat</t>
  </si>
  <si>
    <t>Alberto</t>
  </si>
  <si>
    <t>CNBC</t>
  </si>
  <si>
    <t>Bausch Health #BHC Comp Whistleblower</t>
  </si>
  <si>
    <t>pilar cerda</t>
  </si>
  <si>
    <t>carol66walker@gmail.com</t>
  </si>
  <si>
    <t>MeAndHubbySay</t>
  </si>
  <si>
    <t>Sen. Marsha Blackburn</t>
  </si>
  <si>
    <t>Enron _xD83D__xDC19_</t>
  </si>
  <si>
    <t>Donald J. Trump</t>
  </si>
  <si>
    <t>Xoja</t>
  </si>
  <si>
    <t>Leighann D-Mom</t>
  </si>
  <si>
    <t>Salix Pharma</t>
  </si>
  <si>
    <t>Alpha &amp; Omega</t>
  </si>
  <si>
    <t>The Truth Sandwich</t>
  </si>
  <si>
    <t>StopTheMadness</t>
  </si>
  <si>
    <t>Jim Wilberforce ن</t>
  </si>
  <si>
    <t>Matt Howard</t>
  </si>
  <si>
    <t>Indiana ENA</t>
  </si>
  <si>
    <t>ENA</t>
  </si>
  <si>
    <t>Miranda Cassity</t>
  </si>
  <si>
    <t>Ben Creasy</t>
  </si>
  <si>
    <t>Melissa.</t>
  </si>
  <si>
    <t>#Biotech Investor | Recovering Scientist | May have L/S positions in mentioned names | Opinions are strictly my own and not intended as investment advice</t>
  </si>
  <si>
    <t>We can date here_xD83D__xDE1A_ http://date-ok.com</t>
  </si>
  <si>
    <t>2 novels &amp; SICK:A Memoir (@HarperPerennial &amp; @canongatebooks)• next BROWN ALBUM (@vintageanchor) Iranian-American Lyme MCAS EDS POTS unkillable poodle</t>
  </si>
  <si>
    <t>Mama to the sweetest girl!!! Music lover especially KChez, Buckeyes fan, and always up for a day at the beach anywhere!!!!!!</t>
  </si>
  <si>
    <t>CEO &amp; Founder @Skinnygirlbrand _xD83E__xDD88_Shark on @sharktankabc _xD83C__xDF4E_#RHONY on @BravoTV ❤️#BStrong to Give Back http://www.bethenny.com/bstrong/ PR: hello@jillfritzopr.com</t>
  </si>
  <si>
    <t>|| a bit of a rascal                || every bits as powerful                || a bit bit sweet || Bit by bits, the true truth came out</t>
  </si>
  <si>
    <t>45th President of the United States of America, @realDonaldTrump. Tweets archived: https://t.co/eVVzoBb3Zr</t>
  </si>
  <si>
    <t>I am a student of life. Learning more and more each day. OIF/OEF veteran following #Qanon since the first drop
#WWG1WGA</t>
  </si>
  <si>
    <t>(Q Keystone = Gematria)
#RED #QAnon #WeThePeople  #IBOR</t>
  </si>
  <si>
    <t>Caring and advocating for #IBD #GI patients @hopkinsmedicine @sibleyonline | Promoting #Diversity #WomenInMedicine #Mindfulness #kindness |#Mom #speaker #runner</t>
  </si>
  <si>
    <t>Johns Hopkins Medicine–Improving the #health of the community and world by setting the standard of excellence in modern #education, #research and clinical care.</t>
  </si>
  <si>
    <t>Gut Health • Voted Boston Magazine's Best Dietitian• MPH candidate• For A Digestive Peace ☮f Mind • Co-author of 21 Day Tummy New York Times Best Seller</t>
  </si>
  <si>
    <t>Chief GI Fellow @utmbhealth. IM Residency @AHNtoday. Clinical outcomes researcher. Passionate about #MedEd #AdvancedEndoscopy #EarlyOnsetCRC. RTs≠endorsement</t>
  </si>
  <si>
    <t>Treasure Hunter, Orbital Mechanic, Automotive Professional</t>
  </si>
  <si>
    <t>Jaders |16| ♂️ | Self taught artist, draw mostly Sonic | I love Sonic, TF, Marvel &amp; Pokemon | Where ever life plants you, bloom with greatness _xD83D__xDC99_</t>
  </si>
  <si>
    <t>I love M&amp;A,good java (not the script), and the Chicago Cubs.
Founder of YidCoin.</t>
  </si>
  <si>
    <t>Technologist, Writer and Disabilities Advocate</t>
  </si>
  <si>
    <t>Essayist. Bylines in WaPo, Chicago Tribune, Miami Herald  &amp;others #DisabilityStudies Advocate, Activist, Feminist Jew.  #EDS, #CSFleak #MCAS</t>
  </si>
  <si>
    <t>Developer/writer of the Axolotl visual novel @rbaxolotl and lover of fiction.
Umineko, asoiaf, vrchat, Punpun, Fata Morgana and more!
ME patient - 7 yrs</t>
  </si>
  <si>
    <t>Speaker. Writer. Consultant. MS Patient Expert. Helping others find joy despite MS. Wife*Mom*CatMom. Dx'ed 1986.  #multiplesclerosis #binders #HealtheVoices</t>
  </si>
  <si>
    <t>Sr. Editor @foodandwine. Communal Table podcast host. @CarbfacePod intern. @chefswithissues. My book is Hi, Anxiety. I beg you, please don't DM me pitches.</t>
  </si>
  <si>
    <t>nobody sparkles like you</t>
  </si>
  <si>
    <t>Food &amp; Still Life Photographer | NYC | https://t.co/6nLnMrLawZ | https://t.co/DzzEPOYipr</t>
  </si>
  <si>
    <t>never compromises, loves babies and surprises _xD83C__xDF3B_ @WestVirginiaU alum</t>
  </si>
  <si>
    <t>26. Aaron Nola and Michael Raffl *and gritty fan account, TTP</t>
  </si>
  <si>
    <t>Casting calls, auditions &amp; job notices for actors, dancers, singers, models, comics, crew &amp; performing artists. For more Backstage tweets, follow @Backstage</t>
  </si>
  <si>
    <t>Actor, theatre producer (http://intlculturelab.org) traveler, animal rights advocate, perilously close to being a crazy cat lady.</t>
  </si>
  <si>
    <t>If you BUILD it, we will CAST it!</t>
  </si>
  <si>
    <t>Wife ♡ Mother ♡ Grandmother. FXS advocate ◇ IBD/IBS Warrior ◇ PTSD Fighter ◇.  Psych Major. Gamer ♧ Reader ♧ Writer ♧ Crocheter ♧ Nature Admirer.</t>
  </si>
  <si>
    <t>I plead the fifth. No lists. Overly sensitive? Fuck off.</t>
  </si>
  <si>
    <t>Fan of comics, video games, and gadgets. Anxiety and Depression. Retail Pharmacist. Godless liberal. Pokémon Go.</t>
  </si>
  <si>
    <t>Fellowship in internal medicine. Zumba, swimming, climbing.</t>
  </si>
  <si>
    <t>Prescription Assistance Advocates</t>
  </si>
  <si>
    <t>Prescription Assistance Consultants</t>
  </si>
  <si>
    <t>Senior Writer, Medicine at STAT News. This is biology's century; Every data point has a face.</t>
  </si>
  <si>
    <t>I refuse to be silenced  #MAGA #Kag #DrainTheDeepState #BuildTheDamnWall If your looking for a date, Keep looking, My dance cards full  ❤M</t>
  </si>
  <si>
    <t>I'm so in love, I burp hearts. _xD83D__xDE0D_❤_xD83D__xDC9E_
Feminism is a toxic hate movement 4 women who can't get laid. Raised a Marine. Hispanic. (Seriously) California Refugee.</t>
  </si>
  <si>
    <t>Artistic Talent LA represents outstanding TV, Film, Commercial and Voice Talent in the Los Angeles area</t>
  </si>
  <si>
    <t>Actress. Voice Artist. Humanist. I gots a metal straw in me pocket. ♻️</t>
  </si>
  <si>
    <t>Navigating Academia. Hilarious rants as I flail about.</t>
  </si>
  <si>
    <t>Editorial Manager, Patent Challenges @clarivate</t>
  </si>
  <si>
    <t>My improv newsletter: https://t.co/PaWdh9jVaH</t>
  </si>
  <si>
    <t>Hi, Im recently widowed have, one son Gareth. live in south Wales where I built my own home with my late husband.</t>
  </si>
  <si>
    <t>Mother. Cancer survivor. Chair of the National Race to End Women’s Cancer instagram: therealcamille RHOBH _xD83D__xDC8E_</t>
  </si>
  <si>
    <t>Official Twitter account. Singer-songwriter, actor, Wiccan, #Libertarian. Former Libertarians of Macomb County Vice-Chair. No #virtuesignaling please!</t>
  </si>
  <si>
    <t>Professional Photographer and Owner @BPhotography. Avid tweeter of @DatelineNBC @AmericanIdol</t>
  </si>
  <si>
    <t>The World BREAKS Everyone, and afterward many are STRONG at the BROKEN Places! #expatAussie #SOA #THESHIELD #BANSHEE #RAYDONOVAN #ANIMALKINGDOM #VIKINGS #MAYANS</t>
  </si>
  <si>
    <t>First in business worldwide.</t>
  </si>
  <si>
    <t>Valeant - Bausch &amp; Lomb _xD83D__xDC41_️_xD83D__xDC40_Pharmaceutical #Whistleblower</t>
  </si>
  <si>
    <t>Ind. conserv. All in for Trump. Bring our country back! No lists. No polls. Sorry, have to speak English. I block trolls when I've had enough. Happily married.</t>
  </si>
  <si>
    <t>I am honored to serve the people of Tennessee.</t>
  </si>
  <si>
    <t>Vanilla WoW enthusiast! I like video games new and old, art, space, lasers, programming, the 80s, and wacky things.</t>
  </si>
  <si>
    <t>45th President of the United States of America_xD83C__xDDFA__xD83C__xDDF8_</t>
  </si>
  <si>
    <t>Author of D-Mom Blog &amp; book Kids First, Diabetes Second. Mother of a child with Type 1 diabetes. Top 10 online influencers in diabetes.</t>
  </si>
  <si>
    <t>Salix Pharmaceuticals is one of the largest specialty pharmaceutical companies in the world committed to the prevention and treatment of GI diseases.</t>
  </si>
  <si>
    <t>Let both grow together until the harvest: and in the time of the harvest I will say to the reapers ...
Matthew 13:30</t>
  </si>
  <si>
    <t>_xD83C__xDDFA__xD83C__xDDF8_ Patriot &amp; very proud American. Live and let live, but don't make me live your weirdness. Reason &amp; logic, facts over feelings. #MAGA.</t>
  </si>
  <si>
    <t>#StopAbortion #StopGayMarriage #StopIllegalAliens #BuildTheWall #SecureTheBorder #DeportThemAll #HillaryForPrison #NoLibtards #FollowPatriots #TrumpTrain #KAG</t>
  </si>
  <si>
    <t>USCG vet. Libertarian. Seek the truth, and sell it not(KJV). To anger a liberal, tell him the truth. #1A, #2A, Our republic is protected by the III%</t>
  </si>
  <si>
    <t>Registered Nurse; Dir of Educational Resources @SigmaNursing. ED staff #nurse @EskenaziHealth. @ENAorg &amp; @ANANursingWorld member. Views/comments are my own.</t>
  </si>
  <si>
    <t>Indiana State Council of the Emergency Nurses Association</t>
  </si>
  <si>
    <t>The mission of the Emergency Nurses Association is to advocate for patient safety and excellence in emergency nursing practice.</t>
  </si>
  <si>
    <t>APRN and DNP student passionate about inspiring those around me and myself to advance our profession towards the betterment of all forms of healthcare</t>
  </si>
  <si>
    <t>let triumphs = tasks(dot)map(function work(t){      return this.finish(t);   }, hereAndNow);
#yanggang</t>
  </si>
  <si>
    <t>_xD83D__xDE93_ Police Wife _xD83D__xDC69_‍_xD83D__xDC67_‍_xD83D__xDC66_ Mama Bear _xD83D__xDC9C_ Ulcerative Colitis _xD83C__xDF3A_ Pura Vida Rep _xD83C__xDF34_ #850Strong</t>
  </si>
  <si>
    <t>McAllen, TX</t>
  </si>
  <si>
    <t>firstTehranthenLAthenNYCnowLA</t>
  </si>
  <si>
    <t>NYC</t>
  </si>
  <si>
    <t>Oregon, USA</t>
  </si>
  <si>
    <t>Washington, D.C.</t>
  </si>
  <si>
    <t>Pittsburgh,Pa</t>
  </si>
  <si>
    <t>Online</t>
  </si>
  <si>
    <t>Washington, DC</t>
  </si>
  <si>
    <t>Baltimore, Maryland</t>
  </si>
  <si>
    <t>New England</t>
  </si>
  <si>
    <t>Galveston, TX</t>
  </si>
  <si>
    <t>Following my rainbow</t>
  </si>
  <si>
    <t>U.S.A</t>
  </si>
  <si>
    <t>Hawaii, USA</t>
  </si>
  <si>
    <t>Los Angeles, CA</t>
  </si>
  <si>
    <t>New Jersey</t>
  </si>
  <si>
    <t>Brooklyn / Sharon Springs, NY</t>
  </si>
  <si>
    <t>nyc</t>
  </si>
  <si>
    <t>Brooklyn, NY</t>
  </si>
  <si>
    <t>new jersey</t>
  </si>
  <si>
    <t>Eastside. Westside. Worldwide.</t>
  </si>
  <si>
    <t>Four Corners, USA</t>
  </si>
  <si>
    <t>Georgia, USA</t>
  </si>
  <si>
    <t>Austria, Europe</t>
  </si>
  <si>
    <t>1-855-201-0232</t>
  </si>
  <si>
    <t>(866) 949-7353</t>
  </si>
  <si>
    <t>New York</t>
  </si>
  <si>
    <t>Adam Schiff's cancelled bus _xD83D__xDE8C_</t>
  </si>
  <si>
    <t>Valley Village, Los Angeles</t>
  </si>
  <si>
    <t>Ohio, USA</t>
  </si>
  <si>
    <t>Astoria, Queens</t>
  </si>
  <si>
    <t>South Wales</t>
  </si>
  <si>
    <t>Clinton Township, MI</t>
  </si>
  <si>
    <t>Valparaiso, FL</t>
  </si>
  <si>
    <t>Englewood Cliffs, NJ</t>
  </si>
  <si>
    <t>Florida, USA</t>
  </si>
  <si>
    <t>Louisiana, USA</t>
  </si>
  <si>
    <t>Brentwood, TN</t>
  </si>
  <si>
    <t>Naxxramas</t>
  </si>
  <si>
    <t>iPhone: 0.000000,0.000000</t>
  </si>
  <si>
    <t>Intended for US audience.</t>
  </si>
  <si>
    <t>Somewhere USA</t>
  </si>
  <si>
    <t>Sic Semper Tyranis</t>
  </si>
  <si>
    <t>Indianapolis, IN</t>
  </si>
  <si>
    <t>Indiana</t>
  </si>
  <si>
    <t>Schaumburg, IL</t>
  </si>
  <si>
    <t>Plainfield, IN</t>
  </si>
  <si>
    <t>San Francisco, CA</t>
  </si>
  <si>
    <t>Port St Joe, FL</t>
  </si>
  <si>
    <t>http://date-ok.com</t>
  </si>
  <si>
    <t>https://t.co/5hWYdSl6g0</t>
  </si>
  <si>
    <t>http://bethenny.com</t>
  </si>
  <si>
    <t>https://t.co/IxLjEB2zlE</t>
  </si>
  <si>
    <t>https://t.co/DJECw2DBO4</t>
  </si>
  <si>
    <t>http://www.facebook.com/DrAlineCharabaty/</t>
  </si>
  <si>
    <t>http://t.co/GLPh9PNEjd</t>
  </si>
  <si>
    <t>https://t.co/3wJCk5qBif</t>
  </si>
  <si>
    <t>http://m.youtube.com/channel/UC3pKXlUsOadMLZbZLKrnrIA</t>
  </si>
  <si>
    <t>https://t.co/pp0dbpibFl</t>
  </si>
  <si>
    <t>http://t.co/cGQLyQaQrp</t>
  </si>
  <si>
    <t>https://t.co/THsJuJNcrx</t>
  </si>
  <si>
    <t>https://t.co/Cwe6ONP9RL</t>
  </si>
  <si>
    <t>https://t.co/DzzEPOYipr</t>
  </si>
  <si>
    <t>http://t.co/iqyJtIumSz</t>
  </si>
  <si>
    <t>http://gabrieleschafer.com</t>
  </si>
  <si>
    <t>http://t.co/IoU3P7zBIQ</t>
  </si>
  <si>
    <t>https://t.co/r59GQpQSDY</t>
  </si>
  <si>
    <t>https://therxhelper.com</t>
  </si>
  <si>
    <t>https://t.co/9Tpkg0UmLW</t>
  </si>
  <si>
    <t>https://t.co/lGZHKPUiPA</t>
  </si>
  <si>
    <t>https://t.co/277tIdYS6w</t>
  </si>
  <si>
    <t>https://t.co/MU11GhUnMj</t>
  </si>
  <si>
    <t>https://t.co/4T4qScPtmj</t>
  </si>
  <si>
    <t>https://t.co/sdip4ai5Ok</t>
  </si>
  <si>
    <t>https://t.co/OMxB0x7xC5</t>
  </si>
  <si>
    <t>https://t.co/Qag5AX8DDQ</t>
  </si>
  <si>
    <t>http://t.co/Qz7bR9OOy0</t>
  </si>
  <si>
    <t>https://twitter.com/search?f=tweets&amp;vertical=default&amp;q=from%3Ajesus_yahweh_&amp;src=savs</t>
  </si>
  <si>
    <t>https://t.co/CS7va7rrEj</t>
  </si>
  <si>
    <t>https://t.co/v4nyVO9o1k</t>
  </si>
  <si>
    <t>http://t.co/uJcGP8Hq3M</t>
  </si>
  <si>
    <t>http://www.ena.org</t>
  </si>
  <si>
    <t>https://t.co/T8W7xDP0Ca</t>
  </si>
  <si>
    <t>https://t.co/hjJNnYcRdj</t>
  </si>
  <si>
    <t>https://pbs.twimg.com/profile_banners/632341632/1547837092</t>
  </si>
  <si>
    <t>https://pbs.twimg.com/profile_banners/1091556004662251520/1551427502</t>
  </si>
  <si>
    <t>https://pbs.twimg.com/profile_banners/146967921/1521041413</t>
  </si>
  <si>
    <t>https://pbs.twimg.com/profile_banners/1363237567/1372389887</t>
  </si>
  <si>
    <t>https://pbs.twimg.com/profile_banners/12701412/1544479157</t>
  </si>
  <si>
    <t>https://pbs.twimg.com/profile_banners/279298711/1550797707</t>
  </si>
  <si>
    <t>https://pbs.twimg.com/profile_banners/822215679726100480/1549425227</t>
  </si>
  <si>
    <t>https://pbs.twimg.com/profile_banners/546566179/1418059599</t>
  </si>
  <si>
    <t>https://pbs.twimg.com/profile_banners/940122844637392902/1553400004</t>
  </si>
  <si>
    <t>https://pbs.twimg.com/profile_banners/988583414809931776/1531523854</t>
  </si>
  <si>
    <t>https://pbs.twimg.com/profile_banners/20272531/1534249322</t>
  </si>
  <si>
    <t>https://pbs.twimg.com/profile_banners/18721290/1543460497</t>
  </si>
  <si>
    <t>https://pbs.twimg.com/profile_banners/147183804/1553226733</t>
  </si>
  <si>
    <t>https://pbs.twimg.com/profile_banners/1075599419679129600/1557729423</t>
  </si>
  <si>
    <t>https://pbs.twimg.com/profile_banners/734448335797506048/1542636675</t>
  </si>
  <si>
    <t>https://pbs.twimg.com/profile_banners/96167297/1403786376</t>
  </si>
  <si>
    <t>https://pbs.twimg.com/profile_banners/2642602153/1538859074</t>
  </si>
  <si>
    <t>https://pbs.twimg.com/profile_banners/19274588/1493390635</t>
  </si>
  <si>
    <t>https://pbs.twimg.com/profile_banners/15682352/1495516752</t>
  </si>
  <si>
    <t>https://pbs.twimg.com/profile_banners/14846941/1356564613</t>
  </si>
  <si>
    <t>https://pbs.twimg.com/profile_banners/62663568/1544021465</t>
  </si>
  <si>
    <t>https://pbs.twimg.com/profile_banners/555582049/1553553492</t>
  </si>
  <si>
    <t>https://pbs.twimg.com/profile_banners/57659482/1545251541</t>
  </si>
  <si>
    <t>https://pbs.twimg.com/profile_banners/14199325/1550241502</t>
  </si>
  <si>
    <t>https://pbs.twimg.com/profile_banners/1046936071626461184/1554912652</t>
  </si>
  <si>
    <t>https://pbs.twimg.com/profile_banners/1039957861/1556239553</t>
  </si>
  <si>
    <t>https://pbs.twimg.com/profile_banners/3290875548/1548289205</t>
  </si>
  <si>
    <t>https://pbs.twimg.com/profile_banners/1056759684722499584/1540786340</t>
  </si>
  <si>
    <t>https://pbs.twimg.com/profile_banners/1577970206/1373298140</t>
  </si>
  <si>
    <t>https://pbs.twimg.com/profile_banners/44438256/1556935251</t>
  </si>
  <si>
    <t>https://pbs.twimg.com/profile_banners/429454010/1354563931</t>
  </si>
  <si>
    <t>https://pbs.twimg.com/profile_banners/1109992180289024000/1553480307</t>
  </si>
  <si>
    <t>https://pbs.twimg.com/profile_banners/1109276868182568961/1553438058</t>
  </si>
  <si>
    <t>https://pbs.twimg.com/profile_banners/902273334871605248/1503955394</t>
  </si>
  <si>
    <t>https://pbs.twimg.com/profile_banners/499312784/1512093478</t>
  </si>
  <si>
    <t>https://pbs.twimg.com/profile_banners/979146883523375104/1522282561</t>
  </si>
  <si>
    <t>https://pbs.twimg.com/profile_banners/29788136/1512012093</t>
  </si>
  <si>
    <t>https://pbs.twimg.com/profile_banners/952236348/1353096963</t>
  </si>
  <si>
    <t>https://pbs.twimg.com/profile_banners/244243477/1547190343</t>
  </si>
  <si>
    <t>https://pbs.twimg.com/profile_banners/25780843/1450817987</t>
  </si>
  <si>
    <t>https://pbs.twimg.com/profile_banners/1053318155983118341/1556312511</t>
  </si>
  <si>
    <t>https://pbs.twimg.com/profile_banners/1151366077/1556824485</t>
  </si>
  <si>
    <t>https://pbs.twimg.com/profile_banners/20402945/1533568341</t>
  </si>
  <si>
    <t>https://pbs.twimg.com/profile_banners/3895571002/1528650880</t>
  </si>
  <si>
    <t>https://pbs.twimg.com/profile_banners/278145569/1549925243</t>
  </si>
  <si>
    <t>https://pbs.twimg.com/profile_banners/3273418368/1504106665</t>
  </si>
  <si>
    <t>https://pbs.twimg.com/profile_banners/25073877/1557167376</t>
  </si>
  <si>
    <t>https://pbs.twimg.com/profile_banners/90058085/1507947321</t>
  </si>
  <si>
    <t>https://pbs.twimg.com/profile_banners/76366904/1553288437</t>
  </si>
  <si>
    <t>https://pbs.twimg.com/profile_banners/1071181437603332099/1548172709</t>
  </si>
  <si>
    <t>https://pbs.twimg.com/profile_banners/283855010/1530836195</t>
  </si>
  <si>
    <t>https://pbs.twimg.com/profile_banners/3376927462/1536282431</t>
  </si>
  <si>
    <t>https://pbs.twimg.com/profile_banners/43414790/1557791774</t>
  </si>
  <si>
    <t>https://pbs.twimg.com/profile_banners/4877050065/1454615682</t>
  </si>
  <si>
    <t>https://pbs.twimg.com/profile_banners/301044806/1548608253</t>
  </si>
  <si>
    <t>https://pbs.twimg.com/profile_banners/34741870/1555351500</t>
  </si>
  <si>
    <t>https://pbs.twimg.com/profile_banners/2882424823/1424672731</t>
  </si>
  <si>
    <t>https://pbs.twimg.com/profile_banners/2783748428/1556372565</t>
  </si>
  <si>
    <t>en-gb</t>
  </si>
  <si>
    <t>de</t>
  </si>
  <si>
    <t>es</t>
  </si>
  <si>
    <t>fr</t>
  </si>
  <si>
    <t>http://abs.twimg.com/images/themes/theme2/bg.gif</t>
  </si>
  <si>
    <t>http://abs.twimg.com/images/themes/theme15/bg.png</t>
  </si>
  <si>
    <t>http://abs.twimg.com/images/themes/theme1/bg.png</t>
  </si>
  <si>
    <t>http://abs.twimg.com/images/themes/theme17/bg.gif</t>
  </si>
  <si>
    <t>http://abs.twimg.com/images/themes/theme14/bg.gif</t>
  </si>
  <si>
    <t>http://abs.twimg.com/images/themes/theme6/bg.gif</t>
  </si>
  <si>
    <t>http://abs.twimg.com/images/themes/theme4/bg.gif</t>
  </si>
  <si>
    <t>http://abs.twimg.com/images/themes/theme7/bg.gif</t>
  </si>
  <si>
    <t>http://abs.twimg.com/images/themes/theme12/bg.gif</t>
  </si>
  <si>
    <t>http://abs.twimg.com/images/themes/theme11/bg.gif</t>
  </si>
  <si>
    <t>http://abs.twimg.com/images/themes/theme5/bg.gif</t>
  </si>
  <si>
    <t>http://abs.twimg.com/images/themes/theme19/bg.gif</t>
  </si>
  <si>
    <t>http://abs.twimg.com/images/themes/theme9/bg.gif</t>
  </si>
  <si>
    <t>http://abs.twimg.com/images/themes/theme10/bg.gif</t>
  </si>
  <si>
    <t>http://pbs.twimg.com/profile_images/1116806061325979648/L3jiqU4Q_normal.jpg</t>
  </si>
  <si>
    <t>http://pbs.twimg.com/profile_images/464868475739987968/mbp_NqKN_normal.jpeg</t>
  </si>
  <si>
    <t>http://pbs.twimg.com/profile_images/859982100904148992/hv5soju7_normal.jpg</t>
  </si>
  <si>
    <t>http://pbs.twimg.com/profile_images/818900930955476993/31Gv3hVf_normal.jpg</t>
  </si>
  <si>
    <t>http://pbs.twimg.com/profile_images/1108954314188320774/7zX7fhYN_normal.jpg</t>
  </si>
  <si>
    <t>http://pbs.twimg.com/profile_images/1075601265592283136/0xtohuBi_normal.jpg</t>
  </si>
  <si>
    <t>http://pbs.twimg.com/profile_images/1107646054730813440/IdxZGTit_normal.jpg</t>
  </si>
  <si>
    <t>http://pbs.twimg.com/profile_images/1062134045155282945/khQTfLZE_normal.jpg</t>
  </si>
  <si>
    <t>http://pbs.twimg.com/profile_images/56091324/peppers2_normal.jpg</t>
  </si>
  <si>
    <t>http://pbs.twimg.com/profile_images/1120023260224270337/JElupMzw_normal.jpg</t>
  </si>
  <si>
    <t>http://pbs.twimg.com/profile_images/567810115848261632/figZvKsc_normal.jpeg</t>
  </si>
  <si>
    <t>http://pbs.twimg.com/profile_images/1086729443899523078/Y6fBDHxG_normal.jpg</t>
  </si>
  <si>
    <t>http://pbs.twimg.com/profile_images/1056760460970729474/yFh4tV3i_normal.jpg</t>
  </si>
  <si>
    <t>http://pbs.twimg.com/profile_images/378800000105283956/0ce379fa08765bd194bcc29e261e6417_normal.jpeg</t>
  </si>
  <si>
    <t>http://pbs.twimg.com/profile_images/1115276686860476417/58bUi6DL_normal.jpg</t>
  </si>
  <si>
    <t>http://pbs.twimg.com/profile_images/1128085100887887873/DLwUtCZe_normal.jpg</t>
  </si>
  <si>
    <t>http://pbs.twimg.com/profile_images/902280481588207617/9oj04Jr9_normal.jpg</t>
  </si>
  <si>
    <t>http://pbs.twimg.com/profile_images/1108951126282375169/vKX9pyQX_normal.jpg</t>
  </si>
  <si>
    <t>http://pbs.twimg.com/profile_images/1121136445811503104/zIqb3qhX_normal.png</t>
  </si>
  <si>
    <t>http://pbs.twimg.com/profile_images/867054196490633217/attWzECQ_normal.jpg</t>
  </si>
  <si>
    <t>http://pbs.twimg.com/profile_images/1082735690213924864/VRFUWsuH_normal.jpg</t>
  </si>
  <si>
    <t>http://pbs.twimg.com/profile_images/874276197357596672/kUuht00m_normal.jpg</t>
  </si>
  <si>
    <t>http://pbs.twimg.com/profile_images/999317154024472576/9-O_UwPN_normal.jpg</t>
  </si>
  <si>
    <t>http://pbs.twimg.com/profile_images/471325444424212480/GAJshbgn_normal.png</t>
  </si>
  <si>
    <t>http://pbs.twimg.com/profile_images/982885156494172160/ZQloZiwW_normal.jpg</t>
  </si>
  <si>
    <t>http://pbs.twimg.com/profile_images/827713932693377025/onHkGvRr_normal.jpg</t>
  </si>
  <si>
    <t>http://pbs.twimg.com/profile_images/1051821203013419009/aDt6B9VQ_normal.jpg</t>
  </si>
  <si>
    <t>http://pbs.twimg.com/profile_images/1128134953542266880/nidJZXOu_normal.jpg</t>
  </si>
  <si>
    <t>Open Twitter Page for This Person</t>
  </si>
  <si>
    <t>https://twitter.com/andybiotech</t>
  </si>
  <si>
    <t>https://twitter.com/anniemo28448248</t>
  </si>
  <si>
    <t>https://twitter.com/pkhakpour</t>
  </si>
  <si>
    <t>https://twitter.com/aolsams</t>
  </si>
  <si>
    <t>https://twitter.com/bethenny</t>
  </si>
  <si>
    <t>https://twitter.com/cyberibum</t>
  </si>
  <si>
    <t>https://twitter.com/potus</t>
  </si>
  <si>
    <t>https://twitter.com/mattgaudy</t>
  </si>
  <si>
    <t>https://twitter.com/real_ffa</t>
  </si>
  <si>
    <t>https://twitter.com/dcharabaty</t>
  </si>
  <si>
    <t>https://twitter.com/hopkinsmedicine</t>
  </si>
  <si>
    <t>https://twitter.com/katescarlata_rd</t>
  </si>
  <si>
    <t>https://twitter.com/bilalmohammadmd</t>
  </si>
  <si>
    <t>https://twitter.com/williedjenkins1</t>
  </si>
  <si>
    <t>https://twitter.com/sonictcb</t>
  </si>
  <si>
    <t>https://twitter.com/ivanaboastsky</t>
  </si>
  <si>
    <t>https://twitter.com/simplesama</t>
  </si>
  <si>
    <t>https://twitter.com/allylovespono</t>
  </si>
  <si>
    <t>https://twitter.com/actawesome</t>
  </si>
  <si>
    <t>https://twitter.com/cathyches</t>
  </si>
  <si>
    <t>https://twitter.com/kittenwithawhip</t>
  </si>
  <si>
    <t>https://twitter.com/daisy17</t>
  </si>
  <si>
    <t>https://twitter.com/sassykitchen</t>
  </si>
  <si>
    <t>https://twitter.com/alexdubs_</t>
  </si>
  <si>
    <t>https://twitter.com/kier_kee</t>
  </si>
  <si>
    <t>https://twitter.com/casting_notice</t>
  </si>
  <si>
    <t>https://twitter.com/gabrieleschafer</t>
  </si>
  <si>
    <t>https://twitter.com/lizlewiscasting</t>
  </si>
  <si>
    <t>https://twitter.com/swdesertgramma</t>
  </si>
  <si>
    <t>https://twitter.com/jchele2013</t>
  </si>
  <si>
    <t>https://twitter.com/pharmablue</t>
  </si>
  <si>
    <t>https://twitter.com/krisimd</t>
  </si>
  <si>
    <t>https://twitter.com/rxassistance123</t>
  </si>
  <si>
    <t>https://twitter.com/therxhelper</t>
  </si>
  <si>
    <t>https://twitter.com/matthewherper</t>
  </si>
  <si>
    <t>https://twitter.com/cpsmdb</t>
  </si>
  <si>
    <t>https://twitter.com/demsrdumb3</t>
  </si>
  <si>
    <t>https://twitter.com/ababygirltoone</t>
  </si>
  <si>
    <t>https://twitter.com/ati_la1</t>
  </si>
  <si>
    <t>https://twitter.com/themobeatty</t>
  </si>
  <si>
    <t>https://twitter.com/queen_historian</t>
  </si>
  <si>
    <t>https://twitter.com/benjaminburck</t>
  </si>
  <si>
    <t>https://twitter.com/thecascott</t>
  </si>
  <si>
    <t>https://twitter.com/mummyb83</t>
  </si>
  <si>
    <t>https://twitter.com/therealcamilleg</t>
  </si>
  <si>
    <t>https://twitter.com/toddabarnett</t>
  </si>
  <si>
    <t>https://twitter.com/blakelashbrook</t>
  </si>
  <si>
    <t>https://twitter.com/catfraker</t>
  </si>
  <si>
    <t>https://twitter.com/lagu_cornejo</t>
  </si>
  <si>
    <t>https://twitter.com/cnbc</t>
  </si>
  <si>
    <t>https://twitter.com/myqc_bandlstory</t>
  </si>
  <si>
    <t>https://twitter.com/pilarcerda7</t>
  </si>
  <si>
    <t>https://twitter.com/carol66walker</t>
  </si>
  <si>
    <t>https://twitter.com/meandhubbysay</t>
  </si>
  <si>
    <t>https://twitter.com/marshablackburn</t>
  </si>
  <si>
    <t>https://twitter.com/hkeycurrentuser</t>
  </si>
  <si>
    <t>https://twitter.com/realdonaldtrump</t>
  </si>
  <si>
    <t>https://twitter.com/xoja29</t>
  </si>
  <si>
    <t>https://twitter.com/dmomblog</t>
  </si>
  <si>
    <t>https://twitter.com/salixpharma</t>
  </si>
  <si>
    <t>https://twitter.com/alpha_omega_yah</t>
  </si>
  <si>
    <t>https://twitter.com/truthsandwich20</t>
  </si>
  <si>
    <t>https://twitter.com/immoralreport</t>
  </si>
  <si>
    <t>https://twitter.com/oneredoctober</t>
  </si>
  <si>
    <t>https://twitter.com/mhowardrn</t>
  </si>
  <si>
    <t>https://twitter.com/indianaena</t>
  </si>
  <si>
    <t>https://twitter.com/enaorg</t>
  </si>
  <si>
    <t>https://twitter.com/m_cassity</t>
  </si>
  <si>
    <t>https://twitter.com/jcrben</t>
  </si>
  <si>
    <t>https://twitter.com/melissa_850</t>
  </si>
  <si>
    <t>andybiotech
Here comes the second wave of drug
price hikes of 2019 $AMGN Enbrel
+6% Kyprolis +3% Blincyto +3% Prolia
+3% Xgeva +3% $BHC Xifaxan +7.9%
Wellbutrin +6% Relistor +6% Uceris
+6% Apriso +6% Lotemax +6% Elidel
+6% $CLVS Rubraca +8% $EXEL Cabometyx
+5% Cometriq +7% (h/t PriceRx)</t>
  </si>
  <si>
    <t>anniemo28448248
RT @AndyBiotech: Here comes the
second wave of drug price hikes
of 2019 $AMGN Enbrel +6% Kyprolis
+3% Blincyto +3% Prolia +3% Xgeva
+3% $…</t>
  </si>
  <si>
    <t>pkhakpour
Has anyone else felt crazy-depressed
on Xifaxan? I took it before but
don’t remember feeling this sick
or sad</t>
  </si>
  <si>
    <t>aolsams
@Bethenny Xifaxan is amazing if
your doctor feels it is appropriate!</t>
  </si>
  <si>
    <t xml:space="preserve">bethenny
</t>
  </si>
  <si>
    <t>cyberibum
Xifaxan https://t.co/sAZd0CbeGx
Many patients have found lasting*
relief of IBS-D symptoms with XIFAXAN.
YOU COULD, TOO. #QAnon #TheStorm
@POTUS @Real_FFA @MattGaudy https://t.co/ppbgafTftr</t>
  </si>
  <si>
    <t xml:space="preserve">potus
</t>
  </si>
  <si>
    <t>mattgaudy
RT @Cyberibum: Xifaxan https://t.co/sAZd0CbeGx
Many patients have found lasting*
relief of IBS-D symptoms with XIFAXAN.
YOU COULD, TOO. #Q…</t>
  </si>
  <si>
    <t>real_ffa
RT @Cyberibum: Xifaxan https://t.co/sAZd0CbeGx
Many patients have found lasting*
relief of IBS-D symptoms with XIFAXAN.
YOU COULD, TOO. #Q…</t>
  </si>
  <si>
    <t>dcharabaty
@BilalMohammadMD @HopkinsMedicine
If your patient has IBS diarrhea
predominant , xifaxan gets approved
under that indication (IBS-D) rather
than under SIBO</t>
  </si>
  <si>
    <t xml:space="preserve">hopkinsmedicine
</t>
  </si>
  <si>
    <t>katescarlata_rd
RT @DCharabaty: @BilalMohammadMD
@HopkinsMedicine If your patient
has IBS diarrhea predominant ,
xifaxan gets approved under that
indicatio…</t>
  </si>
  <si>
    <t xml:space="preserve">bilalmohammadmd
</t>
  </si>
  <si>
    <t>williedjenkins1
@SonicTCB Xifaxan mascot https://t.co/IvHm7uSZTs</t>
  </si>
  <si>
    <t xml:space="preserve">sonictcb
</t>
  </si>
  <si>
    <t>ivanaboastsky
I still miss their commercials
for Xifaxan (check spelling). https://t.co/U0fsU0f4BW</t>
  </si>
  <si>
    <t>simplesama
@allylovespono Xifaxan is my friend.
I keep a bottle of it in a drawer
just to be ready when SIBO hits.
(Per GI doc). The cue for me is
intractable vomiting.</t>
  </si>
  <si>
    <t xml:space="preserve">allylovespono
</t>
  </si>
  <si>
    <t>actawesome
My stomach seems to miss xifaxan.
_xD83D__xDE13_</t>
  </si>
  <si>
    <t>cathyches
@KateScarlata_RD Now I am confused.
After 2 rounds of Xifaxan I was
told to take probiotics. Thoughts
Kate?</t>
  </si>
  <si>
    <t>kittenwithawhip
@daisy17 It's a one-two punch of
Xifaxan and Metronidazole and I
hope desperately that it works
this time.</t>
  </si>
  <si>
    <t xml:space="preserve">daisy17
</t>
  </si>
  <si>
    <t>sassykitchen
@kittenwithawhip I was on xifaxan
too, and found the intense side
effects went away after the first
few days. I was nauseous as hell.
Hang in there _xD83D__xDC95_</t>
  </si>
  <si>
    <t>alexdubs_
@kier_kee Are they laced with xifaxan?</t>
  </si>
  <si>
    <t xml:space="preserve">kier_kee
</t>
  </si>
  <si>
    <t>casting_notice
Online Commercials &amp;amp; Promos
- Xifaxan, Real Patient Testimonials
1 role https://t.co/Cd0Kc5IDrn</t>
  </si>
  <si>
    <t>gabrieleschafer
Xifaxan Testimonials https://t.co/ps0TXCZHL8</t>
  </si>
  <si>
    <t>lizlewiscasting
STILL CASTING Men &amp;amp; Women in
the Tri-State area who have been
diagnosed with IBS-D &amp;amp; have
taken or currently take Xifaxan
for a Non Union Commercial. Apply
here - https://t.co/RSnsp6HNja
#Xifaxan #IBSAwareness #IBSD https://t.co/o1XVqM9e6j</t>
  </si>
  <si>
    <t>swdesertgramma
In a twist I was not expecting,
I may not have #Crohns. I may have
#IBS-D. But I may not. We just
don't know what my major malfunction
is. So taking a new med, xifaxan.
Two weeks, 3 pills a day. If it
helps then IBS-D. If not, moving
to next thing. It never fucking
ends I swear_xD83D__xDE44_</t>
  </si>
  <si>
    <t>jchele2013
@PharmaBlue Way too often, fluff!
My dad's xifaxan is like 2k a month.
It helps control his stomach bleeds
(side effects of liver disease)
and they won't refill/write his
script. Hasn't had any for a month.
He's a timebomb. It's criminal.</t>
  </si>
  <si>
    <t xml:space="preserve">pharmablue
</t>
  </si>
  <si>
    <t>krisimd
RT @jchele2013: @PharmaBlue Way
too often, fluff! My dad's xifaxan
is like 2k a month. It helps control
his stomach bleeds (side effects
of…</t>
  </si>
  <si>
    <t>rxassistance123
Find out how Xifaxan can help you
manage IBS. . . #prescriptionassistance
#patientassistanceprograms #rxassistance
#xifaxan #follow #doctor #medication
#health #f4f #medicine #drugs #patient
#follow4follow #prescription #assistance
#follow #likes4likes https://t.co/Q13U3bxJlH
https://t.co/YQqO9tiuqu</t>
  </si>
  <si>
    <t>therxhelper
Manage your IBS. Find out how Xifaxan
can help you and how we can too
. . #prescriptionassistance, #prescriptionassistanceprograms,
#rxhelper #xifaxan #follow #doctor
#medication #health #f4f #medicine
#drugs #follow4follow https://t.co/hLFBbOoKMk
https://t.co/V0HEMcSqNE</t>
  </si>
  <si>
    <t>matthewherper
And the Xifaxan intestine. https://t.co/yPWvzhHoFN
https://t.co/FqA6Ve9r8j</t>
  </si>
  <si>
    <t>cpsmdb
@ABabyGirlToOne @Demsrdumb3 Was
that Xifaxan or Ex Lax?</t>
  </si>
  <si>
    <t xml:space="preserve">demsrdumb3
</t>
  </si>
  <si>
    <t xml:space="preserve">ababygirltoone
</t>
  </si>
  <si>
    <t>ati_la1
So proud of @themobeatty in this
#Xifaxan spot! #artistictalentrocks
#awesomeclient #lovemyclients #commercials2019
https://t.co/VvVjSt6ia1</t>
  </si>
  <si>
    <t>themobeatty
RT @ATI_LA1: So proud of @themobeatty
in this #Xifaxan spot! #artistictalentrocks
#awesomeclient #lovemyclients #commercials2019
https://t.…</t>
  </si>
  <si>
    <t>queen_historian
Last year, I was prescribed Xifaxan,
which is a two week treatment for
IBS that lasts up to six months.
It is not a miracle drug, but it
helps. The first time, it took
me 3 months to GET the drug after
being prescribed due to prior-authorization
requirements.</t>
  </si>
  <si>
    <t>benjaminburck
#Xifaxan 200 mg #ParagraphIV suit
filed 4/24/19: Salix v. Sun DE
1:19-cv-00734 14 patents</t>
  </si>
  <si>
    <t>thecascott
Rumor is the Cologuard box is dating
the Xifaxan intestines creature.
Very cute couple!</t>
  </si>
  <si>
    <t>mummyb83
@TheRealCamilleG Sorry to hears
you have ibs, I have suffered for
over 40 years, not sure if we can
get Xifaxan here in the uk</t>
  </si>
  <si>
    <t>therealcamilleg
#Ad I’m opening up today on my
Instagram about a personal health
struggle and my experience with
XIFAXAN® (rifaximin) 550 mg tablets.
https://t.co/Xd5ykjYt3f. Read my
story here: https://t.co/M97VmOsgcD
https://t.co/iR1GpRj2OQ</t>
  </si>
  <si>
    <t>toddabarnett
This is the new medication I am
on. It does the same thing that
my #Lactulose does except I don’t
have the #diarrhea that always
comes with taking Lactulose. #Xifaxan
If anyone has any questions about
it, please let me know.</t>
  </si>
  <si>
    <t>blakelashbrook
RT @TheRealCamilleG: #Ad Iâ€™m
opening up today on my Instagram
about a personal health struggle
and my experience with XIFAXANÂ®
(rifaximin)â€¦</t>
  </si>
  <si>
    <t>catfraker
RT @TheRealCamilleG: #Ad Iâ€™m
opening up today on my Instagram
about a personal health struggle
and my experience with XIFAXANÂ®
(rifaximin)â€¦</t>
  </si>
  <si>
    <t>lagu_cornejo
RT @MyQC_BandLstory: U changed
your name from Valeant #VRX to
Bausch Health $BHC.CA #BHC, appeared
frequently @CNBC pitching #Lumify
&amp;amp; #Xif…</t>
  </si>
  <si>
    <t xml:space="preserve">cnbc
</t>
  </si>
  <si>
    <t>myqc_bandlstory
U changed your name from Valeant
#VRX to Bausch Health $BHC.CA #BHC,
appeared frequently @CNBC pitching
#Lumify &amp;amp; #Xifaxan with #JimCrammer,
lied 2 th Feds, #Eye consumers,
#Ophthalmology &amp;amp; To th FDA
about your Tampa MFG Plant minimum
compliance and you can’t still
Rise ur stock https://t.co/dgIAvi5JvQ</t>
  </si>
  <si>
    <t>pilarcerda7
RT @MyQC_BandLstory: U changed
your name from Valeant #VRX to
Bausch Health $BHC.CA #BHC, appeared
frequently @CNBC pitching #Lumify
&amp;amp; #Xif…</t>
  </si>
  <si>
    <t>carol66walker
RT @TheRealCamilleG: #Ad I’m opening
up today on my Instagram about
a personal health struggle and
my experience with XIFAXAN® (rifaximin)…</t>
  </si>
  <si>
    <t>meandhubbysay
@MarshaBlackburn My sister had
cancer and was prescribed Xifaxan
by her doctor. This drug was ridiculously
expensive. There is another drug,
however that is much less expensive
(Lactulose) and does the same thing
(remove toxins). Why do doctors
prescribe the more expensive drug?</t>
  </si>
  <si>
    <t xml:space="preserve">marshablackburn
</t>
  </si>
  <si>
    <t>hkeycurrentuser
@Xoja29 @realDonaldTrump I want
to know how much Xifaxan costs.
I've been on the generic Shitsafan
instead because the doctor told
me Xifaxan wasn't covered by my
insurance.</t>
  </si>
  <si>
    <t xml:space="preserve">realdonaldtrump
</t>
  </si>
  <si>
    <t xml:space="preserve">xoja29
</t>
  </si>
  <si>
    <t>dmomblog
It’s incredibly upsetting that
a course of xifaxan to treat my
SIBO is $950+ and NOT covered by
insurance. @SalixPharma should
be ashamed of themselves for holding
#SIBO sufferers hostage. #IBS #IBelieveinyourStory</t>
  </si>
  <si>
    <t xml:space="preserve">salixpharma
</t>
  </si>
  <si>
    <t>alpha_omega_yah
RT @TruthSandwich20: This bottle
of Xifaxan would cost $2,547 for
a one month supply for an American
without insurance, for an illegal
ali…</t>
  </si>
  <si>
    <t>truthsandwich20
This bottle of Xifaxan would cost
$2,547 for a one month supply for
an American without insurance,
for an illegal alien it would cost
them absolutely nothing but 48
hours in a detention cell and signing
some paperwork. #PrescriptionDrugPrices
#BuildTheWall #MAGA #immigration
https://t.co/lh1GGYfuqO</t>
  </si>
  <si>
    <t>immoralreport
RT @TruthSandwich20: This bottle
of Xifaxan would cost $2,547 for
a one month supply for an American
without insurance, for an illegal
ali…</t>
  </si>
  <si>
    <t>oneredoctober
RT @TruthSandwich20: This bottle
of Xifaxan would cost $2,547 for
a one month supply for an American
without insurance, for an illegal
ali…</t>
  </si>
  <si>
    <t>mhowardrn
Another packed house for our @ENAorg
Chapter 134 meeting. Great to see
so many @IndianaENA #nurses together,
learning about Xifaxan from @SalixPharma.
#INENA19 Thank you for your support.
https://t.co/sQPsJFZqWm</t>
  </si>
  <si>
    <t>indianaena
RT @MHowardRN: Another packed house
for our @ENAorg Chapter 134 meeting.
Great to see so many @IndianaENA
#nurses together, learning about…</t>
  </si>
  <si>
    <t xml:space="preserve">enaorg
</t>
  </si>
  <si>
    <t>m_cassity
RT @MHowardRN: Another packed house
for our @ENAorg Chapter 134 meeting.
Great to see so many @IndianaENA
#nurses together, learning about…</t>
  </si>
  <si>
    <t>jcrben
@melissa_850 Caveat: rifaximin
caught my eye a while back but
the results linked aren't compelling
- however there was buzz 2018 for
severe (see https://t.co/T28vAeP0tb).
Various stuff under investigation,
e.g. $MCRB (Seres Therapeutics)
is investigating #SER-287</t>
  </si>
  <si>
    <t xml:space="preserve">melissa_850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</si>
  <si>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</si>
  <si>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</si>
  <si>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</si>
  <si>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</si>
  <si>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</si>
  <si>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</si>
  <si>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</si>
  <si>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&lt;value&gt;lgreen_redengine@sbcglobal.net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t>
  </si>
  <si>
    <t>Workbook Settings 5</t>
  </si>
  <si>
    <t xml:space="preserve">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t>
  </si>
  <si>
    <t>Workbook Settings 6</t>
  </si>
  <si>
    <t>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t>
  </si>
  <si>
    <t>Workbook Settings 7</t>
  </si>
  <si>
    <t>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
  </si>
  <si>
    <t>Workbook Settings 8</t>
  </si>
  <si>
    <t>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
  </si>
  <si>
    <t>Workbook Settings 9</t>
  </si>
  <si>
    <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t>
  </si>
  <si>
    <t>Workbook Settings 10</t>
  </si>
  <si>
    <t xml:space="preserv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t>
  </si>
  <si>
    <t>Workbook Settings 11</t>
  </si>
  <si>
    <t>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t>
  </si>
  <si>
    <t>Workbook Settings 12</t>
  </si>
  <si>
    <t>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t>
  </si>
  <si>
    <t>Workbook Settings 13</t>
  </si>
  <si>
    <t>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t>
  </si>
  <si>
    <t>Workbook Settings 14</t>
  </si>
  <si>
    <t xml:space="preserve">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t>
  </si>
  <si>
    <t>Workbook Settings 15</t>
  </si>
  <si>
    <t xml:space="preserve">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t>
  </si>
  <si>
    <t>Workbook Settings 16</t>
  </si>
  <si>
    <t>zapped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t>
  </si>
  <si>
    <t>Workbook Settings 17</t>
  </si>
  <si>
    <t>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t>
  </si>
  <si>
    <t>Workbook Settings 18</t>
  </si>
  <si>
    <t>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</si>
  <si>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</si>
  <si>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</si>
  <si>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</si>
  <si>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</si>
  <si>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</si>
  <si>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</si>
  <si>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</si>
  <si>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</si>
  <si>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</si>
  <si>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</si>
  <si>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</si>
  <si>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</si>
  <si>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</si>
  <si>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</si>
  <si>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</si>
  <si>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</si>
  <si>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</si>
  <si>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</si>
  <si>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</si>
  <si>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</si>
  <si>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</si>
  <si>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</si>
  <si>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</si>
  <si>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</si>
  <si>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</si>
  <si>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</si>
  <si>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</si>
  <si>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</si>
  <si>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</si>
  <si>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</si>
  <si>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</si>
  <si>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</si>
  <si>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</si>
  <si>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</si>
  <si>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</si>
  <si>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</si>
  <si>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</si>
  <si>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</si>
  <si>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</si>
  <si>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</si>
  <si>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</si>
  <si>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Number of Edge Types</t>
  </si>
  <si>
    <t>Modularity</t>
  </si>
  <si>
    <t>NodeXL Version</t>
  </si>
  <si>
    <t>1.0.1.412</t>
  </si>
  <si>
    <t>Top URLs in Tweet in Entire Graph</t>
  </si>
  <si>
    <t>https://shared.salix.com/shared/pi/xifaxan550-pi.pdf</t>
  </si>
  <si>
    <t>https://www.instagram.com/p/BwuVO95l4UD/</t>
  </si>
  <si>
    <t>https://aardman.nathanlove.com/project/xifaxan-sport</t>
  </si>
  <si>
    <t>https://twitter.com/matthewherper/status/1116862267751116803</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</si>
  <si>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</si>
  <si>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</si>
  <si>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</si>
  <si>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</si>
  <si>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</si>
  <si>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</si>
  <si>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</si>
  <si>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</si>
  <si>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</si>
  <si>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</si>
  <si>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</si>
  <si>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</si>
  <si>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</si>
  <si>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</si>
  <si>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</si>
  <si>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</si>
  <si>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</si>
  <si>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</si>
  <si>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</si>
  <si>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</si>
  <si>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</si>
  <si>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</si>
  <si>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https://twitter.com/bauhiniacapital/status/1106986142946082816 https://www.backstage.com/casting/xifaxan-real-patient-testimonials-287023/ https://docs.google.com/forms/d/1AX5o_YsmvBtUvVGCOawPgHchKiEA3ReWgwuKLOmrKxQ/viewform?edit_requested=true https://docs.google.com/forms/d/e/1FAIpQLSfIG8CO1_WO7nV9kafXzhF6fTEhTW6VSwb2pFTB0rMZybrYTA/viewform https://rxassistanceprograms.com/what-is-xifaxan/ https://www.therxhelper.com/xifaxan-cost/ https://aardman.nathanlove.com/project/xifaxan-sport https://twitter.com/matthewherper/status/1116862267751116803</t>
  </si>
  <si>
    <t>Top Domains in Tweet in Entire Graph</t>
  </si>
  <si>
    <t>salix.com</t>
  </si>
  <si>
    <t>instagram.com</t>
  </si>
  <si>
    <t>nathanlove.com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</si>
  <si>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</si>
  <si>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</si>
  <si>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</si>
  <si>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</si>
  <si>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</si>
  <si>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</si>
  <si>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</si>
  <si>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</si>
  <si>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</si>
  <si>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</si>
  <si>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</si>
  <si>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google.com backstage.com rxassistanceprograms.com therxhelper.com nathanlove.com</t>
  </si>
  <si>
    <t>Top Hashtags in Tweet in Entire Graph</t>
  </si>
  <si>
    <t>xifaxan</t>
  </si>
  <si>
    <t>vrx</t>
  </si>
  <si>
    <t>bhc</t>
  </si>
  <si>
    <t>lumify</t>
  </si>
  <si>
    <t>follow</t>
  </si>
  <si>
    <t>ibs</t>
  </si>
  <si>
    <t>artistictalentrocks</t>
  </si>
  <si>
    <t>awesomeclient</t>
  </si>
  <si>
    <t>Top Hashtags in Tweet in G1</t>
  </si>
  <si>
    <t>prescriptionassistance</t>
  </si>
  <si>
    <t>doctor</t>
  </si>
  <si>
    <t>medication</t>
  </si>
  <si>
    <t>health</t>
  </si>
  <si>
    <t>f4f</t>
  </si>
  <si>
    <t>medicine</t>
  </si>
  <si>
    <t>drugs</t>
  </si>
  <si>
    <t>follow4follow</t>
  </si>
  <si>
    <t>Top Hashtags in Tweet in G2</t>
  </si>
  <si>
    <t>inena19</t>
  </si>
  <si>
    <t>sibo</t>
  </si>
  <si>
    <t>ibelieveinyourstory</t>
  </si>
  <si>
    <t>Top Hashtags in Tweet in G3</t>
  </si>
  <si>
    <t>Top Hashtags in Tweet in G4</t>
  </si>
  <si>
    <t>Top Hashtags in Tweet in G5</t>
  </si>
  <si>
    <t>prescriptiondrugprices</t>
  </si>
  <si>
    <t>buildthewall</t>
  </si>
  <si>
    <t>maga</t>
  </si>
  <si>
    <t>immigration</t>
  </si>
  <si>
    <t>Top Hashtags in Tweet in G6</t>
  </si>
  <si>
    <t>jimcrammer</t>
  </si>
  <si>
    <t>eye</t>
  </si>
  <si>
    <t>ophthalmology</t>
  </si>
  <si>
    <t>Top Hashtags in Tweet in G7</t>
  </si>
  <si>
    <t>qanon</t>
  </si>
  <si>
    <t>thestorm</t>
  </si>
  <si>
    <t>Top Hashtags in Tweet in G8</t>
  </si>
  <si>
    <t>Top Hashtags in Tweet in G9</t>
  </si>
  <si>
    <t>Top Hashtags in Tweet in G10</t>
  </si>
  <si>
    <t>Top Hashtags in Tweet</t>
  </si>
  <si>
    <t>xifaxan follow prescriptionassistance doctor medication health f4f medicine drugs follow4follow</t>
  </si>
  <si>
    <t>nurses inena19 sibo ibs ibelieveinyourstory</t>
  </si>
  <si>
    <t>Top Words in Tweet in Entire Graph</t>
  </si>
  <si>
    <t>Words in Sentiment List#1: Positive</t>
  </si>
  <si>
    <t>Words in Sentiment List#2: Negative</t>
  </si>
  <si>
    <t>Words in Sentiment List#3: Angry/Violent</t>
  </si>
  <si>
    <t>Non-categorized Words</t>
  </si>
  <si>
    <t>Total Words</t>
  </si>
  <si>
    <t>3</t>
  </si>
  <si>
    <t>#xifaxan</t>
  </si>
  <si>
    <t>6</t>
  </si>
  <si>
    <t>Top Words in Tweet in G1</t>
  </si>
  <si>
    <t>new</t>
  </si>
  <si>
    <t>d</t>
  </si>
  <si>
    <t>#follow</t>
  </si>
  <si>
    <t>anyone</t>
  </si>
  <si>
    <t>took</t>
  </si>
  <si>
    <t>don</t>
  </si>
  <si>
    <t>t</t>
  </si>
  <si>
    <t>Top Words in Tweet in G2</t>
  </si>
  <si>
    <t>another</t>
  </si>
  <si>
    <t>packed</t>
  </si>
  <si>
    <t>house</t>
  </si>
  <si>
    <t>chapter</t>
  </si>
  <si>
    <t>134</t>
  </si>
  <si>
    <t>meeting</t>
  </si>
  <si>
    <t>great</t>
  </si>
  <si>
    <t>see</t>
  </si>
  <si>
    <t>many</t>
  </si>
  <si>
    <t>Top Words in Tweet in G3</t>
  </si>
  <si>
    <t>#ad</t>
  </si>
  <si>
    <t>m</t>
  </si>
  <si>
    <t>opening</t>
  </si>
  <si>
    <t>up</t>
  </si>
  <si>
    <t>today</t>
  </si>
  <si>
    <t>instagram</t>
  </si>
  <si>
    <t>personal</t>
  </si>
  <si>
    <t>struggle</t>
  </si>
  <si>
    <t>Top Words in Tweet in G4</t>
  </si>
  <si>
    <t>under</t>
  </si>
  <si>
    <t>patient</t>
  </si>
  <si>
    <t>diarrhea</t>
  </si>
  <si>
    <t>predominant</t>
  </si>
  <si>
    <t>gets</t>
  </si>
  <si>
    <t>approved</t>
  </si>
  <si>
    <t>Top Words in Tweet in G5</t>
  </si>
  <si>
    <t>cost</t>
  </si>
  <si>
    <t>bottle</t>
  </si>
  <si>
    <t>2</t>
  </si>
  <si>
    <t>547</t>
  </si>
  <si>
    <t>one</t>
  </si>
  <si>
    <t>month</t>
  </si>
  <si>
    <t>supply</t>
  </si>
  <si>
    <t>american</t>
  </si>
  <si>
    <t>without</t>
  </si>
  <si>
    <t>Top Words in Tweet in G6</t>
  </si>
  <si>
    <t>u</t>
  </si>
  <si>
    <t>changed</t>
  </si>
  <si>
    <t>name</t>
  </si>
  <si>
    <t>valeant</t>
  </si>
  <si>
    <t>#vrx</t>
  </si>
  <si>
    <t>bausch</t>
  </si>
  <si>
    <t>#bhc</t>
  </si>
  <si>
    <t>Top Words in Tweet in G7</t>
  </si>
  <si>
    <t>patients</t>
  </si>
  <si>
    <t>found</t>
  </si>
  <si>
    <t>lasting</t>
  </si>
  <si>
    <t>relief</t>
  </si>
  <si>
    <t>symptoms</t>
  </si>
  <si>
    <t>Top Words in Tweet in G8</t>
  </si>
  <si>
    <t>Top Words in Tweet in G9</t>
  </si>
  <si>
    <t>Top Words in Tweet in G10</t>
  </si>
  <si>
    <t>way</t>
  </si>
  <si>
    <t>fluff</t>
  </si>
  <si>
    <t>dad's</t>
  </si>
  <si>
    <t>2k</t>
  </si>
  <si>
    <t>helps</t>
  </si>
  <si>
    <t>control</t>
  </si>
  <si>
    <t>stomach</t>
  </si>
  <si>
    <t>Top Words in Tweet</t>
  </si>
  <si>
    <t>xifaxan ibs #xifaxan new d #follow anyone took don t</t>
  </si>
  <si>
    <t>another packed house enaorg chapter 134 meeting great see many</t>
  </si>
  <si>
    <t>therealcamilleg #ad m opening up today instagram personal health struggle</t>
  </si>
  <si>
    <t>xifaxan ibs under bilalmohammadmd hopkinsmedicine patient diarrhea predominant gets approved</t>
  </si>
  <si>
    <t>cost bottle xifaxan 2 547 one month supply american without</t>
  </si>
  <si>
    <t>u changed name valeant #vrx bausch health bhc ca #bhc</t>
  </si>
  <si>
    <t>xifaxan many patients found lasting relief ibs d symptoms cyberibum</t>
  </si>
  <si>
    <t>month pharmablue way fluff dad's xifaxan 2k helps control stomach</t>
  </si>
  <si>
    <t>drug expensive</t>
  </si>
  <si>
    <t>proud themobeatty #xifaxan spot #artistictalentrocks #awesomeclient #lovemyclients #commercials2019</t>
  </si>
  <si>
    <t>6 3 here comes second wave drug price hikes 2019</t>
  </si>
  <si>
    <t>Top Word Pairs in Tweet in Entire Graph</t>
  </si>
  <si>
    <t>ibs,d</t>
  </si>
  <si>
    <t>bottle,xifaxan</t>
  </si>
  <si>
    <t>xifaxan,cost</t>
  </si>
  <si>
    <t>cost,2</t>
  </si>
  <si>
    <t>2,547</t>
  </si>
  <si>
    <t>547,one</t>
  </si>
  <si>
    <t>one,month</t>
  </si>
  <si>
    <t>month,supply</t>
  </si>
  <si>
    <t>supply,american</t>
  </si>
  <si>
    <t>american,without</t>
  </si>
  <si>
    <t>Top Word Pairs in Tweet in G1</t>
  </si>
  <si>
    <t>don,t</t>
  </si>
  <si>
    <t>new,med</t>
  </si>
  <si>
    <t>xifaxan,two</t>
  </si>
  <si>
    <t>find,out</t>
  </si>
  <si>
    <t>out,xifaxan</t>
  </si>
  <si>
    <t>xifaxan,help</t>
  </si>
  <si>
    <t>manage,ibs</t>
  </si>
  <si>
    <t>#xifaxan,#follow</t>
  </si>
  <si>
    <t>#follow,#doctor</t>
  </si>
  <si>
    <t>Top Word Pairs in Tweet in G2</t>
  </si>
  <si>
    <t>another,packed</t>
  </si>
  <si>
    <t>packed,house</t>
  </si>
  <si>
    <t>house,enaorg</t>
  </si>
  <si>
    <t>enaorg,chapter</t>
  </si>
  <si>
    <t>chapter,134</t>
  </si>
  <si>
    <t>134,meeting</t>
  </si>
  <si>
    <t>meeting,great</t>
  </si>
  <si>
    <t>great,see</t>
  </si>
  <si>
    <t>see,many</t>
  </si>
  <si>
    <t>many,indianaena</t>
  </si>
  <si>
    <t>Top Word Pairs in Tweet in G3</t>
  </si>
  <si>
    <t>m,opening</t>
  </si>
  <si>
    <t>opening,up</t>
  </si>
  <si>
    <t>up,today</t>
  </si>
  <si>
    <t>today,instagram</t>
  </si>
  <si>
    <t>instagram,personal</t>
  </si>
  <si>
    <t>personal,health</t>
  </si>
  <si>
    <t>health,struggle</t>
  </si>
  <si>
    <t>struggle,experience</t>
  </si>
  <si>
    <t>therealcamilleg,#ad</t>
  </si>
  <si>
    <t>#ad,m</t>
  </si>
  <si>
    <t>Top Word Pairs in Tweet in G4</t>
  </si>
  <si>
    <t>bilalmohammadmd,hopkinsmedicine</t>
  </si>
  <si>
    <t>hopkinsmedicine,patient</t>
  </si>
  <si>
    <t>patient,ibs</t>
  </si>
  <si>
    <t>ibs,diarrhea</t>
  </si>
  <si>
    <t>diarrhea,predominant</t>
  </si>
  <si>
    <t>predominant,xifaxan</t>
  </si>
  <si>
    <t>xifaxan,gets</t>
  </si>
  <si>
    <t>gets,approved</t>
  </si>
  <si>
    <t>approved,under</t>
  </si>
  <si>
    <t>Top Word Pairs in Tweet in G5</t>
  </si>
  <si>
    <t>without,insurance</t>
  </si>
  <si>
    <t>Top Word Pairs in Tweet in G6</t>
  </si>
  <si>
    <t>u,changed</t>
  </si>
  <si>
    <t>changed,name</t>
  </si>
  <si>
    <t>name,valeant</t>
  </si>
  <si>
    <t>valeant,#vrx</t>
  </si>
  <si>
    <t>#vrx,bausch</t>
  </si>
  <si>
    <t>bausch,health</t>
  </si>
  <si>
    <t>health,bhc</t>
  </si>
  <si>
    <t>bhc,ca</t>
  </si>
  <si>
    <t>ca,#bhc</t>
  </si>
  <si>
    <t>#bhc,appeared</t>
  </si>
  <si>
    <t>Top Word Pairs in Tweet in G7</t>
  </si>
  <si>
    <t>xifaxan,many</t>
  </si>
  <si>
    <t>many,patients</t>
  </si>
  <si>
    <t>patients,found</t>
  </si>
  <si>
    <t>found,lasting</t>
  </si>
  <si>
    <t>lasting,relief</t>
  </si>
  <si>
    <t>relief,ibs</t>
  </si>
  <si>
    <t>d,symptoms</t>
  </si>
  <si>
    <t>symptoms,xifaxan</t>
  </si>
  <si>
    <t>cyberibum,xifaxan</t>
  </si>
  <si>
    <t>Top Word Pairs in Tweet in G8</t>
  </si>
  <si>
    <t>Top Word Pairs in Tweet in G9</t>
  </si>
  <si>
    <t>Top Word Pairs in Tweet in G10</t>
  </si>
  <si>
    <t>pharmablue,way</t>
  </si>
  <si>
    <t>way,fluff</t>
  </si>
  <si>
    <t>fluff,dad's</t>
  </si>
  <si>
    <t>dad's,xifaxan</t>
  </si>
  <si>
    <t>xifaxan,2k</t>
  </si>
  <si>
    <t>2k,month</t>
  </si>
  <si>
    <t>month,helps</t>
  </si>
  <si>
    <t>helps,control</t>
  </si>
  <si>
    <t>control,stomach</t>
  </si>
  <si>
    <t>stomach,bleeds</t>
  </si>
  <si>
    <t>Top Word Pairs in Tweet</t>
  </si>
  <si>
    <t>don,t  new,med  ibs,d  xifaxan,two  find,out  out,xifaxan  xifaxan,help  manage,ibs  #xifaxan,#follow  #follow,#doctor</t>
  </si>
  <si>
    <t>another,packed  packed,house  house,enaorg  enaorg,chapter  chapter,134  134,meeting  meeting,great  great,see  see,many  many,indianaena</t>
  </si>
  <si>
    <t>m,opening  opening,up  up,today  today,instagram  instagram,personal  personal,health  health,struggle  struggle,experience  therealcamilleg,#ad  #ad,m</t>
  </si>
  <si>
    <t>bilalmohammadmd,hopkinsmedicine  hopkinsmedicine,patient  patient,ibs  ibs,diarrhea  diarrhea,predominant  predominant,xifaxan  xifaxan,gets  gets,approved  approved,under</t>
  </si>
  <si>
    <t>bottle,xifaxan  xifaxan,cost  cost,2  2,547  547,one  one,month  month,supply  supply,american  american,without  without,insurance</t>
  </si>
  <si>
    <t>u,changed  changed,name  name,valeant  valeant,#vrx  #vrx,bausch  bausch,health  health,bhc  bhc,ca  ca,#bhc  #bhc,appeared</t>
  </si>
  <si>
    <t>xifaxan,many  many,patients  patients,found  found,lasting  lasting,relief  relief,ibs  ibs,d  d,symptoms  symptoms,xifaxan  cyberibum,xifaxan</t>
  </si>
  <si>
    <t>pharmablue,way  way,fluff  fluff,dad's  dad's,xifaxan  xifaxan,2k  2k,month  month,helps  helps,control  control,stomach  stomach,bleeds</t>
  </si>
  <si>
    <t>proud,themobeatty  themobeatty,#xifaxan  #xifaxan,spot  spot,#artistictalentrocks  #artistictalentrocks,#awesomeclient  #awesomeclient,#lovemyclients  #lovemyclients,#commercials2019</t>
  </si>
  <si>
    <t>here,comes  comes,second  second,wave  wave,drug  drug,price  price,hikes  hikes,2019  2019,amgn  amgn,enbrel  enbrel,6</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</si>
  <si>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</si>
  <si>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</si>
  <si>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</si>
  <si>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</si>
  <si>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</si>
  <si>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</si>
  <si>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</si>
  <si>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</si>
  <si>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</si>
  <si>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</si>
  <si>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</si>
  <si>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</si>
  <si>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</si>
  <si>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</si>
  <si>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</si>
  <si>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</si>
  <si>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</si>
  <si>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</si>
  <si>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</si>
  <si>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</si>
  <si>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</si>
  <si>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</si>
  <si>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</si>
  <si>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katescarlata_rd bilalmohammadmd</t>
  </si>
  <si>
    <t>kittenwithawhip daisy17</t>
  </si>
  <si>
    <t>Top Mentioned in Tweet</t>
  </si>
  <si>
    <t>enaorg indianaena mhowardrn salixpharma</t>
  </si>
  <si>
    <t>hopkinsmedicine dcharabaty bilalmohammadmd</t>
  </si>
  <si>
    <t>cnbc myqc_bandlstory</t>
  </si>
  <si>
    <t>cyberibum potus real_ffa mattgaudy</t>
  </si>
  <si>
    <t>jchele2013 pharmablue</t>
  </si>
  <si>
    <t>themobeatty ati_la1</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</si>
  <si>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</si>
  <si>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</si>
  <si>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</si>
  <si>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</si>
  <si>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</si>
  <si>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</si>
  <si>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</si>
  <si>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</si>
  <si>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</si>
  <si>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</si>
  <si>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</si>
  <si>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</si>
  <si>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casting_notice matthewherper pkhakpour ivanaboastsky thecascott toddabarnett gabrieleschafer actawesome lizlewiscasting swdesertgramma</t>
  </si>
  <si>
    <t>dmomblog enaorg mhowardrn indianaena salixpharma m_cassity</t>
  </si>
  <si>
    <t>catfraker therealcamilleg carol66walker blakelashbrook mummyb83</t>
  </si>
  <si>
    <t>cathyches hopkinsmedicine katescarlata_rd dcharabaty bilalmohammadmd</t>
  </si>
  <si>
    <t>immoralreport alpha_omega_yah oneredoctober truthsandwich20</t>
  </si>
  <si>
    <t>cnbc myqc_bandlstory lagu_cornejo pilarcerda7</t>
  </si>
  <si>
    <t>real_ffa mattgaudy cyberibum potus</t>
  </si>
  <si>
    <t>realdonaldtrump hkeycurrentuser xoja29</t>
  </si>
  <si>
    <t>cpsmdb demsrdumb3 ababygirltoone</t>
  </si>
  <si>
    <t>jchele2013 pharmablue krisimd</t>
  </si>
  <si>
    <t>kittenwithawhip daisy17 sassykitchen</t>
  </si>
  <si>
    <t>melissa_850 jcrben</t>
  </si>
  <si>
    <t>meandhubbysay marshablackburn</t>
  </si>
  <si>
    <t>kier_kee alexdubs_</t>
  </si>
  <si>
    <t>allylovespono simplesama</t>
  </si>
  <si>
    <t>sonictcb williedjenkins1</t>
  </si>
  <si>
    <t>bethenny aolsams</t>
  </si>
  <si>
    <t>andybiotech anniemo28448248</t>
  </si>
  <si>
    <t>Top URLs in Tweet by Count</t>
  </si>
  <si>
    <t>Top URLs in Tweet by Salience</t>
  </si>
  <si>
    <t>Top Domains in Tweet by Count</t>
  </si>
  <si>
    <t>Top Domains in Tweet by Salience</t>
  </si>
  <si>
    <t>Top Hashtags in Tweet by Count</t>
  </si>
  <si>
    <t>follow prescriptionassistance patientassistanceprograms rxassistance xifaxan doctor medication health f4f medicine</t>
  </si>
  <si>
    <t>prescriptionassistance prescriptionassistanceprograms rxhelper xifaxan follow doctor medication health f4f medicine</t>
  </si>
  <si>
    <t>Top Hashtags in Tweet by Salience</t>
  </si>
  <si>
    <t>Top Words in Tweet by Count</t>
  </si>
  <si>
    <t>6 3 7 here comes second wave drug price hikes</t>
  </si>
  <si>
    <t>3 andybiotech here comes second wave drug price hikes 2019</t>
  </si>
  <si>
    <t>anyone felt crazy depressed took before don t remember feeling</t>
  </si>
  <si>
    <t>bethenny amazing doctor feels appropriate</t>
  </si>
  <si>
    <t>many patients found lasting relief ibs d symptoms #qanon #thestorm</t>
  </si>
  <si>
    <t>cyberibum many patients found lasting relief ibs d symptoms #q</t>
  </si>
  <si>
    <t>ibs under bilalmohammadmd hopkinsmedicine patient diarrhea predominant gets approved indication</t>
  </si>
  <si>
    <t>dcharabaty bilalmohammadmd hopkinsmedicine patient ibs diarrhea predominant gets approved under</t>
  </si>
  <si>
    <t>sonictcb mascot</t>
  </si>
  <si>
    <t>still miss commercials check spelling</t>
  </si>
  <si>
    <t>allylovespono friend keep bottle drawer ready sibo hits per gi</t>
  </si>
  <si>
    <t>stomach seems miss started new med along modafanil boyyyyyyy hard</t>
  </si>
  <si>
    <t>katescarlata_rd now confused 2 rounds told take probiotics thoughts kate</t>
  </si>
  <si>
    <t>daisy17 one two punch metronidazole hope desperately works time</t>
  </si>
  <si>
    <t>kittenwithawhip found intense side effects went away first few days</t>
  </si>
  <si>
    <t>kier_kee laced</t>
  </si>
  <si>
    <t>online commercials promos real patient testimonials 1 role</t>
  </si>
  <si>
    <t>testimonials</t>
  </si>
  <si>
    <t>still casting men women tri state area diagnosed ibs d</t>
  </si>
  <si>
    <t>d twist expecting #crohns #ibs know major malfunction taking new</t>
  </si>
  <si>
    <t>month pharmablue way fluff dad's 2k helps control stomach bleeds</t>
  </si>
  <si>
    <t>jchele2013 pharmablue way fluff dad's 2k month helps control stomach</t>
  </si>
  <si>
    <t>#follow find out help manage ibs #prescriptionassistance #patientassistanceprograms #rxassistance #xifaxan</t>
  </si>
  <si>
    <t>manage ibs find out help #prescriptionassistance #prescriptionassistanceprograms #rxhelper #xifaxan #follow</t>
  </si>
  <si>
    <t>intestine</t>
  </si>
  <si>
    <t>ababygirltoone demsrdumb3 ex lax</t>
  </si>
  <si>
    <t>ati_la1 proud themobeatty #xifaxan spot #artistictalentrocks #awesomeclient #lovemyclients #commercials2019</t>
  </si>
  <si>
    <t>prescribed months drug last year two week treatment ibs lasts</t>
  </si>
  <si>
    <t>19 #xifaxan 200 mg #paragraphiv suit filed 4 24 salix</t>
  </si>
  <si>
    <t>rumor cologuard box dating intestines creature very cute couple</t>
  </si>
  <si>
    <t>therealcamilleg sorry hears ibs suffered over 40 years sure here</t>
  </si>
  <si>
    <t>#ad m opening up today instagram personal health struggle experience</t>
  </si>
  <si>
    <t>new medication same thing #lactulose except don t #diarrhea always</t>
  </si>
  <si>
    <t>therealcamilleg #ad iâ m opening up today instagram personal health</t>
  </si>
  <si>
    <t>myqc_bandlstory u changed name valeant #vrx bausch health bhc ca</t>
  </si>
  <si>
    <t>th u changed name valeant #vrx bausch health bhc ca</t>
  </si>
  <si>
    <t>drug expensive marshablackburn sister cancer prescribed doctor ridiculously another much</t>
  </si>
  <si>
    <t>xoja29 realdonaldtrump want know much costs generic shitsafan instead doctor</t>
  </si>
  <si>
    <t>s incredibly upsetting course treat sibo 950 covered insurance salixpharma</t>
  </si>
  <si>
    <t>truthsandwich20 bottle cost 2 547 one month supply american without</t>
  </si>
  <si>
    <t>cost bottle 2 547 one month supply american without insurance</t>
  </si>
  <si>
    <t>mhowardrn another packed house enaorg chapter 134 meeting great see</t>
  </si>
  <si>
    <t>melissa_850 caveat rifaximin caught eye back results linked compelling buzz</t>
  </si>
  <si>
    <t>Top Words in Tweet by Salience</t>
  </si>
  <si>
    <t>Top Word Pairs in Tweet by Count</t>
  </si>
  <si>
    <t>andybiotech,here  here,comes  comes,second  second,wave  wave,drug  drug,price  price,hikes  hikes,2019  2019,amgn  amgn,enbrel</t>
  </si>
  <si>
    <t>anyone,felt  felt,crazy  crazy,depressed  depressed,xifaxan  xifaxan,took  took,before  before,don  don,t  t,remember  remember,feeling</t>
  </si>
  <si>
    <t>bethenny,xifaxan  xifaxan,amazing  amazing,doctor  doctor,feels  feels,appropriate</t>
  </si>
  <si>
    <t>xifaxan,many  many,patients  patients,found  found,lasting  lasting,relief  relief,ibs  ibs,d  d,symptoms  symptoms,xifaxan  xifaxan,#qanon</t>
  </si>
  <si>
    <t>cyberibum,xifaxan  xifaxan,many  many,patients  patients,found  found,lasting  lasting,relief  relief,ibs  ibs,d  d,symptoms  symptoms,xifaxan</t>
  </si>
  <si>
    <t>bilalmohammadmd,hopkinsmedicine  hopkinsmedicine,patient  patient,ibs  ibs,diarrhea  diarrhea,predominant  predominant,xifaxan  xifaxan,gets  gets,approved  approved,under  under,indication</t>
  </si>
  <si>
    <t>dcharabaty,bilalmohammadmd  bilalmohammadmd,hopkinsmedicine  hopkinsmedicine,patient  patient,ibs  ibs,diarrhea  diarrhea,predominant  predominant,xifaxan  xifaxan,gets  gets,approved  approved,under</t>
  </si>
  <si>
    <t>sonictcb,xifaxan  xifaxan,mascot</t>
  </si>
  <si>
    <t>still,miss  miss,commercials  commercials,xifaxan  xifaxan,check  check,spelling</t>
  </si>
  <si>
    <t>allylovespono,xifaxan  xifaxan,friend  friend,keep  keep,bottle  bottle,drawer  drawer,ready  ready,sibo  sibo,hits  hits,per  per,gi</t>
  </si>
  <si>
    <t>stomach,seems  seems,miss  miss,xifaxan  started,new  new,med  med,along  along,xifaxan  xifaxan,modafanil  modafanil,boyyyyyyy  boyyyyyyy,hard</t>
  </si>
  <si>
    <t>katescarlata_rd,now  now,confused  confused,2  2,rounds  rounds,xifaxan  xifaxan,told  told,take  take,probiotics  probiotics,thoughts  thoughts,kate</t>
  </si>
  <si>
    <t>daisy17,one  one,two  two,punch  punch,xifaxan  xifaxan,metronidazole  metronidazole,hope  hope,desperately  desperately,works  works,time</t>
  </si>
  <si>
    <t>kittenwithawhip,xifaxan  xifaxan,found  found,intense  intense,side  side,effects  effects,went  went,away  away,first  first,few  few,days</t>
  </si>
  <si>
    <t>kier_kee,laced  laced,xifaxan</t>
  </si>
  <si>
    <t>online,commercials  commercials,promos  promos,xifaxan  xifaxan,real  real,patient  patient,testimonials  testimonials,1  1,role</t>
  </si>
  <si>
    <t>xifaxan,testimonials</t>
  </si>
  <si>
    <t>still,casting  casting,men  men,women  women,tri  tri,state  state,area  area,diagnosed  diagnosed,ibs  ibs,d  d,taken</t>
  </si>
  <si>
    <t>twist,expecting  expecting,#crohns  #crohns,#ibs  #ibs,d  d,know  know,major  major,malfunction  malfunction,taking  taking,new  new,med</t>
  </si>
  <si>
    <t>jchele2013,pharmablue  pharmablue,way  way,fluff  fluff,dad's  dad's,xifaxan  xifaxan,2k  2k,month  month,helps  helps,control  control,stomach</t>
  </si>
  <si>
    <t>find,out  out,xifaxan  xifaxan,help  help,manage  manage,ibs  ibs,#prescriptionassistance  #prescriptionassistance,#patientassistanceprograms  #patientassistanceprograms,#rxassistance  #rxassistance,#xifaxan  #xifaxan,#follow</t>
  </si>
  <si>
    <t>manage,ibs  ibs,find  find,out  out,xifaxan  xifaxan,help  help,#prescriptionassistance  #prescriptionassistance,#prescriptionassistanceprograms  #prescriptionassistanceprograms,#rxhelper  #rxhelper,#xifaxan  #xifaxan,#follow</t>
  </si>
  <si>
    <t>xifaxan,intestine</t>
  </si>
  <si>
    <t>ababygirltoone,demsrdumb3  demsrdumb3,xifaxan  xifaxan,ex  ex,lax</t>
  </si>
  <si>
    <t>ati_la1,proud  proud,themobeatty  themobeatty,#xifaxan  #xifaxan,spot  spot,#artistictalentrocks  #artistictalentrocks,#awesomeclient  #awesomeclient,#lovemyclients  #lovemyclients,#commercials2019</t>
  </si>
  <si>
    <t>last,year  year,prescribed  prescribed,xifaxan  xifaxan,two  two,week  week,treatment  treatment,ibs  ibs,lasts  lasts,up  up,six</t>
  </si>
  <si>
    <t>#xifaxan,200  200,mg  mg,#paragraphiv  #paragraphiv,suit  suit,filed  filed,4  4,24  24,19  19,salix  salix,v</t>
  </si>
  <si>
    <t>rumor,cologuard  cologuard,box  box,dating  dating,xifaxan  xifaxan,intestines  intestines,creature  creature,very  very,cute  cute,couple</t>
  </si>
  <si>
    <t>therealcamilleg,sorry  sorry,hears  hears,ibs  ibs,suffered  suffered,over  over,40  40,years  years,sure  sure,xifaxan  xifaxan,here</t>
  </si>
  <si>
    <t>#ad,m  m,opening  opening,up  up,today  today,instagram  instagram,personal  personal,health  health,struggle  struggle,experience  experience,xifaxan</t>
  </si>
  <si>
    <t>new,medication  medication,same  same,thing  thing,#lactulose  #lactulose,except  except,don  don,t  t,#diarrhea  #diarrhea,always  always,comes</t>
  </si>
  <si>
    <t>therealcamilleg,#ad  #ad,iâ  iâ,m  m,opening  opening,up  up,today  today,instagram  instagram,personal  personal,health  health,struggle</t>
  </si>
  <si>
    <t>myqc_bandlstory,u  u,changed  changed,name  name,valeant  valeant,#vrx  #vrx,bausch  bausch,health  health,bhc  bhc,ca  ca,#bhc</t>
  </si>
  <si>
    <t>therealcamilleg,#ad  #ad,m  m,opening  opening,up  up,today  today,instagram  instagram,personal  personal,health  health,struggle  struggle,experience</t>
  </si>
  <si>
    <t>marshablackburn,sister  sister,cancer  cancer,prescribed  prescribed,xifaxan  xifaxan,doctor  doctor,drug  drug,ridiculously  ridiculously,expensive  expensive,another  another,drug</t>
  </si>
  <si>
    <t>xoja29,realdonaldtrump  realdonaldtrump,want  want,know  know,much  much,xifaxan  xifaxan,costs  costs,generic  generic,shitsafan  shitsafan,instead  instead,doctor</t>
  </si>
  <si>
    <t>s,incredibly  incredibly,upsetting  upsetting,course  course,xifaxan  xifaxan,treat  treat,sibo  sibo,950  950,covered  covered,insurance  insurance,salixpharma</t>
  </si>
  <si>
    <t>truthsandwich20,bottle  bottle,xifaxan  xifaxan,cost  cost,2  2,547  547,one  one,month  month,supply  supply,american  american,without</t>
  </si>
  <si>
    <t>mhowardrn,another  another,packed  packed,house  house,enaorg  enaorg,chapter  chapter,134  134,meeting  meeting,great  great,see  see,many</t>
  </si>
  <si>
    <t>melissa_850,caveat  caveat,rifaximin  rifaximin,caught  caught,eye  eye,back  back,results  results,linked  linked,compelling  compelling,buzz  buzz,2018</t>
  </si>
  <si>
    <t>Top Word Pairs in Tweet by Salience</t>
  </si>
  <si>
    <t>Word</t>
  </si>
  <si>
    <t>drug</t>
  </si>
  <si>
    <t>insurance</t>
  </si>
  <si>
    <t>rifaximin</t>
  </si>
  <si>
    <t>here</t>
  </si>
  <si>
    <t>illegal</t>
  </si>
  <si>
    <t>experience</t>
  </si>
  <si>
    <t>#nurses</t>
  </si>
  <si>
    <t>together</t>
  </si>
  <si>
    <t>learning</t>
  </si>
  <si>
    <t>ali</t>
  </si>
  <si>
    <t>know</t>
  </si>
  <si>
    <t>prescribed</t>
  </si>
  <si>
    <t>expensive</t>
  </si>
  <si>
    <t>thing</t>
  </si>
  <si>
    <t>appeared</t>
  </si>
  <si>
    <t>frequently</t>
  </si>
  <si>
    <t>pitching</t>
  </si>
  <si>
    <t>#lumify</t>
  </si>
  <si>
    <t>still</t>
  </si>
  <si>
    <t>comes</t>
  </si>
  <si>
    <t>two</t>
  </si>
  <si>
    <t>side</t>
  </si>
  <si>
    <t>effects</t>
  </si>
  <si>
    <t>covered</t>
  </si>
  <si>
    <t>#ibs</t>
  </si>
  <si>
    <t>much</t>
  </si>
  <si>
    <t>told</t>
  </si>
  <si>
    <t>lactulose</t>
  </si>
  <si>
    <t>same</t>
  </si>
  <si>
    <t>#xif</t>
  </si>
  <si>
    <t>th</t>
  </si>
  <si>
    <t>iâ</t>
  </si>
  <si>
    <t>xifaxanâ</t>
  </si>
  <si>
    <t>â</t>
  </si>
  <si>
    <t>taking</t>
  </si>
  <si>
    <t>mg</t>
  </si>
  <si>
    <t>19</t>
  </si>
  <si>
    <t>1</t>
  </si>
  <si>
    <t>months</t>
  </si>
  <si>
    <t>first</t>
  </si>
  <si>
    <t>time</t>
  </si>
  <si>
    <t>proud</t>
  </si>
  <si>
    <t>spot</t>
  </si>
  <si>
    <t>#artistictalentrocks</t>
  </si>
  <si>
    <t>#awesomeclient</t>
  </si>
  <si>
    <t>#lovemyclients</t>
  </si>
  <si>
    <t>#commercials2019</t>
  </si>
  <si>
    <t>manage</t>
  </si>
  <si>
    <t>find</t>
  </si>
  <si>
    <t>out</t>
  </si>
  <si>
    <t>help</t>
  </si>
  <si>
    <t>#prescriptionassistance</t>
  </si>
  <si>
    <t>#doctor</t>
  </si>
  <si>
    <t>#medication</t>
  </si>
  <si>
    <t>#health</t>
  </si>
  <si>
    <t>#f4f</t>
  </si>
  <si>
    <t>#medicine</t>
  </si>
  <si>
    <t>#drugs</t>
  </si>
  <si>
    <t>#follow4follow</t>
  </si>
  <si>
    <t>bleeds</t>
  </si>
  <si>
    <t>med</t>
  </si>
  <si>
    <t>take</t>
  </si>
  <si>
    <t>commercials</t>
  </si>
  <si>
    <t>miss</t>
  </si>
  <si>
    <t>#q</t>
  </si>
  <si>
    <t>second</t>
  </si>
  <si>
    <t>wave</t>
  </si>
  <si>
    <t>price</t>
  </si>
  <si>
    <t>hikes</t>
  </si>
  <si>
    <t>2019</t>
  </si>
  <si>
    <t>amgn</t>
  </si>
  <si>
    <t>enbrel</t>
  </si>
  <si>
    <t>kyprolis</t>
  </si>
  <si>
    <t>blincyto</t>
  </si>
  <si>
    <t>prolia</t>
  </si>
  <si>
    <t>xgeva</t>
  </si>
  <si>
    <t>7</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</si>
  <si>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</si>
  <si>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</si>
  <si>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</si>
  <si>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</si>
  <si>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</si>
  <si>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</si>
  <si>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</si>
  <si>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</si>
  <si>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</si>
  <si>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</si>
  <si>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</si>
  <si>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</si>
  <si>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</si>
  <si>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</si>
  <si>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</si>
  <si>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</si>
  <si>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</si>
  <si>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</si>
  <si>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</si>
  <si>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</si>
  <si>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</si>
  <si>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</si>
  <si>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</si>
  <si>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</si>
  <si>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</si>
  <si>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</si>
  <si>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</si>
  <si>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</si>
  <si>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</si>
  <si>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</si>
  <si>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</si>
  <si>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Jan</t>
  </si>
  <si>
    <t>25-Jan</t>
  </si>
  <si>
    <t>5 PM</t>
  </si>
  <si>
    <t>Feb</t>
  </si>
  <si>
    <t>23-Feb</t>
  </si>
  <si>
    <t>12 AM</t>
  </si>
  <si>
    <t>Mar</t>
  </si>
  <si>
    <t>2-Mar</t>
  </si>
  <si>
    <t>11 PM</t>
  </si>
  <si>
    <t>8-Mar</t>
  </si>
  <si>
    <t>1 AM</t>
  </si>
  <si>
    <t>11 AM</t>
  </si>
  <si>
    <t>9-Mar</t>
  </si>
  <si>
    <t>2 AM</t>
  </si>
  <si>
    <t>4 AM</t>
  </si>
  <si>
    <t>8 PM</t>
  </si>
  <si>
    <t>13-Mar</t>
  </si>
  <si>
    <t>7 PM</t>
  </si>
  <si>
    <t>14-Mar</t>
  </si>
  <si>
    <t>4 PM</t>
  </si>
  <si>
    <t>16-Mar</t>
  </si>
  <si>
    <t>6 PM</t>
  </si>
  <si>
    <t>17-Mar</t>
  </si>
  <si>
    <t>3 PM</t>
  </si>
  <si>
    <t>24-Mar</t>
  </si>
  <si>
    <t>25-Mar</t>
  </si>
  <si>
    <t>10 PM</t>
  </si>
  <si>
    <t>26-Mar</t>
  </si>
  <si>
    <t>27-Mar</t>
  </si>
  <si>
    <t>29-Mar</t>
  </si>
  <si>
    <t>31-Mar</t>
  </si>
  <si>
    <t>3 AM</t>
  </si>
  <si>
    <t>Apr</t>
  </si>
  <si>
    <t>3-Apr</t>
  </si>
  <si>
    <t>4-Apr</t>
  </si>
  <si>
    <t>5 AM</t>
  </si>
  <si>
    <t>5-Apr</t>
  </si>
  <si>
    <t>10-Apr</t>
  </si>
  <si>
    <t>14-Apr</t>
  </si>
  <si>
    <t>19-Apr</t>
  </si>
  <si>
    <t>9 PM</t>
  </si>
  <si>
    <t>22-Apr</t>
  </si>
  <si>
    <t>25-Apr</t>
  </si>
  <si>
    <t>2 PM</t>
  </si>
  <si>
    <t>26-Apr</t>
  </si>
  <si>
    <t>27-Apr</t>
  </si>
  <si>
    <t>30-Apr</t>
  </si>
  <si>
    <t>May</t>
  </si>
  <si>
    <t>2-May</t>
  </si>
  <si>
    <t>4-May</t>
  </si>
  <si>
    <t>7-May</t>
  </si>
  <si>
    <t>8-May</t>
  </si>
  <si>
    <t>9-May</t>
  </si>
  <si>
    <t>12-May</t>
  </si>
  <si>
    <t>14-May</t>
  </si>
  <si>
    <t>17-May</t>
  </si>
  <si>
    <t>128, 128, 128</t>
  </si>
  <si>
    <t>Red</t>
  </si>
  <si>
    <t>G1: xifaxan ibs #xifaxan new d #follow anyone took don t</t>
  </si>
  <si>
    <t>G2: another packed house enaorg chapter 134 meeting great see many</t>
  </si>
  <si>
    <t>G3: therealcamilleg #ad m opening up today instagram personal health struggle</t>
  </si>
  <si>
    <t>G4: xifaxan ibs under bilalmohammadmd hopkinsmedicine patient diarrhea predominant gets approved</t>
  </si>
  <si>
    <t>G5: cost bottle xifaxan 2 547 one month supply american without</t>
  </si>
  <si>
    <t>G6: u changed name valeant #vrx bausch health bhc ca #bhc</t>
  </si>
  <si>
    <t>G7: xifaxan many patients found lasting relief ibs d symptoms cyberibum</t>
  </si>
  <si>
    <t>G8: xifaxan</t>
  </si>
  <si>
    <t>G10: month pharmablue way fluff dad's xifaxan 2k helps control stomach</t>
  </si>
  <si>
    <t>G11: xifaxan</t>
  </si>
  <si>
    <t>G13: drug expensive</t>
  </si>
  <si>
    <t>G14: proud themobeatty #xifaxan spot #artistictalentrocks #awesomeclient #lovemyclients #commercials2019</t>
  </si>
  <si>
    <t>G19: 6 3 here comes second wave drug price hikes 2019</t>
  </si>
  <si>
    <t>Autofill Workbook Results</t>
  </si>
  <si>
    <t>Edge Weight▓1▓1▓0▓True▓Gray▓Red▓▓Edge Weight▓1▓1▓0▓3▓10▓False▓Edge Weight▓1▓1▓0▓35▓12▓False▓▓0▓0▓0▓True▓Black▓Black▓▓Followers▓1▓3162850▓0▓162▓1000▓False▓▓0▓0▓0▓0▓0▓False▓▓0▓0▓0▓0▓0▓False▓▓0▓0▓0▓0▓0▓False</t>
  </si>
  <si>
    <t>GraphSource░GraphServerTwitterSearch▓GraphTerm░Xifaxan▓ImportDescription░The graph represents a network of 70 Twitter users whose tweets in the requested range contained "Xifaxan", or who were replied to or mentioned in those tweets.  The network was obtained from the NodeXL Graph Server on Friday, 24 May 2019 at 23:49 UTC.
The requested start date was Thursday, 23 May 2019 at 00:01 UTC and the maximum number of tweets (going backward in time) was 5,000.
The tweets in the network were tweeted over the 75-day, 4-hour, 38-minute period from Saturday, 02 March 2019 at 23:49 UTC to Friday, 17 May 2019 at 04:27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</si>
</sst>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5"/>
      <tableStyleElement type="headerRow" dxfId="494"/>
    </tableStyle>
    <tableStyle name="NodeXL Table" pivot="0" count="1">
      <tableStyleElement type="headerRow" dxfId="49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9972255"/>
        <c:axId val="2879384"/>
      </c:barChart>
      <c:catAx>
        <c:axId val="5997225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879384"/>
        <c:crosses val="autoZero"/>
        <c:auto val="1"/>
        <c:lblOffset val="100"/>
        <c:noMultiLvlLbl val="0"/>
      </c:catAx>
      <c:valAx>
        <c:axId val="28793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9722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Xifaxan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Series'!$A$26:$A$114</c:f>
              <c:strCache>
                <c:ptCount val="48"/>
                <c:pt idx="0">
                  <c:v>5 PM
25-Jan
Jan
2019</c:v>
                </c:pt>
                <c:pt idx="1">
                  <c:v>12 AM
23-Feb
Feb</c:v>
                </c:pt>
                <c:pt idx="2">
                  <c:v>11 PM
2-Mar
Mar</c:v>
                </c:pt>
                <c:pt idx="3">
                  <c:v>1 AM
8-Mar</c:v>
                </c:pt>
                <c:pt idx="4">
                  <c:v>11 AM</c:v>
                </c:pt>
                <c:pt idx="5">
                  <c:v>1 AM
9-Mar</c:v>
                </c:pt>
                <c:pt idx="6">
                  <c:v>2 AM</c:v>
                </c:pt>
                <c:pt idx="7">
                  <c:v>4 AM</c:v>
                </c:pt>
                <c:pt idx="8">
                  <c:v>8 PM</c:v>
                </c:pt>
                <c:pt idx="9">
                  <c:v>5 PM
13-Mar</c:v>
                </c:pt>
                <c:pt idx="10">
                  <c:v>7 PM</c:v>
                </c:pt>
                <c:pt idx="11">
                  <c:v>4 PM
14-Mar</c:v>
                </c:pt>
                <c:pt idx="12">
                  <c:v>6 PM
16-Mar</c:v>
                </c:pt>
                <c:pt idx="13">
                  <c:v>3 PM
17-Mar</c:v>
                </c:pt>
                <c:pt idx="14">
                  <c:v>12 AM
24-Mar</c:v>
                </c:pt>
                <c:pt idx="15">
                  <c:v>7 PM</c:v>
                </c:pt>
                <c:pt idx="16">
                  <c:v>10 PM
25-Mar</c:v>
                </c:pt>
                <c:pt idx="17">
                  <c:v>11 AM
26-Mar</c:v>
                </c:pt>
                <c:pt idx="18">
                  <c:v>5 PM
27-Mar</c:v>
                </c:pt>
                <c:pt idx="19">
                  <c:v>4 PM
29-Mar</c:v>
                </c:pt>
                <c:pt idx="20">
                  <c:v>3 AM
31-Mar</c:v>
                </c:pt>
                <c:pt idx="21">
                  <c:v>6 PM
3-Apr
Apr</c:v>
                </c:pt>
                <c:pt idx="22">
                  <c:v>5 AM
4-Apr</c:v>
                </c:pt>
                <c:pt idx="23">
                  <c:v>3 PM
5-Apr</c:v>
                </c:pt>
                <c:pt idx="24">
                  <c:v>4 PM</c:v>
                </c:pt>
                <c:pt idx="25">
                  <c:v>7 PM
10-Apr</c:v>
                </c:pt>
                <c:pt idx="26">
                  <c:v>11 AM
14-Apr</c:v>
                </c:pt>
                <c:pt idx="27">
                  <c:v>6 PM
19-Apr</c:v>
                </c:pt>
                <c:pt idx="28">
                  <c:v>7 PM</c:v>
                </c:pt>
                <c:pt idx="29">
                  <c:v>9 PM</c:v>
                </c:pt>
                <c:pt idx="30">
                  <c:v>6 PM
22-Apr</c:v>
                </c:pt>
                <c:pt idx="31">
                  <c:v>2 PM
25-Apr</c:v>
                </c:pt>
                <c:pt idx="32">
                  <c:v>5 PM</c:v>
                </c:pt>
                <c:pt idx="33">
                  <c:v>4 PM
26-Apr</c:v>
                </c:pt>
                <c:pt idx="34">
                  <c:v>11 PM</c:v>
                </c:pt>
                <c:pt idx="35">
                  <c:v>3 PM
27-Apr</c:v>
                </c:pt>
                <c:pt idx="36">
                  <c:v>3 PM
30-Apr</c:v>
                </c:pt>
                <c:pt idx="37">
                  <c:v>4 PM
2-May
May</c:v>
                </c:pt>
                <c:pt idx="38">
                  <c:v>7 PM
4-May</c:v>
                </c:pt>
                <c:pt idx="39">
                  <c:v>12 AM
7-May</c:v>
                </c:pt>
                <c:pt idx="40">
                  <c:v>3 PM</c:v>
                </c:pt>
                <c:pt idx="41">
                  <c:v>10 PM
8-May</c:v>
                </c:pt>
                <c:pt idx="42">
                  <c:v>2 PM
9-May</c:v>
                </c:pt>
                <c:pt idx="43">
                  <c:v>2 AM
12-May</c:v>
                </c:pt>
                <c:pt idx="44">
                  <c:v>11 AM</c:v>
                </c:pt>
                <c:pt idx="45">
                  <c:v>10 PM
14-May</c:v>
                </c:pt>
                <c:pt idx="46">
                  <c:v>2 AM
17-May</c:v>
                </c:pt>
                <c:pt idx="47">
                  <c:v>4 AM</c:v>
                </c:pt>
              </c:strCache>
            </c:strRef>
          </c:cat>
          <c:val>
            <c:numRef>
              <c:f>'Time Series'!$B$26:$B$114</c:f>
              <c:numCache>
                <c:formatCode>General</c:formatCode>
                <c:ptCount val="48"/>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2</c:v>
                </c:pt>
                <c:pt idx="26">
                  <c:v>1</c:v>
                </c:pt>
                <c:pt idx="27">
                  <c:v>1</c:v>
                </c:pt>
                <c:pt idx="28">
                  <c:v>1</c:v>
                </c:pt>
                <c:pt idx="29">
                  <c:v>1</c:v>
                </c:pt>
                <c:pt idx="30">
                  <c:v>1</c:v>
                </c:pt>
                <c:pt idx="31">
                  <c:v>1</c:v>
                </c:pt>
                <c:pt idx="32">
                  <c:v>1</c:v>
                </c:pt>
                <c:pt idx="33">
                  <c:v>2</c:v>
                </c:pt>
                <c:pt idx="34">
                  <c:v>1</c:v>
                </c:pt>
                <c:pt idx="35">
                  <c:v>1</c:v>
                </c:pt>
                <c:pt idx="36">
                  <c:v>1</c:v>
                </c:pt>
                <c:pt idx="37">
                  <c:v>1</c:v>
                </c:pt>
                <c:pt idx="38">
                  <c:v>1</c:v>
                </c:pt>
                <c:pt idx="39">
                  <c:v>1</c:v>
                </c:pt>
                <c:pt idx="40">
                  <c:v>1</c:v>
                </c:pt>
                <c:pt idx="41">
                  <c:v>1</c:v>
                </c:pt>
                <c:pt idx="42">
                  <c:v>1</c:v>
                </c:pt>
                <c:pt idx="43">
                  <c:v>3</c:v>
                </c:pt>
                <c:pt idx="44">
                  <c:v>1</c:v>
                </c:pt>
                <c:pt idx="45">
                  <c:v>2</c:v>
                </c:pt>
                <c:pt idx="46">
                  <c:v>1</c:v>
                </c:pt>
                <c:pt idx="47">
                  <c:v>1</c:v>
                </c:pt>
              </c:numCache>
            </c:numRef>
          </c:val>
        </c:ser>
        <c:axId val="3206825"/>
        <c:axId val="28861426"/>
      </c:barChart>
      <c:catAx>
        <c:axId val="3206825"/>
        <c:scaling>
          <c:orientation val="minMax"/>
        </c:scaling>
        <c:axPos val="b"/>
        <c:delete val="0"/>
        <c:numFmt formatCode="General" sourceLinked="1"/>
        <c:majorTickMark val="out"/>
        <c:minorTickMark val="none"/>
        <c:tickLblPos val="nextTo"/>
        <c:crossAx val="28861426"/>
        <c:crosses val="autoZero"/>
        <c:auto val="1"/>
        <c:lblOffset val="100"/>
        <c:noMultiLvlLbl val="0"/>
      </c:catAx>
      <c:valAx>
        <c:axId val="28861426"/>
        <c:scaling>
          <c:orientation val="minMax"/>
        </c:scaling>
        <c:axPos val="l"/>
        <c:majorGridlines/>
        <c:delete val="0"/>
        <c:numFmt formatCode="General" sourceLinked="1"/>
        <c:majorTickMark val="out"/>
        <c:minorTickMark val="none"/>
        <c:tickLblPos val="nextTo"/>
        <c:crossAx val="320682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5914457"/>
        <c:axId val="31903522"/>
      </c:barChart>
      <c:catAx>
        <c:axId val="2591445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1903522"/>
        <c:crosses val="autoZero"/>
        <c:auto val="1"/>
        <c:lblOffset val="100"/>
        <c:noMultiLvlLbl val="0"/>
      </c:catAx>
      <c:valAx>
        <c:axId val="319035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9144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8696243"/>
        <c:axId val="34048460"/>
      </c:barChart>
      <c:catAx>
        <c:axId val="1869624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4048460"/>
        <c:crosses val="autoZero"/>
        <c:auto val="1"/>
        <c:lblOffset val="100"/>
        <c:noMultiLvlLbl val="0"/>
      </c:catAx>
      <c:valAx>
        <c:axId val="340484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6962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8000685"/>
        <c:axId val="6461846"/>
      </c:barChart>
      <c:catAx>
        <c:axId val="3800068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461846"/>
        <c:crosses val="autoZero"/>
        <c:auto val="1"/>
        <c:lblOffset val="100"/>
        <c:noMultiLvlLbl val="0"/>
      </c:catAx>
      <c:valAx>
        <c:axId val="64618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0006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8156615"/>
        <c:axId val="53647488"/>
      </c:barChart>
      <c:catAx>
        <c:axId val="5815661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3647488"/>
        <c:crosses val="autoZero"/>
        <c:auto val="1"/>
        <c:lblOffset val="100"/>
        <c:noMultiLvlLbl val="0"/>
      </c:catAx>
      <c:valAx>
        <c:axId val="536474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1566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3065345"/>
        <c:axId val="50479242"/>
      </c:barChart>
      <c:catAx>
        <c:axId val="1306534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0479242"/>
        <c:crosses val="autoZero"/>
        <c:auto val="1"/>
        <c:lblOffset val="100"/>
        <c:noMultiLvlLbl val="0"/>
      </c:catAx>
      <c:valAx>
        <c:axId val="504792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0653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1659995"/>
        <c:axId val="62286772"/>
      </c:barChart>
      <c:catAx>
        <c:axId val="5165999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2286772"/>
        <c:crosses val="autoZero"/>
        <c:auto val="1"/>
        <c:lblOffset val="100"/>
        <c:noMultiLvlLbl val="0"/>
      </c:catAx>
      <c:valAx>
        <c:axId val="622867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6599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3710037"/>
        <c:axId val="12063742"/>
      </c:barChart>
      <c:catAx>
        <c:axId val="2371003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2063742"/>
        <c:crosses val="autoZero"/>
        <c:auto val="1"/>
        <c:lblOffset val="100"/>
        <c:noMultiLvlLbl val="0"/>
      </c:catAx>
      <c:valAx>
        <c:axId val="120637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7100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1464815"/>
        <c:axId val="37639016"/>
      </c:barChart>
      <c:catAx>
        <c:axId val="41464815"/>
        <c:scaling>
          <c:orientation val="minMax"/>
        </c:scaling>
        <c:axPos val="b"/>
        <c:delete val="1"/>
        <c:majorTickMark val="out"/>
        <c:minorTickMark val="none"/>
        <c:tickLblPos val="none"/>
        <c:crossAx val="37639016"/>
        <c:crosses val="autoZero"/>
        <c:auto val="1"/>
        <c:lblOffset val="100"/>
        <c:noMultiLvlLbl val="0"/>
      </c:catAx>
      <c:valAx>
        <c:axId val="37639016"/>
        <c:scaling>
          <c:orientation val="minMax"/>
        </c:scaling>
        <c:axPos val="l"/>
        <c:delete val="1"/>
        <c:majorTickMark val="out"/>
        <c:minorTickMark val="none"/>
        <c:tickLblPos val="none"/>
        <c:crossAx val="4146481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3" refreshedBy="Marc Smith" refreshedVersion="5">
  <cacheSource type="worksheet">
    <worksheetSource ref="A2:BL55"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7">
        <m/>
        <s v="qanon thestorm"/>
        <s v="xifaxan ibsawareness ibsd"/>
        <s v="crohns ibs"/>
        <s v="prescriptionassistance patientassistanceprograms rxassistance xifaxan follow doctor medication health f4f medicine drugs patient follow4follow prescription assistance follow likes4likes"/>
        <s v="prescriptionassistance prescriptionassistanceprograms rxhelper xifaxan follow doctor medication health f4f medicine drugs follow4follow"/>
        <s v="xifaxan artistictalentrocks awesomeclient lovemyclients commercials2019"/>
        <s v="xifaxan paragraphiv"/>
        <s v="lactulose diarrhea xifaxan"/>
        <s v="ad"/>
        <s v="vrx bhc lumify"/>
        <s v="vrx bhc lumify xifaxan jimcrammer eye ophthalmology"/>
        <s v="sibo ibs ibelieveinyourstory"/>
        <s v="prescriptiondrugprices buildthewall maga immigration"/>
        <s v="nurses inena19"/>
        <s v="nurses"/>
        <s v="se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3">
        <d v="2019-01-25T17:45:26.000"/>
        <d v="2019-03-02T23:49:04.000"/>
        <d v="2019-03-08T01:25:12.000"/>
        <d v="2019-03-09T01:06:29.000"/>
        <d v="2019-03-09T02:19:40.000"/>
        <d v="2019-03-09T04:55:56.000"/>
        <d v="2019-03-09T20:16:46.000"/>
        <d v="2019-03-13T17:11:41.000"/>
        <d v="2019-03-13T19:17:22.000"/>
        <d v="2019-03-14T16:54:56.000"/>
        <d v="2019-03-16T18:35:16.000"/>
        <d v="2019-03-17T15:27:25.000"/>
        <d v="2019-03-08T11:41:31.000"/>
        <d v="2019-03-24T00:28:12.000"/>
        <d v="2019-03-24T19:19:32.000"/>
        <d v="2019-03-25T22:49:32.000"/>
        <d v="2019-03-26T11:22:56.000"/>
        <d v="2019-03-27T17:16:23.000"/>
        <d v="2019-03-29T16:10:03.000"/>
        <d v="2019-03-31T03:19:48.000"/>
        <d v="2019-04-03T18:48:01.000"/>
        <d v="2019-04-04T05:48:22.000"/>
        <d v="2019-04-05T15:41:23.000"/>
        <d v="2019-04-05T16:39:43.000"/>
        <d v="2019-04-10T19:00:36.000"/>
        <d v="2019-04-10T19:00:37.000"/>
        <d v="2019-04-14T11:17:36.000"/>
        <d v="2019-04-19T18:42:58.000"/>
        <d v="2019-04-19T19:20:29.000"/>
        <d v="2019-04-19T21:38:17.000"/>
        <d v="2019-04-22T18:15:19.000"/>
        <d v="2019-04-25T14:04:14.000"/>
        <d v="2019-04-25T17:24:17.000"/>
        <d v="2019-04-26T16:13:42.000"/>
        <d v="2019-04-26T23:20:20.000"/>
        <d v="2019-04-27T15:41:06.000"/>
        <d v="2019-04-30T15:09:04.000"/>
        <d v="2019-05-02T16:28:40.000"/>
        <d v="2019-02-23T00:50:20.000"/>
        <d v="2019-05-04T19:06:55.000"/>
        <d v="2019-04-26T16:00:29.000"/>
        <d v="2019-05-07T00:19:37.000"/>
        <d v="2019-05-07T15:56:11.000"/>
        <d v="2019-05-08T22:58:06.000"/>
        <d v="2019-05-09T14:50:54.000"/>
        <d v="2019-05-12T02:34:09.000"/>
        <d v="2019-05-12T02:35:04.000"/>
        <d v="2019-05-12T02:32:15.000"/>
        <d v="2019-05-12T11:14:39.000"/>
        <d v="2019-05-14T22:15:00.000"/>
        <d v="2019-05-14T22:20:48.000"/>
        <d v="2019-05-17T02:43:59.000"/>
        <d v="2019-05-17T04:27:46.000"/>
      </sharedItems>
      <fieldGroup par="66" base="22">
        <rangePr groupBy="hours" autoEnd="1" autoStart="1" startDate="2019-01-25T17:45:26.000" endDate="2019-05-17T04:27:46.000"/>
        <groupItems count="26">
          <s v="&lt;1/25/2019"/>
          <s v="12 AM"/>
          <s v="1 AM"/>
          <s v="2 AM"/>
          <s v="3 AM"/>
          <s v="4 AM"/>
          <s v="5 AM"/>
          <s v="6 AM"/>
          <s v="7 AM"/>
          <s v="8 AM"/>
          <s v="9 AM"/>
          <s v="10 AM"/>
          <s v="11 AM"/>
          <s v="12 PM"/>
          <s v="1 PM"/>
          <s v="2 PM"/>
          <s v="3 PM"/>
          <s v="4 PM"/>
          <s v="5 PM"/>
          <s v="6 PM"/>
          <s v="7 PM"/>
          <s v="8 PM"/>
          <s v="9 PM"/>
          <s v="10 PM"/>
          <s v="11 PM"/>
          <s v="&gt;5/17/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1-25T17:45:26.000" endDate="2019-05-17T04:27:46.000"/>
        <groupItems count="368">
          <s v="&lt;1/25/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17/2019"/>
        </groupItems>
      </fieldGroup>
    </cacheField>
    <cacheField name="Months" databaseField="0">
      <sharedItems containsMixedTypes="0" count="0"/>
      <fieldGroup base="22">
        <rangePr groupBy="months" autoEnd="1" autoStart="1" startDate="2019-01-25T17:45:26.000" endDate="2019-05-17T04:27:46.000"/>
        <groupItems count="14">
          <s v="&lt;1/25/2019"/>
          <s v="Jan"/>
          <s v="Feb"/>
          <s v="Mar"/>
          <s v="Apr"/>
          <s v="May"/>
          <s v="Jun"/>
          <s v="Jul"/>
          <s v="Aug"/>
          <s v="Sep"/>
          <s v="Oct"/>
          <s v="Nov"/>
          <s v="Dec"/>
          <s v="&gt;5/17/2019"/>
        </groupItems>
      </fieldGroup>
    </cacheField>
    <cacheField name="Years" databaseField="0">
      <sharedItems containsMixedTypes="0" count="0"/>
      <fieldGroup base="22">
        <rangePr groupBy="years" autoEnd="1" autoStart="1" startDate="2019-01-25T17:45:26.000" endDate="2019-05-17T04:27:46.000"/>
        <groupItems count="3">
          <s v="&lt;1/25/2019"/>
          <s v="2019"/>
          <s v="&gt;5/17/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3">
  <r>
    <s v="andybiotech"/>
    <s v="andybiotech"/>
    <m/>
    <m/>
    <m/>
    <m/>
    <m/>
    <m/>
    <m/>
    <m/>
    <s v="No"/>
    <n v="3"/>
    <m/>
    <m/>
    <x v="0"/>
    <d v="2019-01-25T17:45:26.000"/>
    <s v="Here comes the second wave of drug price hikes of 2019_x000a__x000a_$AMGN_x000a_Enbrel +6%_x000a_Kyprolis +3%_x000a_Blincyto +3%_x000a_Prolia +3%_x000a_Xgeva +3%_x000a__x000a_$BHC_x000a_Xifaxan +7.9%_x000a_Wellbutrin +6%_x000a_Relistor +6%_x000a_Uceris +6%_x000a_Apriso +6%_x000a_Lotemax +6%_x000a_Elidel +6%_x000a__x000a_$CLVS_x000a_Rubraca +8%_x000a__x000a_$EXEL_x000a_Cabometyx +5%_x000a_Cometriq +7%_x000a__x000a_(h/t PriceRx)"/>
    <m/>
    <m/>
    <x v="0"/>
    <m/>
    <s v="http://pbs.twimg.com/profile_images/378800000074240482/d961ebeb9f4fe6b084a68663b9a36738_normal.png"/>
    <x v="0"/>
    <s v="https://twitter.com/#!/andybiotech/status/1088855375883980803"/>
    <m/>
    <m/>
    <s v="1088855375883980803"/>
    <m/>
    <b v="0"/>
    <n v="58"/>
    <s v=""/>
    <b v="0"/>
    <s v="ro"/>
    <m/>
    <s v=""/>
    <b v="0"/>
    <n v="43"/>
    <s v=""/>
    <s v="Twitter Web Client"/>
    <b v="0"/>
    <s v="1088855375883980803"/>
    <s v="Retweet"/>
    <n v="0"/>
    <n v="0"/>
    <m/>
    <m/>
    <m/>
    <m/>
    <m/>
    <m/>
    <m/>
    <m/>
    <n v="1"/>
    <s v="19"/>
    <s v="19"/>
    <n v="0"/>
    <n v="0"/>
    <n v="0"/>
    <n v="0"/>
    <n v="0"/>
    <n v="0"/>
    <n v="49"/>
    <n v="100"/>
    <n v="49"/>
  </r>
  <r>
    <s v="anniemo28448248"/>
    <s v="andybiotech"/>
    <m/>
    <m/>
    <m/>
    <m/>
    <m/>
    <m/>
    <m/>
    <m/>
    <s v="No"/>
    <n v="4"/>
    <m/>
    <m/>
    <x v="1"/>
    <d v="2019-03-02T23:49:04.000"/>
    <s v="RT @AndyBiotech: Here comes the second wave of drug price hikes of 2019_x000a__x000a_$AMGN_x000a_Enbrel +6%_x000a_Kyprolis +3%_x000a_Blincyto +3%_x000a_Prolia +3%_x000a_Xgeva +3%_x000a__x000a_$…"/>
    <m/>
    <m/>
    <x v="0"/>
    <m/>
    <s v="http://pbs.twimg.com/profile_images/1101392900754157568/EzD0Y76e_normal.jpg"/>
    <x v="1"/>
    <s v="https://twitter.com/#!/anniemo28448248/status/1101992849799827457"/>
    <m/>
    <m/>
    <s v="1101992849799827457"/>
    <m/>
    <b v="0"/>
    <n v="0"/>
    <s v=""/>
    <b v="0"/>
    <s v="ro"/>
    <m/>
    <s v=""/>
    <b v="0"/>
    <n v="43"/>
    <s v="1088855375883980803"/>
    <s v="Twitter Web Client"/>
    <b v="0"/>
    <s v="1088855375883980803"/>
    <s v="Tweet"/>
    <n v="0"/>
    <n v="0"/>
    <m/>
    <m/>
    <m/>
    <m/>
    <m/>
    <m/>
    <m/>
    <m/>
    <n v="1"/>
    <s v="19"/>
    <s v="19"/>
    <n v="0"/>
    <n v="0"/>
    <n v="0"/>
    <n v="0"/>
    <n v="0"/>
    <n v="0"/>
    <n v="24"/>
    <n v="100"/>
    <n v="24"/>
  </r>
  <r>
    <s v="pkhakpour"/>
    <s v="pkhakpour"/>
    <m/>
    <m/>
    <m/>
    <m/>
    <m/>
    <m/>
    <m/>
    <m/>
    <s v="No"/>
    <n v="5"/>
    <m/>
    <m/>
    <x v="0"/>
    <d v="2019-03-08T01:25:12.000"/>
    <s v="Has anyone else felt crazy-depressed on Xifaxan? I took it before but don’t remember feeling this sick or sad"/>
    <m/>
    <m/>
    <x v="0"/>
    <m/>
    <s v="http://pbs.twimg.com/profile_images/1061395946011914240/YADskj92_normal.jpg"/>
    <x v="2"/>
    <s v="https://twitter.com/#!/pkhakpour/status/1103828983370547202"/>
    <m/>
    <m/>
    <s v="1103828983370547202"/>
    <m/>
    <b v="0"/>
    <n v="3"/>
    <s v=""/>
    <b v="0"/>
    <s v="en"/>
    <m/>
    <s v=""/>
    <b v="0"/>
    <n v="0"/>
    <s v=""/>
    <s v="Twitter for iPhone"/>
    <b v="0"/>
    <s v="1103828983370547202"/>
    <s v="Tweet"/>
    <n v="0"/>
    <n v="0"/>
    <s v="-124.482003,32.528832 _x000a_-114.131212,32.528832 _x000a_-114.131212,42.009519 _x000a_-124.482003,42.009519"/>
    <s v="United States"/>
    <s v="US"/>
    <s v="California, USA"/>
    <s v="fbd6d2f5a4e4a15e"/>
    <s v="California"/>
    <s v="admin"/>
    <s v="https://api.twitter.com/1.1/geo/id/fbd6d2f5a4e4a15e.json"/>
    <n v="1"/>
    <s v="1"/>
    <s v="1"/>
    <n v="0"/>
    <n v="0"/>
    <n v="4"/>
    <n v="19.047619047619047"/>
    <n v="0"/>
    <n v="0"/>
    <n v="17"/>
    <n v="80.95238095238095"/>
    <n v="21"/>
  </r>
  <r>
    <s v="aolsams"/>
    <s v="bethenny"/>
    <m/>
    <m/>
    <m/>
    <m/>
    <m/>
    <m/>
    <m/>
    <m/>
    <s v="No"/>
    <n v="6"/>
    <m/>
    <m/>
    <x v="2"/>
    <d v="2019-03-09T01:06:29.000"/>
    <s v="@Bethenny Xifaxan is amazing if your doctor feels it is appropriate!"/>
    <m/>
    <m/>
    <x v="0"/>
    <m/>
    <s v="http://pbs.twimg.com/profile_images/669652173475545089/9BOZLTeY_normal.jpg"/>
    <x v="3"/>
    <s v="https://twitter.com/#!/aolsams/status/1104186660311445508"/>
    <m/>
    <m/>
    <s v="1104186660311445508"/>
    <s v="1104118221039460352"/>
    <b v="0"/>
    <n v="0"/>
    <s v="12701412"/>
    <b v="0"/>
    <s v="en"/>
    <m/>
    <s v=""/>
    <b v="0"/>
    <n v="0"/>
    <s v=""/>
    <s v="Twitter for iPhone"/>
    <b v="0"/>
    <s v="1104118221039460352"/>
    <s v="Tweet"/>
    <n v="0"/>
    <n v="0"/>
    <m/>
    <m/>
    <m/>
    <m/>
    <m/>
    <m/>
    <m/>
    <m/>
    <n v="1"/>
    <s v="18"/>
    <s v="18"/>
    <n v="2"/>
    <n v="18.181818181818183"/>
    <n v="0"/>
    <n v="0"/>
    <n v="0"/>
    <n v="0"/>
    <n v="9"/>
    <n v="81.81818181818181"/>
    <n v="11"/>
  </r>
  <r>
    <s v="cyberibum"/>
    <s v="potus"/>
    <m/>
    <m/>
    <m/>
    <m/>
    <m/>
    <m/>
    <m/>
    <m/>
    <s v="No"/>
    <n v="7"/>
    <m/>
    <m/>
    <x v="1"/>
    <d v="2019-03-09T02:19:40.000"/>
    <s v="Xifaxan_x000a_https://t.co/sAZd0CbeGx_x000a_Many patients have found lasting* relief of IBS-D symptoms with XIFAXAN._x000a_YOU COULD, TOO._x000a__x000a_#QAnon_x000a_#TheStorm_x000a_@POTUS_x000a_@Real_FFA_x000a_@MattGaudy https://t.co/ppbgafTftr"/>
    <s v="https://www.xifaxan.com"/>
    <s v="xifaxan.com"/>
    <x v="1"/>
    <s v="https://pbs.twimg.com/media/D1LsXI4VYAAv1UM.jpg"/>
    <s v="https://pbs.twimg.com/media/D1LsXI4VYAAv1UM.jpg"/>
    <x v="4"/>
    <s v="https://twitter.com/#!/cyberibum/status/1104205078037032960"/>
    <m/>
    <m/>
    <s v="1104205078037032960"/>
    <m/>
    <b v="0"/>
    <n v="1"/>
    <s v=""/>
    <b v="0"/>
    <s v="en"/>
    <m/>
    <s v=""/>
    <b v="0"/>
    <n v="1"/>
    <s v=""/>
    <s v="Twitter Web Client"/>
    <b v="0"/>
    <s v="1104205078037032960"/>
    <s v="Tweet"/>
    <n v="0"/>
    <n v="0"/>
    <m/>
    <m/>
    <m/>
    <m/>
    <m/>
    <m/>
    <m/>
    <m/>
    <n v="1"/>
    <s v="7"/>
    <s v="7"/>
    <m/>
    <m/>
    <m/>
    <m/>
    <m/>
    <m/>
    <m/>
    <m/>
    <m/>
  </r>
  <r>
    <s v="mattgaudy"/>
    <s v="cyberibum"/>
    <m/>
    <m/>
    <m/>
    <m/>
    <m/>
    <m/>
    <m/>
    <m/>
    <s v="Yes"/>
    <n v="9"/>
    <m/>
    <m/>
    <x v="1"/>
    <d v="2019-03-09T04:55:56.000"/>
    <s v="RT @Cyberibum: Xifaxan_x000a_https://t.co/sAZd0CbeGx_x000a_Many patients have found lasting* relief of IBS-D symptoms with XIFAXAN._x000a_YOU COULD, TOO._x000a__x000a_#Q…"/>
    <s v="https://www.xifaxan.com"/>
    <s v="xifaxan.com"/>
    <x v="0"/>
    <m/>
    <s v="http://pbs.twimg.com/profile_images/1070832808640344065/eifkkz87_normal.jpg"/>
    <x v="5"/>
    <s v="https://twitter.com/#!/mattgaudy/status/1104244404947247104"/>
    <m/>
    <m/>
    <s v="1104244404947247104"/>
    <m/>
    <b v="0"/>
    <n v="0"/>
    <s v=""/>
    <b v="0"/>
    <s v="en"/>
    <m/>
    <s v=""/>
    <b v="0"/>
    <n v="1"/>
    <s v="1104205078037032960"/>
    <s v="Twitter for Android"/>
    <b v="0"/>
    <s v="1104205078037032960"/>
    <s v="Tweet"/>
    <n v="0"/>
    <n v="0"/>
    <m/>
    <m/>
    <m/>
    <m/>
    <m/>
    <m/>
    <m/>
    <m/>
    <n v="1"/>
    <s v="7"/>
    <s v="7"/>
    <n v="1"/>
    <n v="5.2631578947368425"/>
    <n v="1"/>
    <n v="5.2631578947368425"/>
    <n v="0"/>
    <n v="0"/>
    <n v="17"/>
    <n v="89.47368421052632"/>
    <n v="19"/>
  </r>
  <r>
    <s v="real_ffa"/>
    <s v="cyberibum"/>
    <m/>
    <m/>
    <m/>
    <m/>
    <m/>
    <m/>
    <m/>
    <m/>
    <s v="Yes"/>
    <n v="11"/>
    <m/>
    <m/>
    <x v="1"/>
    <d v="2019-03-09T20:16:46.000"/>
    <s v="RT @Cyberibum: Xifaxan_x000a_https://t.co/sAZd0CbeGx_x000a_Many patients have found lasting* relief of IBS-D symptoms with XIFAXAN._x000a_YOU COULD, TOO._x000a__x000a_#Q…"/>
    <s v="https://www.xifaxan.com"/>
    <s v="xifaxan.com"/>
    <x v="0"/>
    <m/>
    <s v="http://pbs.twimg.com/profile_images/1109663030265212930/y1Z3iHn3_normal.png"/>
    <x v="6"/>
    <s v="https://twitter.com/#!/real_ffa/status/1104476139307876353"/>
    <m/>
    <m/>
    <s v="1104476139307876353"/>
    <m/>
    <b v="0"/>
    <n v="0"/>
    <s v=""/>
    <b v="0"/>
    <s v="en"/>
    <m/>
    <s v=""/>
    <b v="0"/>
    <n v="2"/>
    <s v="1104205078037032960"/>
    <s v="Twitter Web App"/>
    <b v="0"/>
    <s v="1104205078037032960"/>
    <s v="Tweet"/>
    <n v="0"/>
    <n v="0"/>
    <m/>
    <m/>
    <m/>
    <m/>
    <m/>
    <m/>
    <m/>
    <m/>
    <n v="1"/>
    <s v="7"/>
    <s v="7"/>
    <n v="1"/>
    <n v="5.2631578947368425"/>
    <n v="1"/>
    <n v="5.2631578947368425"/>
    <n v="0"/>
    <n v="0"/>
    <n v="17"/>
    <n v="89.47368421052632"/>
    <n v="19"/>
  </r>
  <r>
    <s v="dcharabaty"/>
    <s v="hopkinsmedicine"/>
    <m/>
    <m/>
    <m/>
    <m/>
    <m/>
    <m/>
    <m/>
    <m/>
    <s v="No"/>
    <n v="12"/>
    <m/>
    <m/>
    <x v="1"/>
    <d v="2019-03-13T17:11:41.000"/>
    <s v="@BilalMohammadMD @HopkinsMedicine If your patient has IBS diarrhea predominant , xifaxan gets approved under that indication (IBS-D) rather than under SIBO"/>
    <m/>
    <m/>
    <x v="0"/>
    <m/>
    <s v="http://pbs.twimg.com/profile_images/988586135688445952/-XHjTWuS_normal.jpg"/>
    <x v="7"/>
    <s v="https://twitter.com/#!/dcharabaty/status/1105879111338258437"/>
    <m/>
    <m/>
    <s v="1105879111338258437"/>
    <s v="1105878026988986369"/>
    <b v="0"/>
    <n v="8"/>
    <s v="147183804"/>
    <b v="0"/>
    <s v="en"/>
    <m/>
    <s v=""/>
    <b v="0"/>
    <n v="1"/>
    <s v=""/>
    <s v="Twitter for iPhone"/>
    <b v="0"/>
    <s v="1105878026988986369"/>
    <s v="Tweet"/>
    <n v="0"/>
    <n v="0"/>
    <m/>
    <m/>
    <m/>
    <m/>
    <m/>
    <m/>
    <m/>
    <m/>
    <n v="1"/>
    <s v="4"/>
    <s v="4"/>
    <m/>
    <m/>
    <m/>
    <m/>
    <m/>
    <m/>
    <m/>
    <m/>
    <m/>
  </r>
  <r>
    <s v="katescarlata_rd"/>
    <s v="hopkinsmedicine"/>
    <m/>
    <m/>
    <m/>
    <m/>
    <m/>
    <m/>
    <m/>
    <m/>
    <s v="No"/>
    <n v="13"/>
    <m/>
    <m/>
    <x v="1"/>
    <d v="2019-03-13T19:17:22.000"/>
    <s v="RT @DCharabaty: @BilalMohammadMD @HopkinsMedicine If your patient has IBS diarrhea predominant , xifaxan gets approved under that indicatio…"/>
    <m/>
    <m/>
    <x v="0"/>
    <m/>
    <s v="http://pbs.twimg.com/profile_images/1067977362615296000/uQ80s0_C_normal.jpg"/>
    <x v="8"/>
    <s v="https://twitter.com/#!/katescarlata_rd/status/1105910741650063360"/>
    <m/>
    <m/>
    <s v="1105910741650063360"/>
    <m/>
    <b v="0"/>
    <n v="0"/>
    <s v=""/>
    <b v="0"/>
    <s v="en"/>
    <m/>
    <s v=""/>
    <b v="0"/>
    <n v="1"/>
    <s v="1105879111338258437"/>
    <s v="Twitter for iPhone"/>
    <b v="0"/>
    <s v="1105879111338258437"/>
    <s v="Tweet"/>
    <n v="0"/>
    <n v="0"/>
    <m/>
    <m/>
    <m/>
    <m/>
    <m/>
    <m/>
    <m/>
    <m/>
    <n v="1"/>
    <s v="4"/>
    <s v="4"/>
    <m/>
    <m/>
    <m/>
    <m/>
    <m/>
    <m/>
    <m/>
    <m/>
    <m/>
  </r>
  <r>
    <s v="williedjenkins1"/>
    <s v="sonictcb"/>
    <m/>
    <m/>
    <m/>
    <m/>
    <m/>
    <m/>
    <m/>
    <m/>
    <s v="No"/>
    <n v="17"/>
    <m/>
    <m/>
    <x v="2"/>
    <d v="2019-03-14T16:54:56.000"/>
    <s v="@SonicTCB Xifaxan mascot https://t.co/IvHm7uSZTs"/>
    <m/>
    <m/>
    <x v="0"/>
    <s v="https://pbs.twimg.com/media/D1ok8ryXgAAun7R.jpg"/>
    <s v="https://pbs.twimg.com/media/D1ok8ryXgAAun7R.jpg"/>
    <x v="9"/>
    <s v="https://twitter.com/#!/williedjenkins1/status/1106237285480218625"/>
    <m/>
    <m/>
    <s v="1106237285480218625"/>
    <s v="1105967635072720897"/>
    <b v="0"/>
    <n v="0"/>
    <s v="734448335797506048"/>
    <b v="0"/>
    <s v="ca"/>
    <m/>
    <s v=""/>
    <b v="0"/>
    <n v="0"/>
    <s v=""/>
    <s v="Twitter for Android"/>
    <b v="0"/>
    <s v="1105967635072720897"/>
    <s v="Tweet"/>
    <n v="0"/>
    <n v="0"/>
    <m/>
    <m/>
    <m/>
    <m/>
    <m/>
    <m/>
    <m/>
    <m/>
    <n v="1"/>
    <s v="17"/>
    <s v="17"/>
    <n v="0"/>
    <n v="0"/>
    <n v="0"/>
    <n v="0"/>
    <n v="0"/>
    <n v="0"/>
    <n v="3"/>
    <n v="100"/>
    <n v="3"/>
  </r>
  <r>
    <s v="ivanaboastsky"/>
    <s v="ivanaboastsky"/>
    <m/>
    <m/>
    <m/>
    <m/>
    <m/>
    <m/>
    <m/>
    <m/>
    <s v="No"/>
    <n v="18"/>
    <m/>
    <m/>
    <x v="0"/>
    <d v="2019-03-16T18:35:16.000"/>
    <s v="I still miss their commercials for Xifaxan (check spelling). https://t.co/U0fsU0f4BW"/>
    <s v="https://twitter.com/bauhiniacapital/status/1106986142946082816"/>
    <s v="twitter.com"/>
    <x v="0"/>
    <m/>
    <s v="http://pbs.twimg.com/profile_images/1121111612016881665/1L9XzMCI_normal.jpg"/>
    <x v="10"/>
    <s v="https://twitter.com/#!/ivanaboastsky/status/1106987310929739776"/>
    <m/>
    <m/>
    <s v="1106987310929739776"/>
    <m/>
    <b v="0"/>
    <n v="1"/>
    <s v=""/>
    <b v="1"/>
    <s v="en"/>
    <m/>
    <s v="1106986142946082816"/>
    <b v="0"/>
    <n v="0"/>
    <s v=""/>
    <s v="Twitter for Android"/>
    <b v="0"/>
    <s v="1106987310929739776"/>
    <s v="Tweet"/>
    <n v="0"/>
    <n v="0"/>
    <m/>
    <m/>
    <m/>
    <m/>
    <m/>
    <m/>
    <m/>
    <m/>
    <n v="1"/>
    <s v="1"/>
    <s v="1"/>
    <n v="0"/>
    <n v="0"/>
    <n v="1"/>
    <n v="11.11111111111111"/>
    <n v="0"/>
    <n v="0"/>
    <n v="8"/>
    <n v="88.88888888888889"/>
    <n v="9"/>
  </r>
  <r>
    <s v="simplesama"/>
    <s v="allylovespono"/>
    <m/>
    <m/>
    <m/>
    <m/>
    <m/>
    <m/>
    <m/>
    <m/>
    <s v="No"/>
    <n v="19"/>
    <m/>
    <m/>
    <x v="2"/>
    <d v="2019-03-17T15:27:25.000"/>
    <s v="@allylovespono Xifaxan is my friend. I keep a bottle of it in a drawer just to be ready when SIBO hits. (Per GI doc). The cue for me is intractable vomiting."/>
    <m/>
    <m/>
    <x v="0"/>
    <m/>
    <s v="http://pbs.twimg.com/profile_images/618952267824173057/FFoiizxl_normal.jpg"/>
    <x v="11"/>
    <s v="https://twitter.com/#!/simplesama/status/1107302426330185728"/>
    <m/>
    <m/>
    <s v="1107302426330185728"/>
    <s v="1105202226526470144"/>
    <b v="0"/>
    <n v="1"/>
    <s v="2642602153"/>
    <b v="0"/>
    <s v="en"/>
    <m/>
    <s v=""/>
    <b v="0"/>
    <n v="0"/>
    <s v=""/>
    <s v="Twitter for Android"/>
    <b v="0"/>
    <s v="1105202226526470144"/>
    <s v="Tweet"/>
    <n v="0"/>
    <n v="0"/>
    <m/>
    <m/>
    <m/>
    <m/>
    <m/>
    <m/>
    <m/>
    <m/>
    <n v="1"/>
    <s v="16"/>
    <s v="16"/>
    <n v="1"/>
    <n v="3.225806451612903"/>
    <n v="2"/>
    <n v="6.451612903225806"/>
    <n v="0"/>
    <n v="0"/>
    <n v="28"/>
    <n v="90.3225806451613"/>
    <n v="31"/>
  </r>
  <r>
    <s v="actawesome"/>
    <s v="actawesome"/>
    <m/>
    <m/>
    <m/>
    <m/>
    <m/>
    <m/>
    <m/>
    <m/>
    <s v="No"/>
    <n v="20"/>
    <m/>
    <m/>
    <x v="0"/>
    <d v="2019-03-08T11:41:31.000"/>
    <s v="I started a new med along with my xifaxan, (modafanil) and boyyyyyyy is it hard to sleep."/>
    <m/>
    <m/>
    <x v="0"/>
    <m/>
    <s v="http://pbs.twimg.com/profile_images/1120584863944306688/H-Euvm-0_normal.jpg"/>
    <x v="12"/>
    <s v="https://twitter.com/#!/actawesome/status/1103984083233726464"/>
    <m/>
    <m/>
    <s v="1103984083233726464"/>
    <m/>
    <b v="0"/>
    <n v="2"/>
    <s v=""/>
    <b v="0"/>
    <s v="en"/>
    <m/>
    <s v=""/>
    <b v="0"/>
    <n v="0"/>
    <s v=""/>
    <s v="Twitter Web App"/>
    <b v="0"/>
    <s v="1103984083233726464"/>
    <s v="Tweet"/>
    <n v="0"/>
    <n v="0"/>
    <m/>
    <m/>
    <m/>
    <m/>
    <m/>
    <m/>
    <m/>
    <m/>
    <n v="2"/>
    <s v="1"/>
    <s v="1"/>
    <n v="0"/>
    <n v="0"/>
    <n v="1"/>
    <n v="5.882352941176471"/>
    <n v="0"/>
    <n v="0"/>
    <n v="16"/>
    <n v="94.11764705882354"/>
    <n v="17"/>
  </r>
  <r>
    <s v="actawesome"/>
    <s v="actawesome"/>
    <m/>
    <m/>
    <m/>
    <m/>
    <m/>
    <m/>
    <m/>
    <m/>
    <s v="No"/>
    <n v="21"/>
    <m/>
    <m/>
    <x v="0"/>
    <d v="2019-03-24T00:28:12.000"/>
    <s v="My stomach seems to miss xifaxan. 😓"/>
    <m/>
    <m/>
    <x v="0"/>
    <m/>
    <s v="http://pbs.twimg.com/profile_images/1120584863944306688/H-Euvm-0_normal.jpg"/>
    <x v="13"/>
    <s v="https://twitter.com/#!/actawesome/status/1109612844654297088"/>
    <m/>
    <m/>
    <s v="1109612844654297088"/>
    <m/>
    <b v="0"/>
    <n v="2"/>
    <s v=""/>
    <b v="0"/>
    <s v="en"/>
    <m/>
    <s v=""/>
    <b v="0"/>
    <n v="0"/>
    <s v=""/>
    <s v="Twitter Web App"/>
    <b v="0"/>
    <s v="1109612844654297088"/>
    <s v="Tweet"/>
    <n v="0"/>
    <n v="0"/>
    <m/>
    <m/>
    <m/>
    <m/>
    <m/>
    <m/>
    <m/>
    <m/>
    <n v="2"/>
    <s v="1"/>
    <s v="1"/>
    <n v="0"/>
    <n v="0"/>
    <n v="1"/>
    <n v="16.666666666666668"/>
    <n v="0"/>
    <n v="0"/>
    <n v="5"/>
    <n v="83.33333333333333"/>
    <n v="6"/>
  </r>
  <r>
    <s v="cathyches"/>
    <s v="katescarlata_rd"/>
    <m/>
    <m/>
    <m/>
    <m/>
    <m/>
    <m/>
    <m/>
    <m/>
    <s v="No"/>
    <n v="22"/>
    <m/>
    <m/>
    <x v="2"/>
    <d v="2019-03-24T19:19:32.000"/>
    <s v="@KateScarlata_RD Now I am confused. After 2 rounds of Xifaxan I was told to take probiotics. Thoughts Kate?"/>
    <m/>
    <m/>
    <x v="0"/>
    <m/>
    <s v="http://pbs.twimg.com/profile_images/853420081392439296/wXvdixb8_normal.jpg"/>
    <x v="14"/>
    <s v="https://twitter.com/#!/cathyches/status/1109897556195270658"/>
    <m/>
    <m/>
    <s v="1109897556195270658"/>
    <s v="1109860608588107776"/>
    <b v="0"/>
    <n v="0"/>
    <s v="18721290"/>
    <b v="0"/>
    <s v="en"/>
    <m/>
    <s v=""/>
    <b v="0"/>
    <n v="0"/>
    <s v=""/>
    <s v="Twitter for Android"/>
    <b v="0"/>
    <s v="1109860608588107776"/>
    <s v="Tweet"/>
    <n v="0"/>
    <n v="0"/>
    <m/>
    <m/>
    <m/>
    <m/>
    <m/>
    <m/>
    <m/>
    <m/>
    <n v="1"/>
    <s v="4"/>
    <s v="4"/>
    <n v="0"/>
    <n v="0"/>
    <n v="1"/>
    <n v="5.555555555555555"/>
    <n v="0"/>
    <n v="0"/>
    <n v="17"/>
    <n v="94.44444444444444"/>
    <n v="18"/>
  </r>
  <r>
    <s v="kittenwithawhip"/>
    <s v="daisy17"/>
    <m/>
    <m/>
    <m/>
    <m/>
    <m/>
    <m/>
    <m/>
    <m/>
    <s v="No"/>
    <n v="23"/>
    <m/>
    <m/>
    <x v="2"/>
    <d v="2019-03-25T22:49:32.000"/>
    <s v="@daisy17 It's a one-two punch of Xifaxan and Metronidazole and I hope desperately that it works this time."/>
    <m/>
    <m/>
    <x v="0"/>
    <m/>
    <s v="http://pbs.twimg.com/profile_images/530803937549361152/XGhOJl8H_normal.jpeg"/>
    <x v="15"/>
    <s v="https://twitter.com/#!/kittenwithawhip/status/1110312789556498432"/>
    <m/>
    <m/>
    <s v="1110312789556498432"/>
    <s v="1110309364852838400"/>
    <b v="0"/>
    <n v="0"/>
    <s v="14846941"/>
    <b v="0"/>
    <s v="en"/>
    <m/>
    <s v=""/>
    <b v="0"/>
    <n v="0"/>
    <s v=""/>
    <s v="Twitter Web Client"/>
    <b v="0"/>
    <s v="1110309364852838400"/>
    <s v="Tweet"/>
    <n v="0"/>
    <n v="0"/>
    <m/>
    <m/>
    <m/>
    <m/>
    <m/>
    <m/>
    <m/>
    <m/>
    <n v="1"/>
    <s v="11"/>
    <s v="11"/>
    <n v="1"/>
    <n v="5.2631578947368425"/>
    <n v="2"/>
    <n v="10.526315789473685"/>
    <n v="0"/>
    <n v="0"/>
    <n v="16"/>
    <n v="84.21052631578948"/>
    <n v="19"/>
  </r>
  <r>
    <s v="sassykitchen"/>
    <s v="kittenwithawhip"/>
    <m/>
    <m/>
    <m/>
    <m/>
    <m/>
    <m/>
    <m/>
    <m/>
    <s v="No"/>
    <n v="24"/>
    <m/>
    <m/>
    <x v="2"/>
    <d v="2019-03-26T11:22:56.000"/>
    <s v="@kittenwithawhip I was on xifaxan too, and found the intense side effects went away after the first few days. I was nauseous as hell. Hang in there 💕"/>
    <m/>
    <m/>
    <x v="0"/>
    <m/>
    <s v="http://pbs.twimg.com/profile_images/1070329711623106561/cUBCv5UG_normal.jpg"/>
    <x v="16"/>
    <s v="https://twitter.com/#!/sassykitchen/status/1110502390229336069"/>
    <m/>
    <m/>
    <s v="1110502390229336069"/>
    <s v="1110206903429357569"/>
    <b v="0"/>
    <n v="1"/>
    <s v="15682352"/>
    <b v="0"/>
    <s v="en"/>
    <m/>
    <s v=""/>
    <b v="0"/>
    <n v="0"/>
    <s v=""/>
    <s v="Twitter for iPhone"/>
    <b v="0"/>
    <s v="1110206903429357569"/>
    <s v="Tweet"/>
    <n v="0"/>
    <n v="0"/>
    <m/>
    <m/>
    <m/>
    <m/>
    <m/>
    <m/>
    <m/>
    <m/>
    <n v="1"/>
    <s v="11"/>
    <s v="11"/>
    <n v="0"/>
    <n v="0"/>
    <n v="3"/>
    <n v="11.11111111111111"/>
    <n v="0"/>
    <n v="0"/>
    <n v="24"/>
    <n v="88.88888888888889"/>
    <n v="27"/>
  </r>
  <r>
    <s v="alexdubs_"/>
    <s v="kier_kee"/>
    <m/>
    <m/>
    <m/>
    <m/>
    <m/>
    <m/>
    <m/>
    <m/>
    <s v="No"/>
    <n v="25"/>
    <m/>
    <m/>
    <x v="2"/>
    <d v="2019-03-27T17:16:23.000"/>
    <s v="@kier_kee Are they laced with xifaxan?"/>
    <m/>
    <m/>
    <x v="0"/>
    <m/>
    <s v="http://pbs.twimg.com/profile_images/1109576401433358337/F2qkLstb_normal.jpg"/>
    <x v="17"/>
    <s v="https://twitter.com/#!/alexdubs_/status/1110953727496728576"/>
    <m/>
    <m/>
    <s v="1110953727496728576"/>
    <s v="1110952954708799488"/>
    <b v="0"/>
    <n v="1"/>
    <s v="57659482"/>
    <b v="0"/>
    <s v="en"/>
    <m/>
    <s v=""/>
    <b v="0"/>
    <n v="0"/>
    <s v=""/>
    <s v="Twitter for iPhone"/>
    <b v="0"/>
    <s v="1110952954708799488"/>
    <s v="Tweet"/>
    <n v="0"/>
    <n v="0"/>
    <m/>
    <m/>
    <m/>
    <m/>
    <m/>
    <m/>
    <m/>
    <m/>
    <n v="1"/>
    <s v="15"/>
    <s v="15"/>
    <n v="0"/>
    <n v="0"/>
    <n v="0"/>
    <n v="0"/>
    <n v="0"/>
    <n v="0"/>
    <n v="6"/>
    <n v="100"/>
    <n v="6"/>
  </r>
  <r>
    <s v="casting_notice"/>
    <s v="casting_notice"/>
    <m/>
    <m/>
    <m/>
    <m/>
    <m/>
    <m/>
    <m/>
    <m/>
    <s v="No"/>
    <n v="26"/>
    <m/>
    <m/>
    <x v="0"/>
    <d v="2019-03-29T16:10:03.000"/>
    <s v="Online Commercials &amp;amp; Promos - Xifaxan, Real Patient Testimonials 1 role https://t.co/Cd0Kc5IDrn"/>
    <s v="https://www.backstage.com/casting/xifaxan-real-patient-testimonials-287023/"/>
    <s v="backstage.com"/>
    <x v="0"/>
    <m/>
    <s v="http://pbs.twimg.com/profile_images/2507761064/ij16xztxbw5jkarhlc3p_normal.jpeg"/>
    <x v="18"/>
    <s v="https://twitter.com/#!/casting_notice/status/1111661807649939456"/>
    <m/>
    <m/>
    <s v="1111661807649939456"/>
    <m/>
    <b v="0"/>
    <n v="0"/>
    <s v=""/>
    <b v="0"/>
    <s v="en"/>
    <m/>
    <s v=""/>
    <b v="0"/>
    <n v="0"/>
    <s v=""/>
    <s v="Backstage Casting Notices"/>
    <b v="0"/>
    <s v="1111661807649939456"/>
    <s v="Tweet"/>
    <n v="0"/>
    <n v="0"/>
    <m/>
    <m/>
    <m/>
    <m/>
    <m/>
    <m/>
    <m/>
    <m/>
    <n v="1"/>
    <s v="1"/>
    <s v="1"/>
    <n v="1"/>
    <n v="10"/>
    <n v="0"/>
    <n v="0"/>
    <n v="0"/>
    <n v="0"/>
    <n v="9"/>
    <n v="90"/>
    <n v="10"/>
  </r>
  <r>
    <s v="gabrieleschafer"/>
    <s v="gabrieleschafer"/>
    <m/>
    <m/>
    <m/>
    <m/>
    <m/>
    <m/>
    <m/>
    <m/>
    <s v="No"/>
    <n v="27"/>
    <m/>
    <m/>
    <x v="0"/>
    <d v="2019-03-31T03:19:48.000"/>
    <s v="Xifaxan Testimonials https://t.co/ps0TXCZHL8"/>
    <s v="https://docs.google.com/forms/d/1AX5o_YsmvBtUvVGCOawPgHchKiEA3ReWgwuKLOmrKxQ/viewform?edit_requested=true"/>
    <s v="google.com"/>
    <x v="0"/>
    <m/>
    <s v="http://pbs.twimg.com/profile_images/971751443622318080/yUnzbzfs_normal.jpg"/>
    <x v="19"/>
    <s v="https://twitter.com/#!/gabrieleschafer/status/1112192745815396352"/>
    <m/>
    <m/>
    <s v="1112192745815396352"/>
    <m/>
    <b v="0"/>
    <n v="0"/>
    <s v=""/>
    <b v="0"/>
    <s v="ca"/>
    <m/>
    <s v=""/>
    <b v="0"/>
    <n v="0"/>
    <s v=""/>
    <s v="Facebook"/>
    <b v="0"/>
    <s v="1112192745815396352"/>
    <s v="Tweet"/>
    <n v="0"/>
    <n v="0"/>
    <m/>
    <m/>
    <m/>
    <m/>
    <m/>
    <m/>
    <m/>
    <m/>
    <n v="1"/>
    <s v="1"/>
    <s v="1"/>
    <n v="0"/>
    <n v="0"/>
    <n v="0"/>
    <n v="0"/>
    <n v="0"/>
    <n v="0"/>
    <n v="2"/>
    <n v="100"/>
    <n v="2"/>
  </r>
  <r>
    <s v="lizlewiscasting"/>
    <s v="lizlewiscasting"/>
    <m/>
    <m/>
    <m/>
    <m/>
    <m/>
    <m/>
    <m/>
    <m/>
    <s v="No"/>
    <n v="28"/>
    <m/>
    <m/>
    <x v="0"/>
    <d v="2019-04-03T18:48:01.000"/>
    <s v="STILL CASTING Men &amp;amp; Women in the Tri-State area who have been diagnosed with IBS-D &amp;amp; have taken or currently take Xifaxan for a Non Union Commercial. Apply here - https://t.co/RSnsp6HNja _x000a__x000a_#Xifaxan #IBSAwareness #IBSD https://t.co/o1XVqM9e6j"/>
    <s v="https://docs.google.com/forms/d/e/1FAIpQLSfIG8CO1_WO7nV9kafXzhF6fTEhTW6VSwb2pFTB0rMZybrYTA/viewform"/>
    <s v="google.com"/>
    <x v="2"/>
    <s v="https://pbs.twimg.com/media/D3P-f8PXkAETkPE.png"/>
    <s v="https://pbs.twimg.com/media/D3P-f8PXkAETkPE.png"/>
    <x v="20"/>
    <s v="https://twitter.com/#!/lizlewiscasting/status/1113513501962715137"/>
    <m/>
    <m/>
    <s v="1113513501962715137"/>
    <m/>
    <b v="0"/>
    <n v="0"/>
    <s v=""/>
    <b v="0"/>
    <s v="en"/>
    <m/>
    <s v=""/>
    <b v="0"/>
    <n v="0"/>
    <s v=""/>
    <s v="Twitter Web Client"/>
    <b v="0"/>
    <s v="1113513501962715137"/>
    <s v="Tweet"/>
    <n v="0"/>
    <n v="0"/>
    <m/>
    <m/>
    <m/>
    <m/>
    <m/>
    <m/>
    <m/>
    <m/>
    <n v="1"/>
    <s v="1"/>
    <s v="1"/>
    <n v="0"/>
    <n v="0"/>
    <n v="0"/>
    <n v="0"/>
    <n v="0"/>
    <n v="0"/>
    <n v="34"/>
    <n v="100"/>
    <n v="34"/>
  </r>
  <r>
    <s v="swdesertgramma"/>
    <s v="swdesertgramma"/>
    <m/>
    <m/>
    <m/>
    <m/>
    <m/>
    <m/>
    <m/>
    <m/>
    <s v="No"/>
    <n v="29"/>
    <m/>
    <m/>
    <x v="0"/>
    <d v="2019-04-04T05:48:22.000"/>
    <s v="In a twist I was not expecting, I may not have #Crohns. I may have #IBS-D. But I may not. We just don't know what my major malfunction is. So taking a new med, xifaxan. Two weeks, 3 pills a day. If it helps then IBS-D. If not, moving to next thing. It never fucking ends I swear🙄"/>
    <m/>
    <m/>
    <x v="3"/>
    <m/>
    <s v="http://pbs.twimg.com/profile_images/1114571458401857536/FLU0_W7o_normal.jpg"/>
    <x v="21"/>
    <s v="https://twitter.com/#!/swdesertgramma/status/1113679685592862721"/>
    <m/>
    <m/>
    <s v="1113679685592862721"/>
    <m/>
    <b v="0"/>
    <n v="2"/>
    <s v=""/>
    <b v="0"/>
    <s v="en"/>
    <m/>
    <s v=""/>
    <b v="0"/>
    <n v="0"/>
    <s v=""/>
    <s v="Twitter for Android"/>
    <b v="0"/>
    <s v="1113679685592862721"/>
    <s v="Tweet"/>
    <n v="0"/>
    <n v="0"/>
    <m/>
    <m/>
    <m/>
    <m/>
    <m/>
    <m/>
    <m/>
    <m/>
    <n v="1"/>
    <s v="1"/>
    <s v="1"/>
    <n v="0"/>
    <n v="0"/>
    <n v="2"/>
    <n v="3.3333333333333335"/>
    <n v="0"/>
    <n v="0"/>
    <n v="58"/>
    <n v="96.66666666666667"/>
    <n v="60"/>
  </r>
  <r>
    <s v="jchele2013"/>
    <s v="pharmablue"/>
    <m/>
    <m/>
    <m/>
    <m/>
    <m/>
    <m/>
    <m/>
    <m/>
    <s v="No"/>
    <n v="30"/>
    <m/>
    <m/>
    <x v="2"/>
    <d v="2019-04-05T15:41:23.000"/>
    <s v="@PharmaBlue Way too often, fluff! My dad's xifaxan is like 2k a month. It helps control his stomach bleeds (side effects of liver disease) and they won't refill/write his script. Hasn't had any for a month. He's a timebomb. It's criminal."/>
    <m/>
    <m/>
    <x v="0"/>
    <m/>
    <s v="http://pbs.twimg.com/profile_images/1121510367354589185/fEc-p7sv_normal.jpg"/>
    <x v="22"/>
    <s v="https://twitter.com/#!/jchele2013/status/1114191307726118912"/>
    <m/>
    <m/>
    <s v="1114191307726118912"/>
    <s v="1114185352955166721"/>
    <b v="0"/>
    <n v="3"/>
    <s v="3290875548"/>
    <b v="0"/>
    <s v="en"/>
    <m/>
    <s v=""/>
    <b v="0"/>
    <n v="1"/>
    <s v=""/>
    <s v="Twitter for Android"/>
    <b v="0"/>
    <s v="1114185352955166721"/>
    <s v="Tweet"/>
    <n v="0"/>
    <n v="0"/>
    <m/>
    <m/>
    <m/>
    <m/>
    <m/>
    <m/>
    <m/>
    <m/>
    <n v="1"/>
    <s v="10"/>
    <s v="10"/>
    <n v="1"/>
    <n v="2.380952380952381"/>
    <n v="2"/>
    <n v="4.761904761904762"/>
    <n v="0"/>
    <n v="0"/>
    <n v="39"/>
    <n v="92.85714285714286"/>
    <n v="42"/>
  </r>
  <r>
    <s v="krisimd"/>
    <s v="pharmablue"/>
    <m/>
    <m/>
    <m/>
    <m/>
    <m/>
    <m/>
    <m/>
    <m/>
    <s v="No"/>
    <n v="31"/>
    <m/>
    <m/>
    <x v="1"/>
    <d v="2019-04-05T16:39:43.000"/>
    <s v="RT @jchele2013: @PharmaBlue Way too often, fluff! My dad's xifaxan is like 2k a month. It helps control his stomach bleeds (side effects of…"/>
    <m/>
    <m/>
    <x v="0"/>
    <m/>
    <s v="http://pbs.twimg.com/profile_images/1508672298/P1030443_1_normal.jpg"/>
    <x v="23"/>
    <s v="https://twitter.com/#!/krisimd/status/1114205990570921985"/>
    <m/>
    <m/>
    <s v="1114205990570921985"/>
    <m/>
    <b v="0"/>
    <n v="0"/>
    <s v=""/>
    <b v="0"/>
    <s v="en"/>
    <m/>
    <s v=""/>
    <b v="0"/>
    <n v="1"/>
    <s v="1114191307726118912"/>
    <s v="Twitter for iPhone"/>
    <b v="0"/>
    <s v="1114191307726118912"/>
    <s v="Tweet"/>
    <n v="0"/>
    <n v="0"/>
    <m/>
    <m/>
    <m/>
    <m/>
    <m/>
    <m/>
    <m/>
    <m/>
    <n v="1"/>
    <s v="10"/>
    <s v="10"/>
    <m/>
    <m/>
    <m/>
    <m/>
    <m/>
    <m/>
    <m/>
    <m/>
    <m/>
  </r>
  <r>
    <s v="rxassistance123"/>
    <s v="rxassistance123"/>
    <m/>
    <m/>
    <m/>
    <m/>
    <m/>
    <m/>
    <m/>
    <m/>
    <s v="No"/>
    <n v="33"/>
    <m/>
    <m/>
    <x v="0"/>
    <d v="2019-04-10T19:00:36.000"/>
    <s v="Find out how Xifaxan can help you manage IBS. _x000a_._x000a_._x000a_#prescriptionassistance #patientassistanceprograms #rxassistance #xifaxan #follow #doctor #medication #health #f4f #medicine #drugs #patient #follow4follow_x000a_#prescription #assistance #follow #likes4likes_x000a_https://t.co/Q13U3bxJlH https://t.co/YQqO9tiuqu"/>
    <s v="https://rxassistanceprograms.com/what-is-xifaxan/"/>
    <s v="rxassistanceprograms.com"/>
    <x v="4"/>
    <s v="https://pbs.twimg.com/media/D30EozAXoAMHMiD.png"/>
    <s v="https://pbs.twimg.com/media/D30EozAXoAMHMiD.png"/>
    <x v="24"/>
    <s v="https://twitter.com/#!/rxassistance123/status/1116053383763365890"/>
    <m/>
    <m/>
    <s v="1116053383763365890"/>
    <m/>
    <b v="0"/>
    <n v="0"/>
    <s v=""/>
    <b v="0"/>
    <s v="en"/>
    <m/>
    <s v=""/>
    <b v="0"/>
    <n v="0"/>
    <s v=""/>
    <s v="Hootsuite Inc."/>
    <b v="0"/>
    <s v="1116053383763365890"/>
    <s v="Tweet"/>
    <n v="0"/>
    <n v="0"/>
    <m/>
    <m/>
    <m/>
    <m/>
    <m/>
    <m/>
    <m/>
    <m/>
    <n v="1"/>
    <s v="1"/>
    <s v="1"/>
    <n v="1"/>
    <n v="3.8461538461538463"/>
    <n v="0"/>
    <n v="0"/>
    <n v="0"/>
    <n v="0"/>
    <n v="25"/>
    <n v="96.15384615384616"/>
    <n v="26"/>
  </r>
  <r>
    <s v="therxhelper"/>
    <s v="therxhelper"/>
    <m/>
    <m/>
    <m/>
    <m/>
    <m/>
    <m/>
    <m/>
    <m/>
    <s v="No"/>
    <n v="34"/>
    <m/>
    <m/>
    <x v="0"/>
    <d v="2019-04-10T19:00:37.000"/>
    <s v="Manage your IBS. Find out how Xifaxan can help you and how we can too_x000a_._x000a_._x000a_#prescriptionassistance, #prescriptionassistanceprograms, #rxhelper #xifaxan #follow #doctor #medication #health #f4f #medicine #drugs #follow4follow_x000a_https://t.co/hLFBbOoKMk https://t.co/V0HEMcSqNE"/>
    <s v="https://www.therxhelper.com/xifaxan-cost/"/>
    <s v="therxhelper.com"/>
    <x v="5"/>
    <s v="https://pbs.twimg.com/media/D30Eo8YWsAAE6QT.png"/>
    <s v="https://pbs.twimg.com/media/D30Eo8YWsAAE6QT.png"/>
    <x v="25"/>
    <s v="https://twitter.com/#!/therxhelper/status/1116053387064369157"/>
    <m/>
    <m/>
    <s v="1116053387064369157"/>
    <m/>
    <b v="0"/>
    <n v="0"/>
    <s v=""/>
    <b v="0"/>
    <s v="en"/>
    <m/>
    <s v=""/>
    <b v="0"/>
    <n v="0"/>
    <s v=""/>
    <s v="Hootsuite Inc."/>
    <b v="0"/>
    <s v="1116053387064369157"/>
    <s v="Tweet"/>
    <n v="0"/>
    <n v="0"/>
    <m/>
    <m/>
    <m/>
    <m/>
    <m/>
    <m/>
    <m/>
    <m/>
    <n v="1"/>
    <s v="1"/>
    <s v="1"/>
    <n v="0"/>
    <n v="0"/>
    <n v="0"/>
    <n v="0"/>
    <n v="0"/>
    <n v="0"/>
    <n v="27"/>
    <n v="100"/>
    <n v="27"/>
  </r>
  <r>
    <s v="matthewherper"/>
    <s v="matthewherper"/>
    <m/>
    <m/>
    <m/>
    <m/>
    <m/>
    <m/>
    <m/>
    <m/>
    <s v="No"/>
    <n v="35"/>
    <m/>
    <m/>
    <x v="0"/>
    <d v="2019-04-14T11:17:36.000"/>
    <s v="And the Xifaxan intestine._x000a_https://t.co/yPWvzhHoFN https://t.co/FqA6Ve9r8j"/>
    <s v="https://aardman.nathanlove.com/project/xifaxan-sport https://twitter.com/matthewherper/status/1116862267751116803"/>
    <s v="nathanlove.com twitter.com"/>
    <x v="0"/>
    <m/>
    <s v="http://pbs.twimg.com/profile_images/1128992108122202113/xMK8C4cr_normal.jpg"/>
    <x v="26"/>
    <s v="https://twitter.com/#!/matthewherper/status/1117386418916085760"/>
    <m/>
    <m/>
    <s v="1117386418916085760"/>
    <m/>
    <b v="0"/>
    <n v="2"/>
    <s v=""/>
    <b v="1"/>
    <s v="en"/>
    <m/>
    <s v="1116862267751116803"/>
    <b v="0"/>
    <n v="0"/>
    <s v=""/>
    <s v="Twitter Web App"/>
    <b v="0"/>
    <s v="1117386418916085760"/>
    <s v="Tweet"/>
    <n v="0"/>
    <n v="0"/>
    <m/>
    <m/>
    <m/>
    <m/>
    <m/>
    <m/>
    <m/>
    <m/>
    <n v="1"/>
    <s v="1"/>
    <s v="1"/>
    <n v="0"/>
    <n v="0"/>
    <n v="0"/>
    <n v="0"/>
    <n v="0"/>
    <n v="0"/>
    <n v="4"/>
    <n v="100"/>
    <n v="4"/>
  </r>
  <r>
    <s v="cpsmdb"/>
    <s v="demsrdumb3"/>
    <m/>
    <m/>
    <m/>
    <m/>
    <m/>
    <m/>
    <m/>
    <m/>
    <s v="No"/>
    <n v="36"/>
    <m/>
    <m/>
    <x v="1"/>
    <d v="2019-04-19T18:42:58.000"/>
    <s v="@ABabyGirlToOne @Demsrdumb3 Was that Xifaxan or Ex Lax?"/>
    <m/>
    <m/>
    <x v="0"/>
    <m/>
    <s v="http://pbs.twimg.com/profile_images/2928335924/caa34d1e7fc9b68423933c6aaa44c5d3_normal.jpeg"/>
    <x v="27"/>
    <s v="https://twitter.com/#!/cpsmdb/status/1119310438313996288"/>
    <m/>
    <m/>
    <s v="1119310438313996288"/>
    <s v="1119238182841802752"/>
    <b v="0"/>
    <n v="0"/>
    <s v="1109276868182568961"/>
    <b v="0"/>
    <s v="en"/>
    <m/>
    <s v=""/>
    <b v="0"/>
    <n v="0"/>
    <s v=""/>
    <s v="Twitter for Android"/>
    <b v="0"/>
    <s v="1119238182841802752"/>
    <s v="Tweet"/>
    <n v="0"/>
    <n v="0"/>
    <s v="-83.891081,33.569455 _x000a_-83.813866,33.569455 _x000a_-83.813866,33.6378805 _x000a_-83.891081,33.6378805"/>
    <s v="United States"/>
    <s v="US"/>
    <s v="Covington, GA"/>
    <s v="005f284c5f674191"/>
    <s v="Covington"/>
    <s v="city"/>
    <s v="https://api.twitter.com/1.1/geo/id/005f284c5f674191.json"/>
    <n v="1"/>
    <s v="9"/>
    <s v="9"/>
    <m/>
    <m/>
    <m/>
    <m/>
    <m/>
    <m/>
    <m/>
    <m/>
    <m/>
  </r>
  <r>
    <s v="ati_la1"/>
    <s v="themobeatty"/>
    <m/>
    <m/>
    <m/>
    <m/>
    <m/>
    <m/>
    <m/>
    <m/>
    <s v="Yes"/>
    <n v="38"/>
    <m/>
    <m/>
    <x v="1"/>
    <d v="2019-04-19T19:20:29.000"/>
    <s v="So proud of @themobeatty in this #Xifaxan spot!_x000a_#artistictalentrocks #awesomeclient #lovemyclients #commercials2019 https://t.co/VvVjSt6ia1"/>
    <m/>
    <m/>
    <x v="6"/>
    <s v="https://pbs.twimg.com/ext_tw_video_thumb/1119319539164991489/pu/img/qGmlTd73CLEPBuAL.jpg"/>
    <s v="https://pbs.twimg.com/ext_tw_video_thumb/1119319539164991489/pu/img/qGmlTd73CLEPBuAL.jpg"/>
    <x v="28"/>
    <s v="https://twitter.com/#!/ati_la1/status/1119319878278631424"/>
    <m/>
    <m/>
    <s v="1119319878278631424"/>
    <m/>
    <b v="0"/>
    <n v="0"/>
    <s v=""/>
    <b v="0"/>
    <s v="en"/>
    <m/>
    <s v=""/>
    <b v="0"/>
    <n v="0"/>
    <s v=""/>
    <s v="Twitter Web Client"/>
    <b v="0"/>
    <s v="1119319878278631424"/>
    <s v="Tweet"/>
    <n v="0"/>
    <n v="0"/>
    <m/>
    <m/>
    <m/>
    <m/>
    <m/>
    <m/>
    <m/>
    <m/>
    <n v="1"/>
    <s v="14"/>
    <s v="14"/>
    <n v="1"/>
    <n v="8.333333333333334"/>
    <n v="0"/>
    <n v="0"/>
    <n v="0"/>
    <n v="0"/>
    <n v="11"/>
    <n v="91.66666666666667"/>
    <n v="12"/>
  </r>
  <r>
    <s v="themobeatty"/>
    <s v="ati_la1"/>
    <m/>
    <m/>
    <m/>
    <m/>
    <m/>
    <m/>
    <m/>
    <m/>
    <s v="Yes"/>
    <n v="39"/>
    <m/>
    <m/>
    <x v="1"/>
    <d v="2019-04-19T21:38:17.000"/>
    <s v="RT @ATI_LA1: So proud of @themobeatty in this #Xifaxan spot!_x000a_#artistictalentrocks #awesomeclient #lovemyclients #commercials2019 https://t.…"/>
    <m/>
    <m/>
    <x v="6"/>
    <m/>
    <s v="http://pbs.twimg.com/profile_images/1044333293632548864/RGToTJhn_normal.jpg"/>
    <x v="29"/>
    <s v="https://twitter.com/#!/themobeatty/status/1119354555714551808"/>
    <m/>
    <m/>
    <s v="1119354555714551808"/>
    <m/>
    <b v="0"/>
    <n v="0"/>
    <s v=""/>
    <b v="0"/>
    <s v="en"/>
    <m/>
    <s v=""/>
    <b v="0"/>
    <n v="1"/>
    <s v="1119319878278631424"/>
    <s v="Twitter for iPhone"/>
    <b v="0"/>
    <s v="1119319878278631424"/>
    <s v="Tweet"/>
    <n v="0"/>
    <n v="0"/>
    <m/>
    <m/>
    <m/>
    <m/>
    <m/>
    <m/>
    <m/>
    <m/>
    <n v="1"/>
    <s v="14"/>
    <s v="14"/>
    <n v="1"/>
    <n v="7.142857142857143"/>
    <n v="0"/>
    <n v="0"/>
    <n v="0"/>
    <n v="0"/>
    <n v="13"/>
    <n v="92.85714285714286"/>
    <n v="14"/>
  </r>
  <r>
    <s v="queen_historian"/>
    <s v="queen_historian"/>
    <m/>
    <m/>
    <m/>
    <m/>
    <m/>
    <m/>
    <m/>
    <m/>
    <s v="No"/>
    <n v="40"/>
    <m/>
    <m/>
    <x v="0"/>
    <d v="2019-04-22T18:15:19.000"/>
    <s v="Last year, I was prescribed Xifaxan, which is a two week treatment for IBS that lasts up to six months. It is not a miracle drug, but it helps. The first time, it took me 3 months to GET the drug after being prescribed due to prior-authorization requirements."/>
    <m/>
    <m/>
    <x v="0"/>
    <m/>
    <s v="http://pbs.twimg.com/profile_images/979151738446938112/MrHI6Wso_normal.jpg"/>
    <x v="30"/>
    <s v="https://twitter.com/#!/queen_historian/status/1120390639676534784"/>
    <m/>
    <m/>
    <s v="1120390639676534784"/>
    <s v="1120390638787231744"/>
    <b v="0"/>
    <n v="0"/>
    <s v="979146883523375104"/>
    <b v="0"/>
    <s v="en"/>
    <m/>
    <s v=""/>
    <b v="0"/>
    <n v="0"/>
    <s v=""/>
    <s v="Twitter Web Client"/>
    <b v="0"/>
    <s v="1120390638787231744"/>
    <s v="Tweet"/>
    <n v="0"/>
    <n v="0"/>
    <m/>
    <m/>
    <m/>
    <m/>
    <m/>
    <m/>
    <m/>
    <m/>
    <n v="1"/>
    <s v="1"/>
    <s v="1"/>
    <n v="1"/>
    <n v="2.0408163265306123"/>
    <n v="0"/>
    <n v="0"/>
    <n v="0"/>
    <n v="0"/>
    <n v="48"/>
    <n v="97.95918367346938"/>
    <n v="49"/>
  </r>
  <r>
    <s v="benjaminburck"/>
    <s v="benjaminburck"/>
    <m/>
    <m/>
    <m/>
    <m/>
    <m/>
    <m/>
    <m/>
    <m/>
    <s v="No"/>
    <n v="41"/>
    <m/>
    <m/>
    <x v="0"/>
    <d v="2019-04-25T14:04:14.000"/>
    <s v="#Xifaxan 200 mg #ParagraphIV suit filed 4/24/19:_x000a_Salix v. Sun_x000a_DE 1:19-cv-00734_x000a_14 patents"/>
    <m/>
    <m/>
    <x v="7"/>
    <m/>
    <s v="http://pbs.twimg.com/profile_images/378800000479301608/0779c910795dabe7d4e98d8caa66abcf_normal.jpeg"/>
    <x v="31"/>
    <s v="https://twitter.com/#!/benjaminburck/status/1121414617320906754"/>
    <m/>
    <m/>
    <s v="1121414617320906754"/>
    <m/>
    <b v="0"/>
    <n v="0"/>
    <s v=""/>
    <b v="0"/>
    <s v="en"/>
    <m/>
    <s v=""/>
    <b v="0"/>
    <n v="0"/>
    <s v=""/>
    <s v="TweetDeck"/>
    <b v="0"/>
    <s v="1121414617320906754"/>
    <s v="Tweet"/>
    <n v="0"/>
    <n v="0"/>
    <m/>
    <m/>
    <m/>
    <m/>
    <m/>
    <m/>
    <m/>
    <m/>
    <n v="1"/>
    <s v="1"/>
    <s v="1"/>
    <n v="0"/>
    <n v="0"/>
    <n v="0"/>
    <n v="0"/>
    <n v="0"/>
    <n v="0"/>
    <n v="19"/>
    <n v="100"/>
    <n v="19"/>
  </r>
  <r>
    <s v="thecascott"/>
    <s v="thecascott"/>
    <m/>
    <m/>
    <m/>
    <m/>
    <m/>
    <m/>
    <m/>
    <m/>
    <s v="No"/>
    <n v="42"/>
    <m/>
    <m/>
    <x v="0"/>
    <d v="2019-04-25T17:24:17.000"/>
    <s v="Rumor is the Cologuard box is dating the Xifaxan intestines creature. Very cute couple!"/>
    <m/>
    <m/>
    <x v="0"/>
    <m/>
    <s v="http://pbs.twimg.com/profile_images/950571864212037632/d8eHtigi_normal.jpg"/>
    <x v="32"/>
    <s v="https://twitter.com/#!/thecascott/status/1121464961434308609"/>
    <m/>
    <m/>
    <s v="1121464961434308609"/>
    <m/>
    <b v="0"/>
    <n v="1"/>
    <s v=""/>
    <b v="0"/>
    <s v="en"/>
    <m/>
    <s v=""/>
    <b v="0"/>
    <n v="0"/>
    <s v=""/>
    <s v="Twitter for iPhone"/>
    <b v="0"/>
    <s v="1121464961434308609"/>
    <s v="Tweet"/>
    <n v="0"/>
    <n v="0"/>
    <m/>
    <m/>
    <m/>
    <m/>
    <m/>
    <m/>
    <m/>
    <m/>
    <n v="1"/>
    <s v="1"/>
    <s v="1"/>
    <n v="1"/>
    <n v="7.142857142857143"/>
    <n v="1"/>
    <n v="7.142857142857143"/>
    <n v="0"/>
    <n v="0"/>
    <n v="12"/>
    <n v="85.71428571428571"/>
    <n v="14"/>
  </r>
  <r>
    <s v="mummyb83"/>
    <s v="therealcamilleg"/>
    <m/>
    <m/>
    <m/>
    <m/>
    <m/>
    <m/>
    <m/>
    <m/>
    <s v="No"/>
    <n v="43"/>
    <m/>
    <m/>
    <x v="2"/>
    <d v="2019-04-26T16:13:42.000"/>
    <s v="@TheRealCamilleG Sorry to hears you have ibs, I have suffered for over 40 years, not sure if we can get Xifaxan here in the uk"/>
    <m/>
    <m/>
    <x v="0"/>
    <m/>
    <s v="http://pbs.twimg.com/profile_images/2857578909/3d5ecaf154a9f885ad638281fc407bb9_normal.jpeg"/>
    <x v="33"/>
    <s v="https://twitter.com/#!/mummyb83/status/1121809588393791488"/>
    <m/>
    <m/>
    <s v="1121809588393791488"/>
    <s v="1121806262029574145"/>
    <b v="0"/>
    <n v="0"/>
    <s v="244243477"/>
    <b v="0"/>
    <s v="en"/>
    <m/>
    <s v=""/>
    <b v="0"/>
    <n v="0"/>
    <s v=""/>
    <s v="Twitter Web Client"/>
    <b v="0"/>
    <s v="1121806262029574145"/>
    <s v="Tweet"/>
    <n v="0"/>
    <n v="0"/>
    <m/>
    <m/>
    <m/>
    <m/>
    <m/>
    <m/>
    <m/>
    <m/>
    <n v="1"/>
    <s v="3"/>
    <s v="3"/>
    <n v="0"/>
    <n v="0"/>
    <n v="2"/>
    <n v="8"/>
    <n v="0"/>
    <n v="0"/>
    <n v="23"/>
    <n v="92"/>
    <n v="25"/>
  </r>
  <r>
    <s v="toddabarnett"/>
    <s v="toddabarnett"/>
    <m/>
    <m/>
    <m/>
    <m/>
    <m/>
    <m/>
    <m/>
    <m/>
    <s v="No"/>
    <n v="44"/>
    <m/>
    <m/>
    <x v="0"/>
    <d v="2019-04-26T23:20:20.000"/>
    <s v="This is the new medication I am on. It does the same thing that my #Lactulose does except I don’t have the #diarrhea that always comes with taking Lactulose. #Xifaxan If anyone has any questions about it, please let me know."/>
    <m/>
    <m/>
    <x v="8"/>
    <m/>
    <s v="http://pbs.twimg.com/profile_images/1063927111495356416/MSF72BK3_normal.jpg"/>
    <x v="34"/>
    <s v="https://twitter.com/#!/toddabarnett/status/1121916951817805824"/>
    <m/>
    <m/>
    <s v="1121916951817805824"/>
    <m/>
    <b v="0"/>
    <n v="0"/>
    <s v=""/>
    <b v="0"/>
    <s v="en"/>
    <m/>
    <s v=""/>
    <b v="0"/>
    <n v="0"/>
    <s v=""/>
    <s v="Facebook"/>
    <b v="0"/>
    <s v="1121916951817805824"/>
    <s v="Tweet"/>
    <n v="0"/>
    <n v="0"/>
    <m/>
    <m/>
    <m/>
    <m/>
    <m/>
    <m/>
    <m/>
    <m/>
    <n v="1"/>
    <s v="1"/>
    <s v="1"/>
    <n v="0"/>
    <n v="0"/>
    <n v="0"/>
    <n v="0"/>
    <n v="0"/>
    <n v="0"/>
    <n v="42"/>
    <n v="100"/>
    <n v="42"/>
  </r>
  <r>
    <s v="blakelashbrook"/>
    <s v="therealcamilleg"/>
    <m/>
    <m/>
    <m/>
    <m/>
    <m/>
    <m/>
    <m/>
    <m/>
    <s v="No"/>
    <n v="45"/>
    <m/>
    <m/>
    <x v="1"/>
    <d v="2019-04-27T15:41:06.000"/>
    <s v="RT @TheRealCamilleG: #Ad Iâ€™m opening up today on my Instagram about a personal health struggle and my experience with XIFAXANÂ® (rifaximin)â€¦"/>
    <m/>
    <m/>
    <x v="9"/>
    <m/>
    <s v="http://pbs.twimg.com/profile_images/1122164081409110016/lS8oRl6E_normal.jpg"/>
    <x v="35"/>
    <s v="https://twitter.com/#!/blakelashbrook/status/1122163770770563073"/>
    <m/>
    <m/>
    <s v="1122163770770563073"/>
    <m/>
    <b v="0"/>
    <n v="0"/>
    <s v=""/>
    <b v="0"/>
    <s v="en"/>
    <m/>
    <s v=""/>
    <b v="0"/>
    <n v="1"/>
    <s v="1121806262029574145"/>
    <s v="Twitter for iPhone"/>
    <b v="0"/>
    <s v="1121806262029574145"/>
    <s v="Tweet"/>
    <n v="0"/>
    <n v="0"/>
    <m/>
    <m/>
    <m/>
    <m/>
    <m/>
    <m/>
    <m/>
    <m/>
    <n v="1"/>
    <s v="3"/>
    <s v="3"/>
    <n v="0"/>
    <n v="0"/>
    <n v="1"/>
    <n v="4.3478260869565215"/>
    <n v="0"/>
    <n v="0"/>
    <n v="22"/>
    <n v="95.65217391304348"/>
    <n v="23"/>
  </r>
  <r>
    <s v="catfraker"/>
    <s v="therealcamilleg"/>
    <m/>
    <m/>
    <m/>
    <m/>
    <m/>
    <m/>
    <m/>
    <m/>
    <s v="No"/>
    <n v="46"/>
    <m/>
    <m/>
    <x v="1"/>
    <d v="2019-04-30T15:09:04.000"/>
    <s v="RT @TheRealCamilleG: #Ad Iâ€™m opening up today on my Instagram about a personal health struggle and my experience with XIFAXANÂ® (rifaximin)â€¦"/>
    <m/>
    <m/>
    <x v="9"/>
    <m/>
    <s v="http://pbs.twimg.com/profile_images/902739230908182529/7hI5zlCb_normal.jpg"/>
    <x v="36"/>
    <s v="https://twitter.com/#!/catfraker/status/1123242873359667200"/>
    <m/>
    <m/>
    <s v="1123242873359667200"/>
    <m/>
    <b v="0"/>
    <n v="0"/>
    <s v=""/>
    <b v="0"/>
    <s v="en"/>
    <m/>
    <s v=""/>
    <b v="0"/>
    <n v="2"/>
    <s v="1121806262029574145"/>
    <s v="Twitter for iPhone"/>
    <b v="0"/>
    <s v="1121806262029574145"/>
    <s v="Tweet"/>
    <n v="0"/>
    <n v="0"/>
    <m/>
    <m/>
    <m/>
    <m/>
    <m/>
    <m/>
    <m/>
    <m/>
    <n v="1"/>
    <s v="3"/>
    <s v="3"/>
    <n v="0"/>
    <n v="0"/>
    <n v="1"/>
    <n v="4.3478260869565215"/>
    <n v="0"/>
    <n v="0"/>
    <n v="22"/>
    <n v="95.65217391304348"/>
    <n v="23"/>
  </r>
  <r>
    <s v="lagu_cornejo"/>
    <s v="cnbc"/>
    <m/>
    <m/>
    <m/>
    <m/>
    <m/>
    <m/>
    <m/>
    <m/>
    <s v="No"/>
    <n v="47"/>
    <m/>
    <m/>
    <x v="1"/>
    <d v="2019-05-02T16:28:40.000"/>
    <s v="RT @MyQC_BandLstory: U changed your name from Valeant #VRX to Bausch Health $BHC.CA #BHC, appeared frequently @CNBC pitching #Lumify &amp;amp; #Xif…"/>
    <m/>
    <m/>
    <x v="10"/>
    <m/>
    <s v="http://pbs.twimg.com/profile_images/854037314405888001/r_4vFZi4_normal.jpg"/>
    <x v="37"/>
    <s v="https://twitter.com/#!/lagu_cornejo/status/1123987678993747968"/>
    <m/>
    <m/>
    <s v="1123987678993747968"/>
    <m/>
    <b v="0"/>
    <n v="0"/>
    <s v=""/>
    <b v="0"/>
    <s v="en"/>
    <m/>
    <s v=""/>
    <b v="0"/>
    <n v="1"/>
    <s v="1099109166684299264"/>
    <s v="Twitter Web Client"/>
    <b v="0"/>
    <s v="1099109166684299264"/>
    <s v="Tweet"/>
    <n v="0"/>
    <n v="0"/>
    <m/>
    <m/>
    <m/>
    <m/>
    <m/>
    <m/>
    <m/>
    <m/>
    <n v="1"/>
    <s v="6"/>
    <s v="6"/>
    <m/>
    <m/>
    <m/>
    <m/>
    <m/>
    <m/>
    <m/>
    <m/>
    <m/>
  </r>
  <r>
    <s v="myqc_bandlstory"/>
    <s v="cnbc"/>
    <m/>
    <m/>
    <m/>
    <m/>
    <m/>
    <m/>
    <m/>
    <m/>
    <s v="No"/>
    <n v="49"/>
    <m/>
    <m/>
    <x v="1"/>
    <d v="2019-02-23T00:50:20.000"/>
    <s v="U changed your name from Valeant #VRX to Bausch Health $BHC.CA #BHC, appeared frequently @CNBC pitching #Lumify &amp;amp; #Xifaxan with #JimCrammer, lied 2 th Feds, #Eye consumers, #Ophthalmology &amp;amp; To th FDA about your Tampa MFG Plant minimum compliance and you can’t still Rise ur stock https://t.co/dgIAvi5JvQ"/>
    <m/>
    <m/>
    <x v="11"/>
    <s v="https://pbs.twimg.com/media/D0DRQolXgAIOL8J.jpg"/>
    <s v="https://pbs.twimg.com/media/D0DRQolXgAIOL8J.jpg"/>
    <x v="38"/>
    <s v="https://twitter.com/#!/myqc_bandlstory/status/1099109166684299264"/>
    <m/>
    <m/>
    <s v="1099109166684299264"/>
    <m/>
    <b v="0"/>
    <n v="0"/>
    <s v=""/>
    <b v="0"/>
    <s v="en"/>
    <m/>
    <s v=""/>
    <b v="0"/>
    <n v="2"/>
    <s v=""/>
    <s v="Twitter Web Client"/>
    <b v="0"/>
    <s v="1099109166684299264"/>
    <s v="Retweet"/>
    <n v="0"/>
    <n v="0"/>
    <m/>
    <m/>
    <m/>
    <m/>
    <m/>
    <m/>
    <m/>
    <m/>
    <n v="1"/>
    <s v="6"/>
    <s v="6"/>
    <n v="0"/>
    <n v="0"/>
    <n v="1"/>
    <n v="2.0833333333333335"/>
    <n v="0"/>
    <n v="0"/>
    <n v="47"/>
    <n v="97.91666666666667"/>
    <n v="48"/>
  </r>
  <r>
    <s v="pilarcerda7"/>
    <s v="cnbc"/>
    <m/>
    <m/>
    <m/>
    <m/>
    <m/>
    <m/>
    <m/>
    <m/>
    <s v="No"/>
    <n v="50"/>
    <m/>
    <m/>
    <x v="1"/>
    <d v="2019-05-04T19:06:55.000"/>
    <s v="RT @MyQC_BandLstory: U changed your name from Valeant #VRX to Bausch Health $BHC.CA #BHC, appeared frequently @CNBC pitching #Lumify &amp;amp; #Xif…"/>
    <m/>
    <m/>
    <x v="10"/>
    <m/>
    <s v="http://abs.twimg.com/sticky/default_profile_images/default_profile_normal.png"/>
    <x v="39"/>
    <s v="https://twitter.com/#!/pilarcerda7/status/1124752281403047936"/>
    <m/>
    <m/>
    <s v="1124752281403047936"/>
    <m/>
    <b v="0"/>
    <n v="0"/>
    <s v=""/>
    <b v="0"/>
    <s v="en"/>
    <m/>
    <s v=""/>
    <b v="0"/>
    <n v="2"/>
    <s v="1099109166684299264"/>
    <s v="Twitter Web Client"/>
    <b v="0"/>
    <s v="1099109166684299264"/>
    <s v="Tweet"/>
    <n v="0"/>
    <n v="0"/>
    <m/>
    <m/>
    <m/>
    <m/>
    <m/>
    <m/>
    <m/>
    <m/>
    <n v="1"/>
    <s v="6"/>
    <s v="6"/>
    <m/>
    <m/>
    <m/>
    <m/>
    <m/>
    <m/>
    <m/>
    <m/>
    <m/>
  </r>
  <r>
    <s v="therealcamilleg"/>
    <s v="therealcamilleg"/>
    <m/>
    <m/>
    <m/>
    <m/>
    <m/>
    <m/>
    <m/>
    <m/>
    <s v="No"/>
    <n v="52"/>
    <m/>
    <m/>
    <x v="0"/>
    <d v="2019-04-26T16:00:29.000"/>
    <s v="#Ad I’m opening up today on my Instagram about a personal health struggle and my experience with XIFAXAN® (rifaximin) 550 mg tablets. https://t.co/Xd5ykjYt3f. Read my story here: https://t.co/M97VmOsgcD https://t.co/iR1GpRj2OQ"/>
    <s v="https://shared.salix.com/shared/pi/xifaxan550-pi.pdf https://www.instagram.com/p/BwuVO95l4UD/"/>
    <s v="salix.com instagram.com"/>
    <x v="9"/>
    <s v="https://pbs.twimg.com/media/D5F02QZU8AAxnds.jpg"/>
    <s v="https://pbs.twimg.com/media/D5F02QZU8AAxnds.jpg"/>
    <x v="40"/>
    <s v="https://twitter.com/#!/therealcamilleg/status/1121806262029574145"/>
    <m/>
    <m/>
    <s v="1121806262029574145"/>
    <m/>
    <b v="0"/>
    <n v="68"/>
    <s v=""/>
    <b v="0"/>
    <s v="en"/>
    <m/>
    <s v=""/>
    <b v="0"/>
    <n v="0"/>
    <s v=""/>
    <s v="Twitter for iPhone"/>
    <b v="0"/>
    <s v="1121806262029574145"/>
    <s v="Tweet"/>
    <n v="0"/>
    <n v="0"/>
    <m/>
    <m/>
    <m/>
    <m/>
    <m/>
    <m/>
    <m/>
    <m/>
    <n v="1"/>
    <s v="3"/>
    <s v="3"/>
    <n v="0"/>
    <n v="0"/>
    <n v="1"/>
    <n v="3.7037037037037037"/>
    <n v="0"/>
    <n v="0"/>
    <n v="26"/>
    <n v="96.29629629629629"/>
    <n v="27"/>
  </r>
  <r>
    <s v="carol66walker"/>
    <s v="therealcamilleg"/>
    <m/>
    <m/>
    <m/>
    <m/>
    <m/>
    <m/>
    <m/>
    <m/>
    <s v="No"/>
    <n v="53"/>
    <m/>
    <m/>
    <x v="1"/>
    <d v="2019-05-07T00:19:37.000"/>
    <s v="RT @TheRealCamilleG: #Ad I’m opening up today on my Instagram about a personal health struggle and my experience with XIFAXAN® (rifaximin)…"/>
    <m/>
    <m/>
    <x v="9"/>
    <m/>
    <s v="http://abs.twimg.com/sticky/default_profile_images/default_profile_normal.png"/>
    <x v="41"/>
    <s v="https://twitter.com/#!/carol66walker/status/1125555749839691780"/>
    <m/>
    <m/>
    <s v="1125555749839691780"/>
    <m/>
    <b v="0"/>
    <n v="0"/>
    <s v=""/>
    <b v="0"/>
    <s v="en"/>
    <m/>
    <s v=""/>
    <b v="0"/>
    <n v="3"/>
    <s v="1121806262029574145"/>
    <s v="Twitter Web App"/>
    <b v="0"/>
    <s v="1121806262029574145"/>
    <s v="Tweet"/>
    <n v="0"/>
    <n v="0"/>
    <m/>
    <m/>
    <m/>
    <m/>
    <m/>
    <m/>
    <m/>
    <m/>
    <n v="1"/>
    <s v="3"/>
    <s v="3"/>
    <n v="0"/>
    <n v="0"/>
    <n v="1"/>
    <n v="4.545454545454546"/>
    <n v="0"/>
    <n v="0"/>
    <n v="21"/>
    <n v="95.45454545454545"/>
    <n v="22"/>
  </r>
  <r>
    <s v="meandhubbysay"/>
    <s v="marshablackburn"/>
    <m/>
    <m/>
    <m/>
    <m/>
    <m/>
    <m/>
    <m/>
    <m/>
    <s v="No"/>
    <n v="54"/>
    <m/>
    <m/>
    <x v="2"/>
    <d v="2019-05-07T15:56:11.000"/>
    <s v="@MarshaBlackburn My sister had cancer and was prescribed Xifaxan by her doctor. This drug was ridiculously expensive. There is another drug, however that is much less expensive (Lactulose) and does the same thing (remove toxins). Why do doctors prescribe the more expensive drug?"/>
    <m/>
    <m/>
    <x v="0"/>
    <m/>
    <s v="http://pbs.twimg.com/profile_images/776510118636564480/p3sAwQkc_normal.jpg"/>
    <x v="42"/>
    <s v="https://twitter.com/#!/meandhubbysay/status/1125791443761750018"/>
    <m/>
    <m/>
    <s v="1125791443761750018"/>
    <m/>
    <b v="0"/>
    <n v="0"/>
    <s v="278145569"/>
    <b v="0"/>
    <s v="en"/>
    <m/>
    <s v=""/>
    <b v="0"/>
    <n v="1"/>
    <s v=""/>
    <s v="Twitter for iPhone"/>
    <b v="0"/>
    <s v="1125791443761750018"/>
    <s v="Tweet"/>
    <n v="0"/>
    <n v="0"/>
    <m/>
    <m/>
    <m/>
    <m/>
    <m/>
    <m/>
    <m/>
    <m/>
    <n v="1"/>
    <s v="13"/>
    <s v="13"/>
    <n v="0"/>
    <n v="0"/>
    <n v="5"/>
    <n v="11.627906976744185"/>
    <n v="0"/>
    <n v="0"/>
    <n v="38"/>
    <n v="88.37209302325581"/>
    <n v="43"/>
  </r>
  <r>
    <s v="hkeycurrentuser"/>
    <s v="realdonaldtrump"/>
    <m/>
    <m/>
    <m/>
    <m/>
    <m/>
    <m/>
    <m/>
    <m/>
    <s v="No"/>
    <n v="55"/>
    <m/>
    <m/>
    <x v="1"/>
    <d v="2019-05-08T22:58:06.000"/>
    <s v="@Xoja29 @realDonaldTrump I want to know how much Xifaxan costs. I've been on the generic Shitsafan instead because the doctor told me Xifaxan wasn't covered by my insurance."/>
    <m/>
    <m/>
    <x v="0"/>
    <m/>
    <s v="http://pbs.twimg.com/profile_images/867203262344302593/TukjMark_normal.jpg"/>
    <x v="43"/>
    <s v="https://twitter.com/#!/hkeycurrentuser/status/1126260013239013376"/>
    <m/>
    <m/>
    <s v="1126260013239013376"/>
    <s v="1126259748121268227"/>
    <b v="0"/>
    <n v="3"/>
    <s v="842508949983248384"/>
    <b v="0"/>
    <s v="en"/>
    <m/>
    <s v=""/>
    <b v="0"/>
    <n v="0"/>
    <s v=""/>
    <s v="Twitter Web Client"/>
    <b v="0"/>
    <s v="1126259748121268227"/>
    <s v="Tweet"/>
    <n v="0"/>
    <n v="0"/>
    <m/>
    <m/>
    <m/>
    <m/>
    <m/>
    <m/>
    <m/>
    <m/>
    <n v="1"/>
    <s v="8"/>
    <s v="8"/>
    <m/>
    <m/>
    <m/>
    <m/>
    <m/>
    <m/>
    <m/>
    <m/>
    <m/>
  </r>
  <r>
    <s v="dmomblog"/>
    <s v="salixpharma"/>
    <m/>
    <m/>
    <m/>
    <m/>
    <m/>
    <m/>
    <m/>
    <m/>
    <s v="No"/>
    <n v="57"/>
    <m/>
    <m/>
    <x v="1"/>
    <d v="2019-05-09T14:50:54.000"/>
    <s v="It’s incredibly upsetting that a course of xifaxan to treat my SIBO is $950+ and NOT covered by insurance. @SalixPharma should be ashamed of themselves for holding #SIBO sufferers hostage. #IBS #IBelieveinyourStory"/>
    <m/>
    <m/>
    <x v="12"/>
    <m/>
    <s v="http://pbs.twimg.com/profile_images/919023785411522561/yzEYPJl__normal.jpg"/>
    <x v="44"/>
    <s v="https://twitter.com/#!/dmomblog/status/1126499792685805568"/>
    <m/>
    <m/>
    <s v="1126499792685805568"/>
    <m/>
    <b v="0"/>
    <n v="0"/>
    <s v=""/>
    <b v="0"/>
    <s v="en"/>
    <m/>
    <s v=""/>
    <b v="0"/>
    <n v="0"/>
    <s v=""/>
    <s v="Twitter for iPhone"/>
    <b v="0"/>
    <s v="1126499792685805568"/>
    <s v="Tweet"/>
    <n v="0"/>
    <n v="0"/>
    <m/>
    <m/>
    <m/>
    <m/>
    <m/>
    <m/>
    <m/>
    <m/>
    <n v="1"/>
    <s v="2"/>
    <s v="2"/>
    <n v="1"/>
    <n v="3.0303030303030303"/>
    <n v="4"/>
    <n v="12.121212121212121"/>
    <n v="0"/>
    <n v="0"/>
    <n v="28"/>
    <n v="84.84848484848484"/>
    <n v="33"/>
  </r>
  <r>
    <s v="alpha_omega_yah"/>
    <s v="truthsandwich20"/>
    <m/>
    <m/>
    <m/>
    <m/>
    <m/>
    <m/>
    <m/>
    <m/>
    <s v="No"/>
    <n v="58"/>
    <m/>
    <m/>
    <x v="1"/>
    <d v="2019-05-12T02:34:09.000"/>
    <s v="RT @TruthSandwich20: This bottle of Xifaxan would cost  $2,547 for a one month supply for an American without insurance, for an illegal ali…"/>
    <m/>
    <m/>
    <x v="0"/>
    <m/>
    <s v="http://pbs.twimg.com/profile_images/1071182123728560129/svb6HBVj_normal.jpg"/>
    <x v="45"/>
    <s v="https://twitter.com/#!/alpha_omega_yah/status/1127401547787395072"/>
    <m/>
    <m/>
    <s v="1127401547787395072"/>
    <m/>
    <b v="0"/>
    <n v="0"/>
    <s v=""/>
    <b v="0"/>
    <s v="en"/>
    <m/>
    <s v=""/>
    <b v="0"/>
    <n v="3"/>
    <s v="1127401069674471424"/>
    <s v="Twitter Web App"/>
    <b v="0"/>
    <s v="1127401069674471424"/>
    <s v="Tweet"/>
    <n v="0"/>
    <n v="0"/>
    <m/>
    <m/>
    <m/>
    <m/>
    <m/>
    <m/>
    <m/>
    <m/>
    <n v="1"/>
    <s v="5"/>
    <s v="5"/>
    <n v="0"/>
    <n v="0"/>
    <n v="1"/>
    <n v="4.166666666666667"/>
    <n v="0"/>
    <n v="0"/>
    <n v="23"/>
    <n v="95.83333333333333"/>
    <n v="24"/>
  </r>
  <r>
    <s v="immoralreport"/>
    <s v="truthsandwich20"/>
    <m/>
    <m/>
    <m/>
    <m/>
    <m/>
    <m/>
    <m/>
    <m/>
    <s v="No"/>
    <n v="59"/>
    <m/>
    <m/>
    <x v="1"/>
    <d v="2019-05-12T02:35:04.000"/>
    <s v="RT @TruthSandwich20: This bottle of Xifaxan would cost  $2,547 for a one month supply for an American without insurance, for an illegal ali…"/>
    <m/>
    <m/>
    <x v="0"/>
    <m/>
    <s v="http://pbs.twimg.com/profile_images/1066911566677721088/Y2c6R_vM_normal.jpg"/>
    <x v="46"/>
    <s v="https://twitter.com/#!/immoralreport/status/1127401778905997312"/>
    <m/>
    <m/>
    <s v="1127401778905997312"/>
    <m/>
    <b v="0"/>
    <n v="0"/>
    <s v=""/>
    <b v="0"/>
    <s v="en"/>
    <m/>
    <s v=""/>
    <b v="0"/>
    <n v="3"/>
    <s v="1127401069674471424"/>
    <s v="StopMadness2"/>
    <b v="0"/>
    <s v="1127401069674471424"/>
    <s v="Tweet"/>
    <n v="0"/>
    <n v="0"/>
    <m/>
    <m/>
    <m/>
    <m/>
    <m/>
    <m/>
    <m/>
    <m/>
    <n v="1"/>
    <s v="5"/>
    <s v="5"/>
    <n v="0"/>
    <n v="0"/>
    <n v="1"/>
    <n v="4.166666666666667"/>
    <n v="0"/>
    <n v="0"/>
    <n v="23"/>
    <n v="95.83333333333333"/>
    <n v="24"/>
  </r>
  <r>
    <s v="truthsandwich20"/>
    <s v="truthsandwich20"/>
    <m/>
    <m/>
    <m/>
    <m/>
    <m/>
    <m/>
    <m/>
    <m/>
    <s v="No"/>
    <n v="60"/>
    <m/>
    <m/>
    <x v="0"/>
    <d v="2019-05-12T02:32:15.000"/>
    <s v="This bottle of Xifaxan would cost  $2,547 for a one month supply for an American without insurance, for an illegal alien it would cost them absolutely nothing but 48 hours in a detention cell and signing some paperwork. #PrescriptionDrugPrices #BuildTheWall #MAGA #immigration https://t.co/lh1GGYfuqO"/>
    <m/>
    <m/>
    <x v="13"/>
    <s v="https://pbs.twimg.com/media/D6VVSecXoAEyC0-.jpg"/>
    <s v="https://pbs.twimg.com/media/D6VVSecXoAEyC0-.jpg"/>
    <x v="47"/>
    <s v="https://twitter.com/#!/truthsandwich20/status/1127401069674471424"/>
    <m/>
    <m/>
    <s v="1127401069674471424"/>
    <m/>
    <b v="0"/>
    <n v="0"/>
    <s v=""/>
    <b v="0"/>
    <s v="en"/>
    <m/>
    <s v=""/>
    <b v="0"/>
    <n v="3"/>
    <s v=""/>
    <s v="Twitter for Android"/>
    <b v="0"/>
    <s v="1127401069674471424"/>
    <s v="Tweet"/>
    <n v="0"/>
    <n v="0"/>
    <m/>
    <m/>
    <m/>
    <m/>
    <m/>
    <m/>
    <m/>
    <m/>
    <n v="1"/>
    <s v="5"/>
    <s v="5"/>
    <n v="0"/>
    <n v="0"/>
    <n v="1"/>
    <n v="2.3255813953488373"/>
    <n v="0"/>
    <n v="0"/>
    <n v="42"/>
    <n v="97.67441860465117"/>
    <n v="43"/>
  </r>
  <r>
    <s v="oneredoctober"/>
    <s v="truthsandwich20"/>
    <m/>
    <m/>
    <m/>
    <m/>
    <m/>
    <m/>
    <m/>
    <m/>
    <s v="No"/>
    <n v="61"/>
    <m/>
    <m/>
    <x v="1"/>
    <d v="2019-05-12T11:14:39.000"/>
    <s v="RT @TruthSandwich20: This bottle of Xifaxan would cost  $2,547 for a one month supply for an American without insurance, for an illegal ali…"/>
    <m/>
    <m/>
    <x v="0"/>
    <m/>
    <s v="http://pbs.twimg.com/profile_images/1129323030449184768/XVCqZ7kl_normal.jpg"/>
    <x v="48"/>
    <s v="https://twitter.com/#!/oneredoctober/status/1127532532860432384"/>
    <m/>
    <m/>
    <s v="1127532532860432384"/>
    <m/>
    <b v="0"/>
    <n v="0"/>
    <s v=""/>
    <b v="0"/>
    <s v="en"/>
    <m/>
    <s v=""/>
    <b v="0"/>
    <n v="3"/>
    <s v="1127401069674471424"/>
    <s v="Twitter for Android"/>
    <b v="0"/>
    <s v="1127401069674471424"/>
    <s v="Tweet"/>
    <n v="0"/>
    <n v="0"/>
    <m/>
    <m/>
    <m/>
    <m/>
    <m/>
    <m/>
    <m/>
    <m/>
    <n v="1"/>
    <s v="5"/>
    <s v="5"/>
    <n v="0"/>
    <n v="0"/>
    <n v="1"/>
    <n v="4.166666666666667"/>
    <n v="0"/>
    <n v="0"/>
    <n v="23"/>
    <n v="95.83333333333333"/>
    <n v="24"/>
  </r>
  <r>
    <s v="mhowardrn"/>
    <s v="salixpharma"/>
    <m/>
    <m/>
    <m/>
    <m/>
    <m/>
    <m/>
    <m/>
    <m/>
    <s v="No"/>
    <n v="62"/>
    <m/>
    <m/>
    <x v="1"/>
    <d v="2019-05-14T22:15:00.000"/>
    <s v="Another packed house for our @ENAorg Chapter 134 meeting. Great to see so many @IndianaENA #nurses together, learning about Xifaxan from @SalixPharma. #INENA19 Thank you for your support. https://t.co/sQPsJFZqWm"/>
    <m/>
    <m/>
    <x v="14"/>
    <s v="https://pbs.twimg.com/media/D6j3JSZXsAcgLeB.jpg"/>
    <s v="https://pbs.twimg.com/media/D6j3JSZXsAcgLeB.jpg"/>
    <x v="49"/>
    <s v="https://twitter.com/#!/mhowardrn/status/1128423492905525249"/>
    <m/>
    <m/>
    <s v="1128423492905525249"/>
    <m/>
    <b v="0"/>
    <n v="11"/>
    <s v=""/>
    <b v="0"/>
    <s v="en"/>
    <m/>
    <s v=""/>
    <b v="0"/>
    <n v="1"/>
    <s v=""/>
    <s v="Twitter for Android"/>
    <b v="0"/>
    <s v="1128423492905525249"/>
    <s v="Tweet"/>
    <n v="0"/>
    <n v="0"/>
    <m/>
    <m/>
    <m/>
    <m/>
    <m/>
    <m/>
    <m/>
    <m/>
    <n v="1"/>
    <s v="2"/>
    <s v="2"/>
    <m/>
    <m/>
    <m/>
    <m/>
    <m/>
    <m/>
    <m/>
    <m/>
    <m/>
  </r>
  <r>
    <s v="indianaena"/>
    <s v="enaorg"/>
    <m/>
    <m/>
    <m/>
    <m/>
    <m/>
    <m/>
    <m/>
    <m/>
    <s v="No"/>
    <n v="64"/>
    <m/>
    <m/>
    <x v="1"/>
    <d v="2019-05-14T22:20:48.000"/>
    <s v="RT @MHowardRN: Another packed house for our @ENAorg Chapter 134 meeting. Great to see so many @IndianaENA #nurses together, learning about…"/>
    <m/>
    <m/>
    <x v="15"/>
    <m/>
    <s v="http://pbs.twimg.com/profile_images/1089567233276207104/c9hmBlhQ_normal.jpg"/>
    <x v="50"/>
    <s v="https://twitter.com/#!/indianaena/status/1128424952506589184"/>
    <m/>
    <m/>
    <s v="1128424952506589184"/>
    <m/>
    <b v="0"/>
    <n v="0"/>
    <s v=""/>
    <b v="0"/>
    <s v="en"/>
    <m/>
    <s v=""/>
    <b v="0"/>
    <n v="1"/>
    <s v="1128423492905525249"/>
    <s v="Twitter for Android"/>
    <b v="0"/>
    <s v="1128423492905525249"/>
    <s v="Tweet"/>
    <n v="0"/>
    <n v="0"/>
    <m/>
    <m/>
    <m/>
    <m/>
    <m/>
    <m/>
    <m/>
    <m/>
    <n v="1"/>
    <s v="2"/>
    <s v="2"/>
    <n v="1"/>
    <n v="4.761904761904762"/>
    <n v="0"/>
    <n v="0"/>
    <n v="0"/>
    <n v="0"/>
    <n v="20"/>
    <n v="95.23809523809524"/>
    <n v="21"/>
  </r>
  <r>
    <s v="m_cassity"/>
    <s v="indianaena"/>
    <m/>
    <m/>
    <m/>
    <m/>
    <m/>
    <m/>
    <m/>
    <m/>
    <s v="No"/>
    <n v="66"/>
    <m/>
    <m/>
    <x v="1"/>
    <d v="2019-05-17T02:43:59.000"/>
    <s v="RT @MHowardRN: Another packed house for our @ENAorg Chapter 134 meeting. Great to see so many @IndianaENA #nurses together, learning about…"/>
    <m/>
    <m/>
    <x v="15"/>
    <m/>
    <s v="http://pbs.twimg.com/profile_images/1100959655298322434/9lwEFsdC_normal.jpg"/>
    <x v="51"/>
    <s v="https://twitter.com/#!/m_cassity/status/1129215961716932608"/>
    <m/>
    <m/>
    <s v="1129215961716932608"/>
    <m/>
    <b v="0"/>
    <n v="0"/>
    <s v=""/>
    <b v="0"/>
    <s v="en"/>
    <m/>
    <s v=""/>
    <b v="0"/>
    <n v="2"/>
    <s v="1128423492905525249"/>
    <s v="Twitter for Android"/>
    <b v="0"/>
    <s v="1128423492905525249"/>
    <s v="Tweet"/>
    <n v="0"/>
    <n v="0"/>
    <m/>
    <m/>
    <m/>
    <m/>
    <m/>
    <m/>
    <m/>
    <m/>
    <n v="1"/>
    <s v="2"/>
    <s v="2"/>
    <m/>
    <m/>
    <m/>
    <m/>
    <m/>
    <m/>
    <m/>
    <m/>
    <m/>
  </r>
  <r>
    <s v="jcrben"/>
    <s v="melissa_850"/>
    <m/>
    <m/>
    <m/>
    <m/>
    <m/>
    <m/>
    <m/>
    <m/>
    <s v="No"/>
    <n v="70"/>
    <m/>
    <m/>
    <x v="2"/>
    <d v="2019-05-17T04:27:46.000"/>
    <s v="@melissa_850 Caveat: rifaximin caught my eye a while back but the results linked aren't compelling - however there was buzz 2018 for severe (see https://t.co/T28vAeP0tb)._x000a__x000a_Various stuff under investigation, e.g. $MCRB (Seres Therapeutics) is investigating #SER-287"/>
    <s v="https://www.healio.com/gastroenterology/inflammatory-bowel-disease/news/online/%7B00f4610a-b6e0-4f9b-98f6-b44c6a3a948f%7D/ibs-d-antibiotic-xifaxan-shows-promise-in-severe-crohns-disease"/>
    <s v="healio.com"/>
    <x v="16"/>
    <m/>
    <s v="http://pbs.twimg.com/profile_images/605537778294603776/-hNvkCHV_normal.jpg"/>
    <x v="52"/>
    <s v="https://twitter.com/#!/jcrben/status/1129242078997692418"/>
    <m/>
    <m/>
    <s v="1129242078997692418"/>
    <s v="1129239764626944000"/>
    <b v="0"/>
    <n v="1"/>
    <s v="2882424823"/>
    <b v="0"/>
    <s v="en"/>
    <m/>
    <s v=""/>
    <b v="0"/>
    <n v="0"/>
    <s v=""/>
    <s v="Twitter Web Client"/>
    <b v="0"/>
    <s v="1129239764626944000"/>
    <s v="Tweet"/>
    <n v="0"/>
    <n v="0"/>
    <m/>
    <m/>
    <m/>
    <m/>
    <m/>
    <m/>
    <m/>
    <m/>
    <n v="1"/>
    <s v="12"/>
    <s v="12"/>
    <n v="0"/>
    <n v="0"/>
    <n v="1"/>
    <n v="2.7777777777777777"/>
    <n v="0"/>
    <n v="0"/>
    <n v="35"/>
    <n v="97.22222222222223"/>
    <n v="3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4"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89">
    <i>
      <x v="1"/>
    </i>
    <i r="1">
      <x v="1"/>
    </i>
    <i r="2">
      <x v="25"/>
    </i>
    <i r="3">
      <x v="18"/>
    </i>
    <i r="1">
      <x v="2"/>
    </i>
    <i r="2">
      <x v="54"/>
    </i>
    <i r="3">
      <x v="1"/>
    </i>
    <i r="1">
      <x v="3"/>
    </i>
    <i r="2">
      <x v="62"/>
    </i>
    <i r="3">
      <x v="24"/>
    </i>
    <i r="2">
      <x v="68"/>
    </i>
    <i r="3">
      <x v="2"/>
    </i>
    <i r="3">
      <x v="12"/>
    </i>
    <i r="2">
      <x v="69"/>
    </i>
    <i r="3">
      <x v="2"/>
    </i>
    <i r="3">
      <x v="3"/>
    </i>
    <i r="3">
      <x v="5"/>
    </i>
    <i r="3">
      <x v="21"/>
    </i>
    <i r="2">
      <x v="73"/>
    </i>
    <i r="3">
      <x v="18"/>
    </i>
    <i r="3">
      <x v="20"/>
    </i>
    <i r="2">
      <x v="74"/>
    </i>
    <i r="3">
      <x v="17"/>
    </i>
    <i r="2">
      <x v="76"/>
    </i>
    <i r="3">
      <x v="19"/>
    </i>
    <i r="2">
      <x v="77"/>
    </i>
    <i r="3">
      <x v="16"/>
    </i>
    <i r="2">
      <x v="84"/>
    </i>
    <i r="3">
      <x v="1"/>
    </i>
    <i r="3">
      <x v="20"/>
    </i>
    <i r="2">
      <x v="85"/>
    </i>
    <i r="3">
      <x v="23"/>
    </i>
    <i r="2">
      <x v="86"/>
    </i>
    <i r="3">
      <x v="12"/>
    </i>
    <i r="2">
      <x v="87"/>
    </i>
    <i r="3">
      <x v="18"/>
    </i>
    <i r="2">
      <x v="89"/>
    </i>
    <i r="3">
      <x v="17"/>
    </i>
    <i r="2">
      <x v="91"/>
    </i>
    <i r="3">
      <x v="4"/>
    </i>
    <i r="1">
      <x v="4"/>
    </i>
    <i r="2">
      <x v="94"/>
    </i>
    <i r="3">
      <x v="19"/>
    </i>
    <i r="2">
      <x v="95"/>
    </i>
    <i r="3">
      <x v="6"/>
    </i>
    <i r="2">
      <x v="96"/>
    </i>
    <i r="3">
      <x v="16"/>
    </i>
    <i r="3">
      <x v="17"/>
    </i>
    <i r="2">
      <x v="101"/>
    </i>
    <i r="3">
      <x v="20"/>
    </i>
    <i r="2">
      <x v="105"/>
    </i>
    <i r="3">
      <x v="12"/>
    </i>
    <i r="2">
      <x v="110"/>
    </i>
    <i r="3">
      <x v="19"/>
    </i>
    <i r="3">
      <x v="20"/>
    </i>
    <i r="3">
      <x v="22"/>
    </i>
    <i r="2">
      <x v="113"/>
    </i>
    <i r="3">
      <x v="19"/>
    </i>
    <i r="2">
      <x v="116"/>
    </i>
    <i r="3">
      <x v="15"/>
    </i>
    <i r="3">
      <x v="18"/>
    </i>
    <i r="2">
      <x v="117"/>
    </i>
    <i r="3">
      <x v="17"/>
    </i>
    <i r="3">
      <x v="24"/>
    </i>
    <i r="2">
      <x v="118"/>
    </i>
    <i r="3">
      <x v="16"/>
    </i>
    <i r="2">
      <x v="121"/>
    </i>
    <i r="3">
      <x v="16"/>
    </i>
    <i r="1">
      <x v="5"/>
    </i>
    <i r="2">
      <x v="123"/>
    </i>
    <i r="3">
      <x v="17"/>
    </i>
    <i r="2">
      <x v="125"/>
    </i>
    <i r="3">
      <x v="20"/>
    </i>
    <i r="2">
      <x v="128"/>
    </i>
    <i r="3">
      <x v="1"/>
    </i>
    <i r="3">
      <x v="16"/>
    </i>
    <i r="2">
      <x v="129"/>
    </i>
    <i r="3">
      <x v="23"/>
    </i>
    <i r="2">
      <x v="130"/>
    </i>
    <i r="3">
      <x v="15"/>
    </i>
    <i r="2">
      <x v="133"/>
    </i>
    <i r="3">
      <x v="3"/>
    </i>
    <i r="3">
      <x v="12"/>
    </i>
    <i r="2">
      <x v="135"/>
    </i>
    <i r="3">
      <x v="23"/>
    </i>
    <i r="2">
      <x v="138"/>
    </i>
    <i r="3">
      <x v="3"/>
    </i>
    <i r="3">
      <x v="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17">
        <i x="9" s="1"/>
        <i x="3" s="1"/>
        <i x="8" s="1"/>
        <i x="15" s="1"/>
        <i x="14" s="1"/>
        <i x="4" s="1"/>
        <i x="5" s="1"/>
        <i x="13" s="1"/>
        <i x="1" s="1"/>
        <i x="16" s="1"/>
        <i x="12" s="1"/>
        <i x="10" s="1"/>
        <i x="11" s="1"/>
        <i x="6" s="1"/>
        <i x="2" s="1"/>
        <i x="7"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70" totalsRowShown="0" headerRowDxfId="492" dataDxfId="491">
  <autoFilter ref="A2:BL70"/>
  <tableColumns count="64">
    <tableColumn id="1" name="Vertex 1" dataDxfId="490"/>
    <tableColumn id="2" name="Vertex 2" dataDxfId="489"/>
    <tableColumn id="3" name="Color" dataDxfId="488"/>
    <tableColumn id="4" name="Width" dataDxfId="487"/>
    <tableColumn id="11" name="Style" dataDxfId="486"/>
    <tableColumn id="5" name="Opacity" dataDxfId="485"/>
    <tableColumn id="6" name="Visibility" dataDxfId="484"/>
    <tableColumn id="10" name="Label" dataDxfId="483"/>
    <tableColumn id="12" name="Label Text Color" dataDxfId="482"/>
    <tableColumn id="13" name="Label Font Size" dataDxfId="481"/>
    <tableColumn id="14" name="Reciprocated?" dataDxfId="94"/>
    <tableColumn id="7" name="ID" dataDxfId="480"/>
    <tableColumn id="9" name="Dynamic Filter" dataDxfId="479"/>
    <tableColumn id="8" name="Add Your Own Columns Here" dataDxfId="478"/>
    <tableColumn id="15" name="Relationship" dataDxfId="477"/>
    <tableColumn id="16" name="Relationship Date (UTC)" dataDxfId="476"/>
    <tableColumn id="17" name="Tweet" dataDxfId="475"/>
    <tableColumn id="18" name="URLs in Tweet" dataDxfId="474"/>
    <tableColumn id="19" name="Domains in Tweet" dataDxfId="473"/>
    <tableColumn id="20" name="Hashtags in Tweet" dataDxfId="472"/>
    <tableColumn id="21" name="Media in Tweet" dataDxfId="471"/>
    <tableColumn id="22" name="Tweet Image File" dataDxfId="470"/>
    <tableColumn id="23" name="Tweet Date (UTC)" dataDxfId="469"/>
    <tableColumn id="24" name="Twitter Page for Tweet" dataDxfId="468"/>
    <tableColumn id="25" name="Latitude" dataDxfId="467"/>
    <tableColumn id="26" name="Longitude" dataDxfId="466"/>
    <tableColumn id="27" name="Imported ID" dataDxfId="465"/>
    <tableColumn id="28" name="In-Reply-To Tweet ID" dataDxfId="464"/>
    <tableColumn id="29" name="Favorited" dataDxfId="463"/>
    <tableColumn id="30" name="Favorite Count" dataDxfId="462"/>
    <tableColumn id="31" name="In-Reply-To User ID" dataDxfId="461"/>
    <tableColumn id="32" name="Is Quote Status" dataDxfId="460"/>
    <tableColumn id="33" name="Language" dataDxfId="459"/>
    <tableColumn id="34" name="Possibly Sensitive" dataDxfId="458"/>
    <tableColumn id="35" name="Quoted Status ID" dataDxfId="457"/>
    <tableColumn id="36" name="Retweeted" dataDxfId="456"/>
    <tableColumn id="37" name="Retweet Count" dataDxfId="455"/>
    <tableColumn id="38" name="Retweet ID" dataDxfId="454"/>
    <tableColumn id="39" name="Source" dataDxfId="453"/>
    <tableColumn id="40" name="Truncated" dataDxfId="452"/>
    <tableColumn id="41" name="Unified Twitter ID" dataDxfId="451"/>
    <tableColumn id="42" name="Imported Tweet Type" dataDxfId="450"/>
    <tableColumn id="43" name="Added By Extended Analysis" dataDxfId="449"/>
    <tableColumn id="44" name="Corrected By Extended Analysis" dataDxfId="448"/>
    <tableColumn id="45" name="Place Bounding Box" dataDxfId="447"/>
    <tableColumn id="46" name="Place Country" dataDxfId="446"/>
    <tableColumn id="47" name="Place Country Code" dataDxfId="445"/>
    <tableColumn id="48" name="Place Full Name" dataDxfId="444"/>
    <tableColumn id="49" name="Place ID" dataDxfId="443"/>
    <tableColumn id="50" name="Place Name" dataDxfId="442"/>
    <tableColumn id="51" name="Place Type" dataDxfId="441"/>
    <tableColumn id="52" name="Place URL" dataDxfId="440"/>
    <tableColumn id="53" name="Edge Weight"/>
    <tableColumn id="54" name="Vertex 1 Group" dataDxfId="36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21" totalsRowShown="0" headerRowDxfId="362" dataDxfId="361">
  <autoFilter ref="A2:C21"/>
  <tableColumns count="3">
    <tableColumn id="1" name="Group 1" dataDxfId="360"/>
    <tableColumn id="2" name="Group 2" dataDxfId="359"/>
    <tableColumn id="3" name="Edges" dataDxfId="35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355" dataDxfId="354">
  <autoFilter ref="A1:V11"/>
  <tableColumns count="22">
    <tableColumn id="1" name="Top URLs in Tweet in Entire Graph" dataDxfId="353"/>
    <tableColumn id="2" name="Entire Graph Count" dataDxfId="352"/>
    <tableColumn id="3" name="Top URLs in Tweet in G1" dataDxfId="351"/>
    <tableColumn id="4" name="G1 Count" dataDxfId="350"/>
    <tableColumn id="5" name="Top URLs in Tweet in G2" dataDxfId="349"/>
    <tableColumn id="6" name="G2 Count" dataDxfId="348"/>
    <tableColumn id="7" name="Top URLs in Tweet in G3" dataDxfId="347"/>
    <tableColumn id="8" name="G3 Count" dataDxfId="346"/>
    <tableColumn id="9" name="Top URLs in Tweet in G4" dataDxfId="345"/>
    <tableColumn id="10" name="G4 Count" dataDxfId="344"/>
    <tableColumn id="11" name="Top URLs in Tweet in G5" dataDxfId="343"/>
    <tableColumn id="12" name="G5 Count" dataDxfId="342"/>
    <tableColumn id="13" name="Top URLs in Tweet in G6" dataDxfId="341"/>
    <tableColumn id="14" name="G6 Count" dataDxfId="340"/>
    <tableColumn id="15" name="Top URLs in Tweet in G7" dataDxfId="339"/>
    <tableColumn id="16" name="G7 Count" dataDxfId="338"/>
    <tableColumn id="17" name="Top URLs in Tweet in G8" dataDxfId="337"/>
    <tableColumn id="18" name="G8 Count" dataDxfId="336"/>
    <tableColumn id="19" name="Top URLs in Tweet in G9" dataDxfId="335"/>
    <tableColumn id="20" name="G9 Count" dataDxfId="334"/>
    <tableColumn id="21" name="Top URLs in Tweet in G10" dataDxfId="333"/>
    <tableColumn id="22" name="G10 Count" dataDxfId="33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331" dataDxfId="330">
  <autoFilter ref="A14:V24"/>
  <tableColumns count="22">
    <tableColumn id="1" name="Top Domains in Tweet in Entire Graph" dataDxfId="329"/>
    <tableColumn id="2" name="Entire Graph Count" dataDxfId="328"/>
    <tableColumn id="3" name="Top Domains in Tweet in G1" dataDxfId="327"/>
    <tableColumn id="4" name="G1 Count" dataDxfId="326"/>
    <tableColumn id="5" name="Top Domains in Tweet in G2" dataDxfId="325"/>
    <tableColumn id="6" name="G2 Count" dataDxfId="324"/>
    <tableColumn id="7" name="Top Domains in Tweet in G3" dataDxfId="323"/>
    <tableColumn id="8" name="G3 Count" dataDxfId="322"/>
    <tableColumn id="9" name="Top Domains in Tweet in G4" dataDxfId="321"/>
    <tableColumn id="10" name="G4 Count" dataDxfId="320"/>
    <tableColumn id="11" name="Top Domains in Tweet in G5" dataDxfId="319"/>
    <tableColumn id="12" name="G5 Count" dataDxfId="318"/>
    <tableColumn id="13" name="Top Domains in Tweet in G6" dataDxfId="317"/>
    <tableColumn id="14" name="G6 Count" dataDxfId="316"/>
    <tableColumn id="15" name="Top Domains in Tweet in G7" dataDxfId="315"/>
    <tableColumn id="16" name="G7 Count" dataDxfId="314"/>
    <tableColumn id="17" name="Top Domains in Tweet in G8" dataDxfId="313"/>
    <tableColumn id="18" name="G8 Count" dataDxfId="312"/>
    <tableColumn id="19" name="Top Domains in Tweet in G9" dataDxfId="311"/>
    <tableColumn id="20" name="G9 Count" dataDxfId="310"/>
    <tableColumn id="21" name="Top Domains in Tweet in G10" dataDxfId="309"/>
    <tableColumn id="22" name="G10 Count" dataDxfId="3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307" dataDxfId="306">
  <autoFilter ref="A27:V37"/>
  <tableColumns count="22">
    <tableColumn id="1" name="Top Hashtags in Tweet in Entire Graph" dataDxfId="305"/>
    <tableColumn id="2" name="Entire Graph Count" dataDxfId="304"/>
    <tableColumn id="3" name="Top Hashtags in Tweet in G1" dataDxfId="303"/>
    <tableColumn id="4" name="G1 Count" dataDxfId="302"/>
    <tableColumn id="5" name="Top Hashtags in Tweet in G2" dataDxfId="301"/>
    <tableColumn id="6" name="G2 Count" dataDxfId="300"/>
    <tableColumn id="7" name="Top Hashtags in Tweet in G3" dataDxfId="299"/>
    <tableColumn id="8" name="G3 Count" dataDxfId="298"/>
    <tableColumn id="9" name="Top Hashtags in Tweet in G4" dataDxfId="297"/>
    <tableColumn id="10" name="G4 Count" dataDxfId="296"/>
    <tableColumn id="11" name="Top Hashtags in Tweet in G5" dataDxfId="295"/>
    <tableColumn id="12" name="G5 Count" dataDxfId="294"/>
    <tableColumn id="13" name="Top Hashtags in Tweet in G6" dataDxfId="293"/>
    <tableColumn id="14" name="G6 Count" dataDxfId="292"/>
    <tableColumn id="15" name="Top Hashtags in Tweet in G7" dataDxfId="291"/>
    <tableColumn id="16" name="G7 Count" dataDxfId="290"/>
    <tableColumn id="17" name="Top Hashtags in Tweet in G8" dataDxfId="289"/>
    <tableColumn id="18" name="G8 Count" dataDxfId="288"/>
    <tableColumn id="19" name="Top Hashtags in Tweet in G9" dataDxfId="287"/>
    <tableColumn id="20" name="G9 Count" dataDxfId="286"/>
    <tableColumn id="21" name="Top Hashtags in Tweet in G10" dataDxfId="285"/>
    <tableColumn id="22" name="G10 Count" dataDxfId="28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282" dataDxfId="281">
  <autoFilter ref="A40:V50"/>
  <tableColumns count="22">
    <tableColumn id="1" name="Top Words in Tweet in Entire Graph" dataDxfId="280"/>
    <tableColumn id="2" name="Entire Graph Count" dataDxfId="279"/>
    <tableColumn id="3" name="Top Words in Tweet in G1" dataDxfId="278"/>
    <tableColumn id="4" name="G1 Count" dataDxfId="277"/>
    <tableColumn id="5" name="Top Words in Tweet in G2" dataDxfId="276"/>
    <tableColumn id="6" name="G2 Count" dataDxfId="275"/>
    <tableColumn id="7" name="Top Words in Tweet in G3" dataDxfId="274"/>
    <tableColumn id="8" name="G3 Count" dataDxfId="273"/>
    <tableColumn id="9" name="Top Words in Tweet in G4" dataDxfId="272"/>
    <tableColumn id="10" name="G4 Count" dataDxfId="271"/>
    <tableColumn id="11" name="Top Words in Tweet in G5" dataDxfId="270"/>
    <tableColumn id="12" name="G5 Count" dataDxfId="269"/>
    <tableColumn id="13" name="Top Words in Tweet in G6" dataDxfId="268"/>
    <tableColumn id="14" name="G6 Count" dataDxfId="267"/>
    <tableColumn id="15" name="Top Words in Tweet in G7" dataDxfId="266"/>
    <tableColumn id="16" name="G7 Count" dataDxfId="265"/>
    <tableColumn id="17" name="Top Words in Tweet in G8" dataDxfId="264"/>
    <tableColumn id="18" name="G8 Count" dataDxfId="263"/>
    <tableColumn id="19" name="Top Words in Tweet in G9" dataDxfId="262"/>
    <tableColumn id="20" name="G9 Count" dataDxfId="261"/>
    <tableColumn id="21" name="Top Words in Tweet in G10" dataDxfId="260"/>
    <tableColumn id="22" name="G10 Count" dataDxfId="25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257" dataDxfId="256">
  <autoFilter ref="A53:V63"/>
  <tableColumns count="22">
    <tableColumn id="1" name="Top Word Pairs in Tweet in Entire Graph" dataDxfId="255"/>
    <tableColumn id="2" name="Entire Graph Count" dataDxfId="254"/>
    <tableColumn id="3" name="Top Word Pairs in Tweet in G1" dataDxfId="253"/>
    <tableColumn id="4" name="G1 Count" dataDxfId="252"/>
    <tableColumn id="5" name="Top Word Pairs in Tweet in G2" dataDxfId="251"/>
    <tableColumn id="6" name="G2 Count" dataDxfId="250"/>
    <tableColumn id="7" name="Top Word Pairs in Tweet in G3" dataDxfId="249"/>
    <tableColumn id="8" name="G3 Count" dataDxfId="248"/>
    <tableColumn id="9" name="Top Word Pairs in Tweet in G4" dataDxfId="247"/>
    <tableColumn id="10" name="G4 Count" dataDxfId="246"/>
    <tableColumn id="11" name="Top Word Pairs in Tweet in G5" dataDxfId="245"/>
    <tableColumn id="12" name="G5 Count" dataDxfId="244"/>
    <tableColumn id="13" name="Top Word Pairs in Tweet in G6" dataDxfId="243"/>
    <tableColumn id="14" name="G6 Count" dataDxfId="242"/>
    <tableColumn id="15" name="Top Word Pairs in Tweet in G7" dataDxfId="241"/>
    <tableColumn id="16" name="G7 Count" dataDxfId="240"/>
    <tableColumn id="17" name="Top Word Pairs in Tweet in G8" dataDxfId="239"/>
    <tableColumn id="18" name="G8 Count" dataDxfId="238"/>
    <tableColumn id="19" name="Top Word Pairs in Tweet in G9" dataDxfId="237"/>
    <tableColumn id="20" name="G9 Count" dataDxfId="236"/>
    <tableColumn id="21" name="Top Word Pairs in Tweet in G10" dataDxfId="235"/>
    <tableColumn id="22" name="G10 Count" dataDxfId="23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76" totalsRowShown="0" headerRowDxfId="232" dataDxfId="231">
  <autoFilter ref="A66:V76"/>
  <tableColumns count="22">
    <tableColumn id="1" name="Top Replied-To in Entire Graph" dataDxfId="230"/>
    <tableColumn id="2" name="Entire Graph Count" dataDxfId="226"/>
    <tableColumn id="3" name="Top Replied-To in G1" dataDxfId="225"/>
    <tableColumn id="4" name="G1 Count" dataDxfId="222"/>
    <tableColumn id="5" name="Top Replied-To in G2" dataDxfId="221"/>
    <tableColumn id="6" name="G2 Count" dataDxfId="218"/>
    <tableColumn id="7" name="Top Replied-To in G3" dataDxfId="217"/>
    <tableColumn id="8" name="G3 Count" dataDxfId="214"/>
    <tableColumn id="9" name="Top Replied-To in G4" dataDxfId="213"/>
    <tableColumn id="10" name="G4 Count" dataDxfId="210"/>
    <tableColumn id="11" name="Top Replied-To in G5" dataDxfId="209"/>
    <tableColumn id="12" name="G5 Count" dataDxfId="206"/>
    <tableColumn id="13" name="Top Replied-To in G6" dataDxfId="205"/>
    <tableColumn id="14" name="G6 Count" dataDxfId="202"/>
    <tableColumn id="15" name="Top Replied-To in G7" dataDxfId="201"/>
    <tableColumn id="16" name="G7 Count" dataDxfId="198"/>
    <tableColumn id="17" name="Top Replied-To in G8" dataDxfId="197"/>
    <tableColumn id="18" name="G8 Count" dataDxfId="194"/>
    <tableColumn id="19" name="Top Replied-To in G9" dataDxfId="193"/>
    <tableColumn id="20" name="G9 Count" dataDxfId="190"/>
    <tableColumn id="21" name="Top Replied-To in G10" dataDxfId="189"/>
    <tableColumn id="22" name="G10 Count" dataDxfId="18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9:V89" totalsRowShown="0" headerRowDxfId="229" dataDxfId="228">
  <autoFilter ref="A79:V89"/>
  <tableColumns count="22">
    <tableColumn id="1" name="Top Mentioned in Entire Graph" dataDxfId="227"/>
    <tableColumn id="2" name="Entire Graph Count" dataDxfId="224"/>
    <tableColumn id="3" name="Top Mentioned in G1" dataDxfId="223"/>
    <tableColumn id="4" name="G1 Count" dataDxfId="220"/>
    <tableColumn id="5" name="Top Mentioned in G2" dataDxfId="219"/>
    <tableColumn id="6" name="G2 Count" dataDxfId="216"/>
    <tableColumn id="7" name="Top Mentioned in G3" dataDxfId="215"/>
    <tableColumn id="8" name="G3 Count" dataDxfId="212"/>
    <tableColumn id="9" name="Top Mentioned in G4" dataDxfId="211"/>
    <tableColumn id="10" name="G4 Count" dataDxfId="208"/>
    <tableColumn id="11" name="Top Mentioned in G5" dataDxfId="207"/>
    <tableColumn id="12" name="G5 Count" dataDxfId="204"/>
    <tableColumn id="13" name="Top Mentioned in G6" dataDxfId="203"/>
    <tableColumn id="14" name="G6 Count" dataDxfId="200"/>
    <tableColumn id="15" name="Top Mentioned in G7" dataDxfId="199"/>
    <tableColumn id="16" name="G7 Count" dataDxfId="196"/>
    <tableColumn id="17" name="Top Mentioned in G8" dataDxfId="195"/>
    <tableColumn id="18" name="G8 Count" dataDxfId="192"/>
    <tableColumn id="19" name="Top Mentioned in G9" dataDxfId="191"/>
    <tableColumn id="20" name="G9 Count" dataDxfId="187"/>
    <tableColumn id="21" name="Top Mentioned in G10" dataDxfId="186"/>
    <tableColumn id="22" name="G10 Count" dataDxfId="18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92:V102" totalsRowShown="0" headerRowDxfId="182" dataDxfId="181">
  <autoFilter ref="A92:V102"/>
  <tableColumns count="22">
    <tableColumn id="1" name="Top Tweeters in Entire Graph" dataDxfId="180"/>
    <tableColumn id="2" name="Entire Graph Count" dataDxfId="179"/>
    <tableColumn id="3" name="Top Tweeters in G1" dataDxfId="178"/>
    <tableColumn id="4" name="G1 Count" dataDxfId="177"/>
    <tableColumn id="5" name="Top Tweeters in G2" dataDxfId="176"/>
    <tableColumn id="6" name="G2 Count" dataDxfId="175"/>
    <tableColumn id="7" name="Top Tweeters in G3" dataDxfId="174"/>
    <tableColumn id="8" name="G3 Count" dataDxfId="173"/>
    <tableColumn id="9" name="Top Tweeters in G4" dataDxfId="172"/>
    <tableColumn id="10" name="G4 Count" dataDxfId="171"/>
    <tableColumn id="11" name="Top Tweeters in G5" dataDxfId="170"/>
    <tableColumn id="12" name="G5 Count" dataDxfId="169"/>
    <tableColumn id="13" name="Top Tweeters in G6" dataDxfId="168"/>
    <tableColumn id="14" name="G6 Count" dataDxfId="167"/>
    <tableColumn id="15" name="Top Tweeters in G7" dataDxfId="166"/>
    <tableColumn id="16" name="G7 Count" dataDxfId="165"/>
    <tableColumn id="17" name="Top Tweeters in G8" dataDxfId="164"/>
    <tableColumn id="18" name="G8 Count" dataDxfId="163"/>
    <tableColumn id="19" name="Top Tweeters in G9" dataDxfId="162"/>
    <tableColumn id="20" name="G9 Count" dataDxfId="161"/>
    <tableColumn id="21" name="Top Tweeters in G10" dataDxfId="160"/>
    <tableColumn id="22" name="G10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72" totalsRowShown="0" headerRowDxfId="439" dataDxfId="438">
  <autoFilter ref="A2:BS72"/>
  <tableColumns count="71">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20"/>
    <tableColumn id="28" name="Dynamic Filter" dataDxfId="419"/>
    <tableColumn id="17" name="Add Your Own Columns Here" dataDxfId="418"/>
    <tableColumn id="30" name="Name" dataDxfId="417"/>
    <tableColumn id="31" name="Followed" dataDxfId="416"/>
    <tableColumn id="32" name="Followers" dataDxfId="415"/>
    <tableColumn id="33" name="Tweets" dataDxfId="414"/>
    <tableColumn id="34" name="Favorites" dataDxfId="413"/>
    <tableColumn id="35" name="Time Zone UTC Offset (Seconds)" dataDxfId="412"/>
    <tableColumn id="36" name="Description" dataDxfId="411"/>
    <tableColumn id="37" name="Location" dataDxfId="410"/>
    <tableColumn id="38" name="Web" dataDxfId="409"/>
    <tableColumn id="39" name="Time Zone" dataDxfId="408"/>
    <tableColumn id="40" name="Joined Twitter Date (UTC)" dataDxfId="407"/>
    <tableColumn id="41" name="Profile Banner Url" dataDxfId="406"/>
    <tableColumn id="42" name="Default Profile" dataDxfId="405"/>
    <tableColumn id="43" name="Default Profile Image" dataDxfId="404"/>
    <tableColumn id="44" name="Geo Enabled" dataDxfId="403"/>
    <tableColumn id="45" name="Language" dataDxfId="402"/>
    <tableColumn id="46" name="Listed Count" dataDxfId="401"/>
    <tableColumn id="47" name="Profile Background Image Url" dataDxfId="400"/>
    <tableColumn id="48" name="Verified" dataDxfId="399"/>
    <tableColumn id="49" name="Custom Menu Item Text" dataDxfId="398"/>
    <tableColumn id="50" name="Custom Menu Item Action" dataDxfId="397"/>
    <tableColumn id="51" name="Tweeted Search Term?" dataDxfId="36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332" totalsRowShown="0" headerRowDxfId="147" dataDxfId="146">
  <autoFilter ref="A1:G332"/>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267" totalsRowShown="0" headerRowDxfId="138" dataDxfId="137">
  <autoFilter ref="A1:L267"/>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55" totalsRowShown="0" headerRowDxfId="64" dataDxfId="63">
  <autoFilter ref="A2:BL55"/>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1" totalsRowShown="0" headerRowDxfId="396">
  <autoFilter ref="A2:AO21"/>
  <tableColumns count="41">
    <tableColumn id="1" name="Group" dataDxfId="371"/>
    <tableColumn id="2" name="Vertex Color" dataDxfId="370"/>
    <tableColumn id="3" name="Vertex Shape" dataDxfId="368"/>
    <tableColumn id="22" name="Visibility" dataDxfId="369"/>
    <tableColumn id="4" name="Collapsed?"/>
    <tableColumn id="18" name="Label" dataDxfId="395"/>
    <tableColumn id="20" name="Collapsed X"/>
    <tableColumn id="21" name="Collapsed Y"/>
    <tableColumn id="6" name="ID" dataDxfId="39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83"/>
    <tableColumn id="27" name="Top Hashtags in Tweet" dataDxfId="258"/>
    <tableColumn id="28" name="Top Words in Tweet" dataDxfId="233"/>
    <tableColumn id="29" name="Top Word Pairs in Tweet" dataDxfId="184"/>
    <tableColumn id="30" name="Top Replied-To in Tweet" dataDxfId="18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1" totalsRowShown="0" headerRowDxfId="393" dataDxfId="392">
  <autoFilter ref="A1:C71"/>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57"/>
    <tableColumn id="2" name="Value" dataDxfId="35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1"/>
    <tableColumn id="2" name="Degree Frequency" dataDxfId="390">
      <calculatedColumnFormula>COUNTIF(Vertices[Degree], "&gt;= " &amp; D2) - COUNTIF(Vertices[Degree], "&gt;=" &amp; D3)</calculatedColumnFormula>
    </tableColumn>
    <tableColumn id="3" name="In-Degree Bin" dataDxfId="389"/>
    <tableColumn id="4" name="In-Degree Frequency" dataDxfId="388">
      <calculatedColumnFormula>COUNTIF(Vertices[In-Degree], "&gt;= " &amp; F2) - COUNTIF(Vertices[In-Degree], "&gt;=" &amp; F3)</calculatedColumnFormula>
    </tableColumn>
    <tableColumn id="5" name="Out-Degree Bin" dataDxfId="387"/>
    <tableColumn id="6" name="Out-Degree Frequency" dataDxfId="386">
      <calculatedColumnFormula>COUNTIF(Vertices[Out-Degree], "&gt;= " &amp; H2) - COUNTIF(Vertices[Out-Degree], "&gt;=" &amp; H3)</calculatedColumnFormula>
    </tableColumn>
    <tableColumn id="7" name="Betweenness Centrality Bin" dataDxfId="385"/>
    <tableColumn id="8" name="Betweenness Centrality Frequency" dataDxfId="384">
      <calculatedColumnFormula>COUNTIF(Vertices[Betweenness Centrality], "&gt;= " &amp; J2) - COUNTIF(Vertices[Betweenness Centrality], "&gt;=" &amp; J3)</calculatedColumnFormula>
    </tableColumn>
    <tableColumn id="9" name="Closeness Centrality Bin" dataDxfId="383"/>
    <tableColumn id="10" name="Closeness Centrality Frequency" dataDxfId="382">
      <calculatedColumnFormula>COUNTIF(Vertices[Closeness Centrality], "&gt;= " &amp; L2) - COUNTIF(Vertices[Closeness Centrality], "&gt;=" &amp; L3)</calculatedColumnFormula>
    </tableColumn>
    <tableColumn id="11" name="Eigenvector Centrality Bin" dataDxfId="381"/>
    <tableColumn id="12" name="Eigenvector Centrality Frequency" dataDxfId="380">
      <calculatedColumnFormula>COUNTIF(Vertices[Eigenvector Centrality], "&gt;= " &amp; N2) - COUNTIF(Vertices[Eigenvector Centrality], "&gt;=" &amp; N3)</calculatedColumnFormula>
    </tableColumn>
    <tableColumn id="18" name="PageRank Bin" dataDxfId="379"/>
    <tableColumn id="17" name="PageRank Frequency" dataDxfId="378">
      <calculatedColumnFormula>COUNTIF(Vertices[Eigenvector Centrality], "&gt;= " &amp; P2) - COUNTIF(Vertices[Eigenvector Centrality], "&gt;=" &amp; P3)</calculatedColumnFormula>
    </tableColumn>
    <tableColumn id="13" name="Clustering Coefficient Bin" dataDxfId="377"/>
    <tableColumn id="14" name="Clustering Coefficient Frequency" dataDxfId="376">
      <calculatedColumnFormula>COUNTIF(Vertices[Clustering Coefficient], "&gt;= " &amp; R2) - COUNTIF(Vertices[Clustering Coefficient], "&gt;=" &amp; R3)</calculatedColumnFormula>
    </tableColumn>
    <tableColumn id="15" name="Dynamic Filter Bin" dataDxfId="375"/>
    <tableColumn id="16" name="Dynamic Filter Frequency" dataDxfId="3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xifaxan.com/" TargetMode="External" /><Relationship Id="rId2" Type="http://schemas.openxmlformats.org/officeDocument/2006/relationships/hyperlink" Target="https://www.xifaxan.com/" TargetMode="External" /><Relationship Id="rId3" Type="http://schemas.openxmlformats.org/officeDocument/2006/relationships/hyperlink" Target="https://www.xifaxan.com/" TargetMode="External" /><Relationship Id="rId4" Type="http://schemas.openxmlformats.org/officeDocument/2006/relationships/hyperlink" Target="https://www.xifaxan.com/" TargetMode="External" /><Relationship Id="rId5" Type="http://schemas.openxmlformats.org/officeDocument/2006/relationships/hyperlink" Target="https://www.xifaxan.com/" TargetMode="External" /><Relationship Id="rId6" Type="http://schemas.openxmlformats.org/officeDocument/2006/relationships/hyperlink" Target="https://twitter.com/bauhiniacapital/status/1106986142946082816" TargetMode="External" /><Relationship Id="rId7" Type="http://schemas.openxmlformats.org/officeDocument/2006/relationships/hyperlink" Target="https://www.backstage.com/casting/xifaxan-real-patient-testimonials-287023/" TargetMode="External" /><Relationship Id="rId8" Type="http://schemas.openxmlformats.org/officeDocument/2006/relationships/hyperlink" Target="https://docs.google.com/forms/d/1AX5o_YsmvBtUvVGCOawPgHchKiEA3ReWgwuKLOmrKxQ/viewform?edit_requested=true" TargetMode="External" /><Relationship Id="rId9" Type="http://schemas.openxmlformats.org/officeDocument/2006/relationships/hyperlink" Target="https://docs.google.com/forms/d/e/1FAIpQLSfIG8CO1_WO7nV9kafXzhF6fTEhTW6VSwb2pFTB0rMZybrYTA/viewform" TargetMode="External" /><Relationship Id="rId10" Type="http://schemas.openxmlformats.org/officeDocument/2006/relationships/hyperlink" Target="https://rxassistanceprograms.com/what-is-xifaxan/" TargetMode="External" /><Relationship Id="rId11" Type="http://schemas.openxmlformats.org/officeDocument/2006/relationships/hyperlink" Target="https://www.therxhelper.com/xifaxan-cost/" TargetMode="External" /><Relationship Id="rId12" Type="http://schemas.openxmlformats.org/officeDocument/2006/relationships/hyperlink" Target="https://www.healio.com/gastroenterology/inflammatory-bowel-disease/news/online/%7B00f4610a-b6e0-4f9b-98f6-b44c6a3a948f%7D/ibs-d-antibiotic-xifaxan-shows-promise-in-severe-crohns-disease" TargetMode="External" /><Relationship Id="rId13" Type="http://schemas.openxmlformats.org/officeDocument/2006/relationships/hyperlink" Target="https://pbs.twimg.com/media/D1LsXI4VYAAv1UM.jpg" TargetMode="External" /><Relationship Id="rId14" Type="http://schemas.openxmlformats.org/officeDocument/2006/relationships/hyperlink" Target="https://pbs.twimg.com/media/D1LsXI4VYAAv1UM.jpg" TargetMode="External" /><Relationship Id="rId15" Type="http://schemas.openxmlformats.org/officeDocument/2006/relationships/hyperlink" Target="https://pbs.twimg.com/media/D1LsXI4VYAAv1UM.jpg" TargetMode="External" /><Relationship Id="rId16" Type="http://schemas.openxmlformats.org/officeDocument/2006/relationships/hyperlink" Target="https://pbs.twimg.com/media/D1ok8ryXgAAun7R.jpg" TargetMode="External" /><Relationship Id="rId17" Type="http://schemas.openxmlformats.org/officeDocument/2006/relationships/hyperlink" Target="https://pbs.twimg.com/media/D3P-f8PXkAETkPE.png" TargetMode="External" /><Relationship Id="rId18" Type="http://schemas.openxmlformats.org/officeDocument/2006/relationships/hyperlink" Target="https://pbs.twimg.com/media/D30EozAXoAMHMiD.png" TargetMode="External" /><Relationship Id="rId19" Type="http://schemas.openxmlformats.org/officeDocument/2006/relationships/hyperlink" Target="https://pbs.twimg.com/media/D30Eo8YWsAAE6QT.png" TargetMode="External" /><Relationship Id="rId20" Type="http://schemas.openxmlformats.org/officeDocument/2006/relationships/hyperlink" Target="https://pbs.twimg.com/ext_tw_video_thumb/1119319539164991489/pu/img/qGmlTd73CLEPBuAL.jpg" TargetMode="External" /><Relationship Id="rId21" Type="http://schemas.openxmlformats.org/officeDocument/2006/relationships/hyperlink" Target="https://pbs.twimg.com/media/D0DRQolXgAIOL8J.jpg" TargetMode="External" /><Relationship Id="rId22" Type="http://schemas.openxmlformats.org/officeDocument/2006/relationships/hyperlink" Target="https://pbs.twimg.com/media/D5F02QZU8AAxnds.jpg" TargetMode="External" /><Relationship Id="rId23" Type="http://schemas.openxmlformats.org/officeDocument/2006/relationships/hyperlink" Target="https://pbs.twimg.com/media/D6VVSecXoAEyC0-.jpg" TargetMode="External" /><Relationship Id="rId24" Type="http://schemas.openxmlformats.org/officeDocument/2006/relationships/hyperlink" Target="https://pbs.twimg.com/media/D6j3JSZXsAcgLeB.jpg" TargetMode="External" /><Relationship Id="rId25" Type="http://schemas.openxmlformats.org/officeDocument/2006/relationships/hyperlink" Target="https://pbs.twimg.com/media/D6j3JSZXsAcgLeB.jpg" TargetMode="External" /><Relationship Id="rId26" Type="http://schemas.openxmlformats.org/officeDocument/2006/relationships/hyperlink" Target="https://pbs.twimg.com/media/D6j3JSZXsAcgLeB.jpg" TargetMode="External" /><Relationship Id="rId27" Type="http://schemas.openxmlformats.org/officeDocument/2006/relationships/hyperlink" Target="http://pbs.twimg.com/profile_images/378800000074240482/d961ebeb9f4fe6b084a68663b9a36738_normal.png" TargetMode="External" /><Relationship Id="rId28" Type="http://schemas.openxmlformats.org/officeDocument/2006/relationships/hyperlink" Target="http://pbs.twimg.com/profile_images/1101392900754157568/EzD0Y76e_normal.jpg" TargetMode="External" /><Relationship Id="rId29" Type="http://schemas.openxmlformats.org/officeDocument/2006/relationships/hyperlink" Target="http://pbs.twimg.com/profile_images/1061395946011914240/YADskj92_normal.jpg" TargetMode="External" /><Relationship Id="rId30" Type="http://schemas.openxmlformats.org/officeDocument/2006/relationships/hyperlink" Target="http://pbs.twimg.com/profile_images/669652173475545089/9BOZLTeY_normal.jpg" TargetMode="External" /><Relationship Id="rId31" Type="http://schemas.openxmlformats.org/officeDocument/2006/relationships/hyperlink" Target="https://pbs.twimg.com/media/D1LsXI4VYAAv1UM.jpg" TargetMode="External" /><Relationship Id="rId32" Type="http://schemas.openxmlformats.org/officeDocument/2006/relationships/hyperlink" Target="https://pbs.twimg.com/media/D1LsXI4VYAAv1UM.jpg" TargetMode="External" /><Relationship Id="rId33" Type="http://schemas.openxmlformats.org/officeDocument/2006/relationships/hyperlink" Target="http://pbs.twimg.com/profile_images/1070832808640344065/eifkkz87_normal.jpg" TargetMode="External" /><Relationship Id="rId34" Type="http://schemas.openxmlformats.org/officeDocument/2006/relationships/hyperlink" Target="https://pbs.twimg.com/media/D1LsXI4VYAAv1UM.jpg" TargetMode="External" /><Relationship Id="rId35" Type="http://schemas.openxmlformats.org/officeDocument/2006/relationships/hyperlink" Target="http://pbs.twimg.com/profile_images/1109663030265212930/y1Z3iHn3_normal.png" TargetMode="External" /><Relationship Id="rId36" Type="http://schemas.openxmlformats.org/officeDocument/2006/relationships/hyperlink" Target="http://pbs.twimg.com/profile_images/988586135688445952/-XHjTWuS_normal.jpg" TargetMode="External" /><Relationship Id="rId37" Type="http://schemas.openxmlformats.org/officeDocument/2006/relationships/hyperlink" Target="http://pbs.twimg.com/profile_images/1067977362615296000/uQ80s0_C_normal.jpg" TargetMode="External" /><Relationship Id="rId38" Type="http://schemas.openxmlformats.org/officeDocument/2006/relationships/hyperlink" Target="http://pbs.twimg.com/profile_images/988586135688445952/-XHjTWuS_normal.jpg" TargetMode="External" /><Relationship Id="rId39" Type="http://schemas.openxmlformats.org/officeDocument/2006/relationships/hyperlink" Target="http://pbs.twimg.com/profile_images/1067977362615296000/uQ80s0_C_normal.jpg" TargetMode="External" /><Relationship Id="rId40" Type="http://schemas.openxmlformats.org/officeDocument/2006/relationships/hyperlink" Target="http://pbs.twimg.com/profile_images/1067977362615296000/uQ80s0_C_normal.jpg" TargetMode="External" /><Relationship Id="rId41" Type="http://schemas.openxmlformats.org/officeDocument/2006/relationships/hyperlink" Target="https://pbs.twimg.com/media/D1ok8ryXgAAun7R.jpg" TargetMode="External" /><Relationship Id="rId42" Type="http://schemas.openxmlformats.org/officeDocument/2006/relationships/hyperlink" Target="http://pbs.twimg.com/profile_images/1121111612016881665/1L9XzMCI_normal.jpg" TargetMode="External" /><Relationship Id="rId43" Type="http://schemas.openxmlformats.org/officeDocument/2006/relationships/hyperlink" Target="http://pbs.twimg.com/profile_images/618952267824173057/FFoiizxl_normal.jpg" TargetMode="External" /><Relationship Id="rId44" Type="http://schemas.openxmlformats.org/officeDocument/2006/relationships/hyperlink" Target="http://pbs.twimg.com/profile_images/1120584863944306688/H-Euvm-0_normal.jpg" TargetMode="External" /><Relationship Id="rId45" Type="http://schemas.openxmlformats.org/officeDocument/2006/relationships/hyperlink" Target="http://pbs.twimg.com/profile_images/1120584863944306688/H-Euvm-0_normal.jpg" TargetMode="External" /><Relationship Id="rId46" Type="http://schemas.openxmlformats.org/officeDocument/2006/relationships/hyperlink" Target="http://pbs.twimg.com/profile_images/853420081392439296/wXvdixb8_normal.jpg" TargetMode="External" /><Relationship Id="rId47" Type="http://schemas.openxmlformats.org/officeDocument/2006/relationships/hyperlink" Target="http://pbs.twimg.com/profile_images/530803937549361152/XGhOJl8H_normal.jpeg" TargetMode="External" /><Relationship Id="rId48" Type="http://schemas.openxmlformats.org/officeDocument/2006/relationships/hyperlink" Target="http://pbs.twimg.com/profile_images/1070329711623106561/cUBCv5UG_normal.jpg" TargetMode="External" /><Relationship Id="rId49" Type="http://schemas.openxmlformats.org/officeDocument/2006/relationships/hyperlink" Target="http://pbs.twimg.com/profile_images/1109576401433358337/F2qkLstb_normal.jpg" TargetMode="External" /><Relationship Id="rId50" Type="http://schemas.openxmlformats.org/officeDocument/2006/relationships/hyperlink" Target="http://pbs.twimg.com/profile_images/2507761064/ij16xztxbw5jkarhlc3p_normal.jpeg" TargetMode="External" /><Relationship Id="rId51" Type="http://schemas.openxmlformats.org/officeDocument/2006/relationships/hyperlink" Target="http://pbs.twimg.com/profile_images/971751443622318080/yUnzbzfs_normal.jpg" TargetMode="External" /><Relationship Id="rId52" Type="http://schemas.openxmlformats.org/officeDocument/2006/relationships/hyperlink" Target="https://pbs.twimg.com/media/D3P-f8PXkAETkPE.png" TargetMode="External" /><Relationship Id="rId53" Type="http://schemas.openxmlformats.org/officeDocument/2006/relationships/hyperlink" Target="http://pbs.twimg.com/profile_images/1114571458401857536/FLU0_W7o_normal.jpg" TargetMode="External" /><Relationship Id="rId54" Type="http://schemas.openxmlformats.org/officeDocument/2006/relationships/hyperlink" Target="http://pbs.twimg.com/profile_images/1121510367354589185/fEc-p7sv_normal.jpg" TargetMode="External" /><Relationship Id="rId55" Type="http://schemas.openxmlformats.org/officeDocument/2006/relationships/hyperlink" Target="http://pbs.twimg.com/profile_images/1508672298/P1030443_1_normal.jpg" TargetMode="External" /><Relationship Id="rId56" Type="http://schemas.openxmlformats.org/officeDocument/2006/relationships/hyperlink" Target="http://pbs.twimg.com/profile_images/1508672298/P1030443_1_normal.jpg" TargetMode="External" /><Relationship Id="rId57" Type="http://schemas.openxmlformats.org/officeDocument/2006/relationships/hyperlink" Target="https://pbs.twimg.com/media/D30EozAXoAMHMiD.png" TargetMode="External" /><Relationship Id="rId58" Type="http://schemas.openxmlformats.org/officeDocument/2006/relationships/hyperlink" Target="https://pbs.twimg.com/media/D30Eo8YWsAAE6QT.png" TargetMode="External" /><Relationship Id="rId59" Type="http://schemas.openxmlformats.org/officeDocument/2006/relationships/hyperlink" Target="http://pbs.twimg.com/profile_images/1128992108122202113/xMK8C4cr_normal.jpg" TargetMode="External" /><Relationship Id="rId60" Type="http://schemas.openxmlformats.org/officeDocument/2006/relationships/hyperlink" Target="http://pbs.twimg.com/profile_images/2928335924/caa34d1e7fc9b68423933c6aaa44c5d3_normal.jpeg" TargetMode="External" /><Relationship Id="rId61" Type="http://schemas.openxmlformats.org/officeDocument/2006/relationships/hyperlink" Target="http://pbs.twimg.com/profile_images/2928335924/caa34d1e7fc9b68423933c6aaa44c5d3_normal.jpeg" TargetMode="External" /><Relationship Id="rId62" Type="http://schemas.openxmlformats.org/officeDocument/2006/relationships/hyperlink" Target="https://pbs.twimg.com/ext_tw_video_thumb/1119319539164991489/pu/img/qGmlTd73CLEPBuAL.jpg" TargetMode="External" /><Relationship Id="rId63" Type="http://schemas.openxmlformats.org/officeDocument/2006/relationships/hyperlink" Target="http://pbs.twimg.com/profile_images/1044333293632548864/RGToTJhn_normal.jpg" TargetMode="External" /><Relationship Id="rId64" Type="http://schemas.openxmlformats.org/officeDocument/2006/relationships/hyperlink" Target="http://pbs.twimg.com/profile_images/979151738446938112/MrHI6Wso_normal.jpg" TargetMode="External" /><Relationship Id="rId65" Type="http://schemas.openxmlformats.org/officeDocument/2006/relationships/hyperlink" Target="http://pbs.twimg.com/profile_images/378800000479301608/0779c910795dabe7d4e98d8caa66abcf_normal.jpeg" TargetMode="External" /><Relationship Id="rId66" Type="http://schemas.openxmlformats.org/officeDocument/2006/relationships/hyperlink" Target="http://pbs.twimg.com/profile_images/950571864212037632/d8eHtigi_normal.jpg" TargetMode="External" /><Relationship Id="rId67" Type="http://schemas.openxmlformats.org/officeDocument/2006/relationships/hyperlink" Target="http://pbs.twimg.com/profile_images/2857578909/3d5ecaf154a9f885ad638281fc407bb9_normal.jpeg" TargetMode="External" /><Relationship Id="rId68" Type="http://schemas.openxmlformats.org/officeDocument/2006/relationships/hyperlink" Target="http://pbs.twimg.com/profile_images/1063927111495356416/MSF72BK3_normal.jpg" TargetMode="External" /><Relationship Id="rId69" Type="http://schemas.openxmlformats.org/officeDocument/2006/relationships/hyperlink" Target="http://pbs.twimg.com/profile_images/1122164081409110016/lS8oRl6E_normal.jpg" TargetMode="External" /><Relationship Id="rId70" Type="http://schemas.openxmlformats.org/officeDocument/2006/relationships/hyperlink" Target="http://pbs.twimg.com/profile_images/902739230908182529/7hI5zlCb_normal.jpg" TargetMode="External" /><Relationship Id="rId71" Type="http://schemas.openxmlformats.org/officeDocument/2006/relationships/hyperlink" Target="http://pbs.twimg.com/profile_images/854037314405888001/r_4vFZi4_normal.jpg" TargetMode="External" /><Relationship Id="rId72" Type="http://schemas.openxmlformats.org/officeDocument/2006/relationships/hyperlink" Target="http://pbs.twimg.com/profile_images/854037314405888001/r_4vFZi4_normal.jpg" TargetMode="External" /><Relationship Id="rId73" Type="http://schemas.openxmlformats.org/officeDocument/2006/relationships/hyperlink" Target="https://pbs.twimg.com/media/D0DRQolXgAIOL8J.jpg" TargetMode="External" /><Relationship Id="rId74" Type="http://schemas.openxmlformats.org/officeDocument/2006/relationships/hyperlink" Target="http://abs.twimg.com/sticky/default_profile_images/default_profile_normal.png" TargetMode="External" /><Relationship Id="rId75" Type="http://schemas.openxmlformats.org/officeDocument/2006/relationships/hyperlink" Target="http://abs.twimg.com/sticky/default_profile_images/default_profile_normal.png" TargetMode="External" /><Relationship Id="rId76" Type="http://schemas.openxmlformats.org/officeDocument/2006/relationships/hyperlink" Target="https://pbs.twimg.com/media/D5F02QZU8AAxnds.jpg" TargetMode="External" /><Relationship Id="rId77" Type="http://schemas.openxmlformats.org/officeDocument/2006/relationships/hyperlink" Target="http://abs.twimg.com/sticky/default_profile_images/default_profile_normal.png" TargetMode="External" /><Relationship Id="rId78" Type="http://schemas.openxmlformats.org/officeDocument/2006/relationships/hyperlink" Target="http://pbs.twimg.com/profile_images/776510118636564480/p3sAwQkc_normal.jpg" TargetMode="External" /><Relationship Id="rId79" Type="http://schemas.openxmlformats.org/officeDocument/2006/relationships/hyperlink" Target="http://pbs.twimg.com/profile_images/867203262344302593/TukjMark_normal.jpg" TargetMode="External" /><Relationship Id="rId80" Type="http://schemas.openxmlformats.org/officeDocument/2006/relationships/hyperlink" Target="http://pbs.twimg.com/profile_images/867203262344302593/TukjMark_normal.jpg" TargetMode="External" /><Relationship Id="rId81" Type="http://schemas.openxmlformats.org/officeDocument/2006/relationships/hyperlink" Target="http://pbs.twimg.com/profile_images/919023785411522561/yzEYPJl__normal.jpg" TargetMode="External" /><Relationship Id="rId82" Type="http://schemas.openxmlformats.org/officeDocument/2006/relationships/hyperlink" Target="http://pbs.twimg.com/profile_images/1071182123728560129/svb6HBVj_normal.jpg" TargetMode="External" /><Relationship Id="rId83" Type="http://schemas.openxmlformats.org/officeDocument/2006/relationships/hyperlink" Target="http://pbs.twimg.com/profile_images/1066911566677721088/Y2c6R_vM_normal.jpg" TargetMode="External" /><Relationship Id="rId84" Type="http://schemas.openxmlformats.org/officeDocument/2006/relationships/hyperlink" Target="https://pbs.twimg.com/media/D6VVSecXoAEyC0-.jpg" TargetMode="External" /><Relationship Id="rId85" Type="http://schemas.openxmlformats.org/officeDocument/2006/relationships/hyperlink" Target="http://pbs.twimg.com/profile_images/1129323030449184768/XVCqZ7kl_normal.jpg" TargetMode="External" /><Relationship Id="rId86" Type="http://schemas.openxmlformats.org/officeDocument/2006/relationships/hyperlink" Target="https://pbs.twimg.com/media/D6j3JSZXsAcgLeB.jpg" TargetMode="External" /><Relationship Id="rId87" Type="http://schemas.openxmlformats.org/officeDocument/2006/relationships/hyperlink" Target="https://pbs.twimg.com/media/D6j3JSZXsAcgLeB.jpg" TargetMode="External" /><Relationship Id="rId88" Type="http://schemas.openxmlformats.org/officeDocument/2006/relationships/hyperlink" Target="http://pbs.twimg.com/profile_images/1089567233276207104/c9hmBlhQ_normal.jpg" TargetMode="External" /><Relationship Id="rId89" Type="http://schemas.openxmlformats.org/officeDocument/2006/relationships/hyperlink" Target="http://pbs.twimg.com/profile_images/1089567233276207104/c9hmBlhQ_normal.jpg" TargetMode="External" /><Relationship Id="rId90" Type="http://schemas.openxmlformats.org/officeDocument/2006/relationships/hyperlink" Target="http://pbs.twimg.com/profile_images/1100959655298322434/9lwEFsdC_normal.jpg" TargetMode="External" /><Relationship Id="rId91" Type="http://schemas.openxmlformats.org/officeDocument/2006/relationships/hyperlink" Target="https://pbs.twimg.com/media/D6j3JSZXsAcgLeB.jpg" TargetMode="External" /><Relationship Id="rId92" Type="http://schemas.openxmlformats.org/officeDocument/2006/relationships/hyperlink" Target="http://pbs.twimg.com/profile_images/1100959655298322434/9lwEFsdC_normal.jpg" TargetMode="External" /><Relationship Id="rId93" Type="http://schemas.openxmlformats.org/officeDocument/2006/relationships/hyperlink" Target="http://pbs.twimg.com/profile_images/1100959655298322434/9lwEFsdC_normal.jpg" TargetMode="External" /><Relationship Id="rId94" Type="http://schemas.openxmlformats.org/officeDocument/2006/relationships/hyperlink" Target="http://pbs.twimg.com/profile_images/605537778294603776/-hNvkCHV_normal.jpg" TargetMode="External" /><Relationship Id="rId95" Type="http://schemas.openxmlformats.org/officeDocument/2006/relationships/hyperlink" Target="https://twitter.com/#!/andybiotech/status/1088855375883980803" TargetMode="External" /><Relationship Id="rId96" Type="http://schemas.openxmlformats.org/officeDocument/2006/relationships/hyperlink" Target="https://twitter.com/#!/anniemo28448248/status/1101992849799827457" TargetMode="External" /><Relationship Id="rId97" Type="http://schemas.openxmlformats.org/officeDocument/2006/relationships/hyperlink" Target="https://twitter.com/#!/pkhakpour/status/1103828983370547202" TargetMode="External" /><Relationship Id="rId98" Type="http://schemas.openxmlformats.org/officeDocument/2006/relationships/hyperlink" Target="https://twitter.com/#!/aolsams/status/1104186660311445508" TargetMode="External" /><Relationship Id="rId99" Type="http://schemas.openxmlformats.org/officeDocument/2006/relationships/hyperlink" Target="https://twitter.com/#!/cyberibum/status/1104205078037032960" TargetMode="External" /><Relationship Id="rId100" Type="http://schemas.openxmlformats.org/officeDocument/2006/relationships/hyperlink" Target="https://twitter.com/#!/cyberibum/status/1104205078037032960" TargetMode="External" /><Relationship Id="rId101" Type="http://schemas.openxmlformats.org/officeDocument/2006/relationships/hyperlink" Target="https://twitter.com/#!/mattgaudy/status/1104244404947247104" TargetMode="External" /><Relationship Id="rId102" Type="http://schemas.openxmlformats.org/officeDocument/2006/relationships/hyperlink" Target="https://twitter.com/#!/cyberibum/status/1104205078037032960" TargetMode="External" /><Relationship Id="rId103" Type="http://schemas.openxmlformats.org/officeDocument/2006/relationships/hyperlink" Target="https://twitter.com/#!/real_ffa/status/1104476139307876353" TargetMode="External" /><Relationship Id="rId104" Type="http://schemas.openxmlformats.org/officeDocument/2006/relationships/hyperlink" Target="https://twitter.com/#!/dcharabaty/status/1105879111338258437" TargetMode="External" /><Relationship Id="rId105" Type="http://schemas.openxmlformats.org/officeDocument/2006/relationships/hyperlink" Target="https://twitter.com/#!/katescarlata_rd/status/1105910741650063360" TargetMode="External" /><Relationship Id="rId106" Type="http://schemas.openxmlformats.org/officeDocument/2006/relationships/hyperlink" Target="https://twitter.com/#!/dcharabaty/status/1105879111338258437" TargetMode="External" /><Relationship Id="rId107" Type="http://schemas.openxmlformats.org/officeDocument/2006/relationships/hyperlink" Target="https://twitter.com/#!/katescarlata_rd/status/1105910741650063360" TargetMode="External" /><Relationship Id="rId108" Type="http://schemas.openxmlformats.org/officeDocument/2006/relationships/hyperlink" Target="https://twitter.com/#!/katescarlata_rd/status/1105910741650063360" TargetMode="External" /><Relationship Id="rId109" Type="http://schemas.openxmlformats.org/officeDocument/2006/relationships/hyperlink" Target="https://twitter.com/#!/williedjenkins1/status/1106237285480218625" TargetMode="External" /><Relationship Id="rId110" Type="http://schemas.openxmlformats.org/officeDocument/2006/relationships/hyperlink" Target="https://twitter.com/#!/ivanaboastsky/status/1106987310929739776" TargetMode="External" /><Relationship Id="rId111" Type="http://schemas.openxmlformats.org/officeDocument/2006/relationships/hyperlink" Target="https://twitter.com/#!/simplesama/status/1107302426330185728" TargetMode="External" /><Relationship Id="rId112" Type="http://schemas.openxmlformats.org/officeDocument/2006/relationships/hyperlink" Target="https://twitter.com/#!/actawesome/status/1103984083233726464" TargetMode="External" /><Relationship Id="rId113" Type="http://schemas.openxmlformats.org/officeDocument/2006/relationships/hyperlink" Target="https://twitter.com/#!/actawesome/status/1109612844654297088" TargetMode="External" /><Relationship Id="rId114" Type="http://schemas.openxmlformats.org/officeDocument/2006/relationships/hyperlink" Target="https://twitter.com/#!/cathyches/status/1109897556195270658" TargetMode="External" /><Relationship Id="rId115" Type="http://schemas.openxmlformats.org/officeDocument/2006/relationships/hyperlink" Target="https://twitter.com/#!/kittenwithawhip/status/1110312789556498432" TargetMode="External" /><Relationship Id="rId116" Type="http://schemas.openxmlformats.org/officeDocument/2006/relationships/hyperlink" Target="https://twitter.com/#!/sassykitchen/status/1110502390229336069" TargetMode="External" /><Relationship Id="rId117" Type="http://schemas.openxmlformats.org/officeDocument/2006/relationships/hyperlink" Target="https://twitter.com/#!/alexdubs_/status/1110953727496728576" TargetMode="External" /><Relationship Id="rId118" Type="http://schemas.openxmlformats.org/officeDocument/2006/relationships/hyperlink" Target="https://twitter.com/#!/casting_notice/status/1111661807649939456" TargetMode="External" /><Relationship Id="rId119" Type="http://schemas.openxmlformats.org/officeDocument/2006/relationships/hyperlink" Target="https://twitter.com/#!/gabrieleschafer/status/1112192745815396352" TargetMode="External" /><Relationship Id="rId120" Type="http://schemas.openxmlformats.org/officeDocument/2006/relationships/hyperlink" Target="https://twitter.com/#!/lizlewiscasting/status/1113513501962715137" TargetMode="External" /><Relationship Id="rId121" Type="http://schemas.openxmlformats.org/officeDocument/2006/relationships/hyperlink" Target="https://twitter.com/#!/swdesertgramma/status/1113679685592862721" TargetMode="External" /><Relationship Id="rId122" Type="http://schemas.openxmlformats.org/officeDocument/2006/relationships/hyperlink" Target="https://twitter.com/#!/jchele2013/status/1114191307726118912" TargetMode="External" /><Relationship Id="rId123" Type="http://schemas.openxmlformats.org/officeDocument/2006/relationships/hyperlink" Target="https://twitter.com/#!/krisimd/status/1114205990570921985" TargetMode="External" /><Relationship Id="rId124" Type="http://schemas.openxmlformats.org/officeDocument/2006/relationships/hyperlink" Target="https://twitter.com/#!/krisimd/status/1114205990570921985" TargetMode="External" /><Relationship Id="rId125" Type="http://schemas.openxmlformats.org/officeDocument/2006/relationships/hyperlink" Target="https://twitter.com/#!/rxassistance123/status/1116053383763365890" TargetMode="External" /><Relationship Id="rId126" Type="http://schemas.openxmlformats.org/officeDocument/2006/relationships/hyperlink" Target="https://twitter.com/#!/therxhelper/status/1116053387064369157" TargetMode="External" /><Relationship Id="rId127" Type="http://schemas.openxmlformats.org/officeDocument/2006/relationships/hyperlink" Target="https://twitter.com/#!/matthewherper/status/1117386418916085760" TargetMode="External" /><Relationship Id="rId128" Type="http://schemas.openxmlformats.org/officeDocument/2006/relationships/hyperlink" Target="https://twitter.com/#!/cpsmdb/status/1119310438313996288" TargetMode="External" /><Relationship Id="rId129" Type="http://schemas.openxmlformats.org/officeDocument/2006/relationships/hyperlink" Target="https://twitter.com/#!/cpsmdb/status/1119310438313996288" TargetMode="External" /><Relationship Id="rId130" Type="http://schemas.openxmlformats.org/officeDocument/2006/relationships/hyperlink" Target="https://twitter.com/#!/ati_la1/status/1119319878278631424" TargetMode="External" /><Relationship Id="rId131" Type="http://schemas.openxmlformats.org/officeDocument/2006/relationships/hyperlink" Target="https://twitter.com/#!/themobeatty/status/1119354555714551808" TargetMode="External" /><Relationship Id="rId132" Type="http://schemas.openxmlformats.org/officeDocument/2006/relationships/hyperlink" Target="https://twitter.com/#!/queen_historian/status/1120390639676534784" TargetMode="External" /><Relationship Id="rId133" Type="http://schemas.openxmlformats.org/officeDocument/2006/relationships/hyperlink" Target="https://twitter.com/#!/benjaminburck/status/1121414617320906754" TargetMode="External" /><Relationship Id="rId134" Type="http://schemas.openxmlformats.org/officeDocument/2006/relationships/hyperlink" Target="https://twitter.com/#!/thecascott/status/1121464961434308609" TargetMode="External" /><Relationship Id="rId135" Type="http://schemas.openxmlformats.org/officeDocument/2006/relationships/hyperlink" Target="https://twitter.com/#!/mummyb83/status/1121809588393791488" TargetMode="External" /><Relationship Id="rId136" Type="http://schemas.openxmlformats.org/officeDocument/2006/relationships/hyperlink" Target="https://twitter.com/#!/toddabarnett/status/1121916951817805824" TargetMode="External" /><Relationship Id="rId137" Type="http://schemas.openxmlformats.org/officeDocument/2006/relationships/hyperlink" Target="https://twitter.com/#!/blakelashbrook/status/1122163770770563073" TargetMode="External" /><Relationship Id="rId138" Type="http://schemas.openxmlformats.org/officeDocument/2006/relationships/hyperlink" Target="https://twitter.com/#!/catfraker/status/1123242873359667200" TargetMode="External" /><Relationship Id="rId139" Type="http://schemas.openxmlformats.org/officeDocument/2006/relationships/hyperlink" Target="https://twitter.com/#!/lagu_cornejo/status/1123987678993747968" TargetMode="External" /><Relationship Id="rId140" Type="http://schemas.openxmlformats.org/officeDocument/2006/relationships/hyperlink" Target="https://twitter.com/#!/lagu_cornejo/status/1123987678993747968" TargetMode="External" /><Relationship Id="rId141" Type="http://schemas.openxmlformats.org/officeDocument/2006/relationships/hyperlink" Target="https://twitter.com/#!/myqc_bandlstory/status/1099109166684299264" TargetMode="External" /><Relationship Id="rId142" Type="http://schemas.openxmlformats.org/officeDocument/2006/relationships/hyperlink" Target="https://twitter.com/#!/pilarcerda7/status/1124752281403047936" TargetMode="External" /><Relationship Id="rId143" Type="http://schemas.openxmlformats.org/officeDocument/2006/relationships/hyperlink" Target="https://twitter.com/#!/pilarcerda7/status/1124752281403047936" TargetMode="External" /><Relationship Id="rId144" Type="http://schemas.openxmlformats.org/officeDocument/2006/relationships/hyperlink" Target="https://twitter.com/#!/therealcamilleg/status/1121806262029574145" TargetMode="External" /><Relationship Id="rId145" Type="http://schemas.openxmlformats.org/officeDocument/2006/relationships/hyperlink" Target="https://twitter.com/#!/carol66walker/status/1125555749839691780" TargetMode="External" /><Relationship Id="rId146" Type="http://schemas.openxmlformats.org/officeDocument/2006/relationships/hyperlink" Target="https://twitter.com/#!/meandhubbysay/status/1125791443761750018" TargetMode="External" /><Relationship Id="rId147" Type="http://schemas.openxmlformats.org/officeDocument/2006/relationships/hyperlink" Target="https://twitter.com/#!/hkeycurrentuser/status/1126260013239013376" TargetMode="External" /><Relationship Id="rId148" Type="http://schemas.openxmlformats.org/officeDocument/2006/relationships/hyperlink" Target="https://twitter.com/#!/hkeycurrentuser/status/1126260013239013376" TargetMode="External" /><Relationship Id="rId149" Type="http://schemas.openxmlformats.org/officeDocument/2006/relationships/hyperlink" Target="https://twitter.com/#!/dmomblog/status/1126499792685805568" TargetMode="External" /><Relationship Id="rId150" Type="http://schemas.openxmlformats.org/officeDocument/2006/relationships/hyperlink" Target="https://twitter.com/#!/alpha_omega_yah/status/1127401547787395072" TargetMode="External" /><Relationship Id="rId151" Type="http://schemas.openxmlformats.org/officeDocument/2006/relationships/hyperlink" Target="https://twitter.com/#!/immoralreport/status/1127401778905997312" TargetMode="External" /><Relationship Id="rId152" Type="http://schemas.openxmlformats.org/officeDocument/2006/relationships/hyperlink" Target="https://twitter.com/#!/truthsandwich20/status/1127401069674471424" TargetMode="External" /><Relationship Id="rId153" Type="http://schemas.openxmlformats.org/officeDocument/2006/relationships/hyperlink" Target="https://twitter.com/#!/oneredoctober/status/1127532532860432384" TargetMode="External" /><Relationship Id="rId154" Type="http://schemas.openxmlformats.org/officeDocument/2006/relationships/hyperlink" Target="https://twitter.com/#!/mhowardrn/status/1128423492905525249" TargetMode="External" /><Relationship Id="rId155" Type="http://schemas.openxmlformats.org/officeDocument/2006/relationships/hyperlink" Target="https://twitter.com/#!/mhowardrn/status/1128423492905525249" TargetMode="External" /><Relationship Id="rId156" Type="http://schemas.openxmlformats.org/officeDocument/2006/relationships/hyperlink" Target="https://twitter.com/#!/indianaena/status/1128424952506589184" TargetMode="External" /><Relationship Id="rId157" Type="http://schemas.openxmlformats.org/officeDocument/2006/relationships/hyperlink" Target="https://twitter.com/#!/indianaena/status/1128424952506589184" TargetMode="External" /><Relationship Id="rId158" Type="http://schemas.openxmlformats.org/officeDocument/2006/relationships/hyperlink" Target="https://twitter.com/#!/m_cassity/status/1129215961716932608" TargetMode="External" /><Relationship Id="rId159" Type="http://schemas.openxmlformats.org/officeDocument/2006/relationships/hyperlink" Target="https://twitter.com/#!/mhowardrn/status/1128423492905525249" TargetMode="External" /><Relationship Id="rId160" Type="http://schemas.openxmlformats.org/officeDocument/2006/relationships/hyperlink" Target="https://twitter.com/#!/m_cassity/status/1129215961716932608" TargetMode="External" /><Relationship Id="rId161" Type="http://schemas.openxmlformats.org/officeDocument/2006/relationships/hyperlink" Target="https://twitter.com/#!/m_cassity/status/1129215961716932608" TargetMode="External" /><Relationship Id="rId162" Type="http://schemas.openxmlformats.org/officeDocument/2006/relationships/hyperlink" Target="https://twitter.com/#!/jcrben/status/1129242078997692418" TargetMode="External" /><Relationship Id="rId163" Type="http://schemas.openxmlformats.org/officeDocument/2006/relationships/hyperlink" Target="https://api.twitter.com/1.1/geo/id/fbd6d2f5a4e4a15e.json" TargetMode="External" /><Relationship Id="rId164" Type="http://schemas.openxmlformats.org/officeDocument/2006/relationships/hyperlink" Target="https://api.twitter.com/1.1/geo/id/005f284c5f674191.json" TargetMode="External" /><Relationship Id="rId165" Type="http://schemas.openxmlformats.org/officeDocument/2006/relationships/hyperlink" Target="https://api.twitter.com/1.1/geo/id/005f284c5f674191.json" TargetMode="External" /><Relationship Id="rId166" Type="http://schemas.openxmlformats.org/officeDocument/2006/relationships/comments" Target="../comments1.xml" /><Relationship Id="rId167" Type="http://schemas.openxmlformats.org/officeDocument/2006/relationships/vmlDrawing" Target="../drawings/vmlDrawing1.vml" /><Relationship Id="rId168" Type="http://schemas.openxmlformats.org/officeDocument/2006/relationships/table" Target="../tables/table1.xml" /><Relationship Id="rId16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www.xifaxan.com/" TargetMode="External" /><Relationship Id="rId2" Type="http://schemas.openxmlformats.org/officeDocument/2006/relationships/hyperlink" Target="https://www.xifaxan.com/" TargetMode="External" /><Relationship Id="rId3" Type="http://schemas.openxmlformats.org/officeDocument/2006/relationships/hyperlink" Target="https://www.xifaxan.com/" TargetMode="External" /><Relationship Id="rId4" Type="http://schemas.openxmlformats.org/officeDocument/2006/relationships/hyperlink" Target="https://twitter.com/bauhiniacapital/status/1106986142946082816" TargetMode="External" /><Relationship Id="rId5" Type="http://schemas.openxmlformats.org/officeDocument/2006/relationships/hyperlink" Target="https://www.backstage.com/casting/xifaxan-real-patient-testimonials-287023/" TargetMode="External" /><Relationship Id="rId6" Type="http://schemas.openxmlformats.org/officeDocument/2006/relationships/hyperlink" Target="https://docs.google.com/forms/d/1AX5o_YsmvBtUvVGCOawPgHchKiEA3ReWgwuKLOmrKxQ/viewform?edit_requested=true" TargetMode="External" /><Relationship Id="rId7" Type="http://schemas.openxmlformats.org/officeDocument/2006/relationships/hyperlink" Target="https://docs.google.com/forms/d/e/1FAIpQLSfIG8CO1_WO7nV9kafXzhF6fTEhTW6VSwb2pFTB0rMZybrYTA/viewform" TargetMode="External" /><Relationship Id="rId8" Type="http://schemas.openxmlformats.org/officeDocument/2006/relationships/hyperlink" Target="https://rxassistanceprograms.com/what-is-xifaxan/" TargetMode="External" /><Relationship Id="rId9" Type="http://schemas.openxmlformats.org/officeDocument/2006/relationships/hyperlink" Target="https://www.therxhelper.com/xifaxan-cost/" TargetMode="External" /><Relationship Id="rId10" Type="http://schemas.openxmlformats.org/officeDocument/2006/relationships/hyperlink" Target="https://www.healio.com/gastroenterology/inflammatory-bowel-disease/news/online/%7B00f4610a-b6e0-4f9b-98f6-b44c6a3a948f%7D/ibs-d-antibiotic-xifaxan-shows-promise-in-severe-crohns-disease" TargetMode="External" /><Relationship Id="rId11" Type="http://schemas.openxmlformats.org/officeDocument/2006/relationships/hyperlink" Target="https://pbs.twimg.com/media/D1LsXI4VYAAv1UM.jpg" TargetMode="External" /><Relationship Id="rId12" Type="http://schemas.openxmlformats.org/officeDocument/2006/relationships/hyperlink" Target="https://pbs.twimg.com/media/D1ok8ryXgAAun7R.jpg" TargetMode="External" /><Relationship Id="rId13" Type="http://schemas.openxmlformats.org/officeDocument/2006/relationships/hyperlink" Target="https://pbs.twimg.com/media/D3P-f8PXkAETkPE.png" TargetMode="External" /><Relationship Id="rId14" Type="http://schemas.openxmlformats.org/officeDocument/2006/relationships/hyperlink" Target="https://pbs.twimg.com/media/D30EozAXoAMHMiD.png" TargetMode="External" /><Relationship Id="rId15" Type="http://schemas.openxmlformats.org/officeDocument/2006/relationships/hyperlink" Target="https://pbs.twimg.com/media/D30Eo8YWsAAE6QT.png" TargetMode="External" /><Relationship Id="rId16" Type="http://schemas.openxmlformats.org/officeDocument/2006/relationships/hyperlink" Target="https://pbs.twimg.com/ext_tw_video_thumb/1119319539164991489/pu/img/qGmlTd73CLEPBuAL.jpg" TargetMode="External" /><Relationship Id="rId17" Type="http://schemas.openxmlformats.org/officeDocument/2006/relationships/hyperlink" Target="https://pbs.twimg.com/media/D0DRQolXgAIOL8J.jpg" TargetMode="External" /><Relationship Id="rId18" Type="http://schemas.openxmlformats.org/officeDocument/2006/relationships/hyperlink" Target="https://pbs.twimg.com/media/D5F02QZU8AAxnds.jpg" TargetMode="External" /><Relationship Id="rId19" Type="http://schemas.openxmlformats.org/officeDocument/2006/relationships/hyperlink" Target="https://pbs.twimg.com/media/D6VVSecXoAEyC0-.jpg" TargetMode="External" /><Relationship Id="rId20" Type="http://schemas.openxmlformats.org/officeDocument/2006/relationships/hyperlink" Target="https://pbs.twimg.com/media/D6j3JSZXsAcgLeB.jpg" TargetMode="External" /><Relationship Id="rId21" Type="http://schemas.openxmlformats.org/officeDocument/2006/relationships/hyperlink" Target="http://pbs.twimg.com/profile_images/378800000074240482/d961ebeb9f4fe6b084a68663b9a36738_normal.png" TargetMode="External" /><Relationship Id="rId22" Type="http://schemas.openxmlformats.org/officeDocument/2006/relationships/hyperlink" Target="http://pbs.twimg.com/profile_images/1101392900754157568/EzD0Y76e_normal.jpg" TargetMode="External" /><Relationship Id="rId23" Type="http://schemas.openxmlformats.org/officeDocument/2006/relationships/hyperlink" Target="http://pbs.twimg.com/profile_images/1061395946011914240/YADskj92_normal.jpg" TargetMode="External" /><Relationship Id="rId24" Type="http://schemas.openxmlformats.org/officeDocument/2006/relationships/hyperlink" Target="http://pbs.twimg.com/profile_images/669652173475545089/9BOZLTeY_normal.jpg" TargetMode="External" /><Relationship Id="rId25" Type="http://schemas.openxmlformats.org/officeDocument/2006/relationships/hyperlink" Target="https://pbs.twimg.com/media/D1LsXI4VYAAv1UM.jpg" TargetMode="External" /><Relationship Id="rId26" Type="http://schemas.openxmlformats.org/officeDocument/2006/relationships/hyperlink" Target="http://pbs.twimg.com/profile_images/1070832808640344065/eifkkz87_normal.jpg" TargetMode="External" /><Relationship Id="rId27" Type="http://schemas.openxmlformats.org/officeDocument/2006/relationships/hyperlink" Target="http://pbs.twimg.com/profile_images/1109663030265212930/y1Z3iHn3_normal.png" TargetMode="External" /><Relationship Id="rId28" Type="http://schemas.openxmlformats.org/officeDocument/2006/relationships/hyperlink" Target="http://pbs.twimg.com/profile_images/988586135688445952/-XHjTWuS_normal.jpg" TargetMode="External" /><Relationship Id="rId29" Type="http://schemas.openxmlformats.org/officeDocument/2006/relationships/hyperlink" Target="http://pbs.twimg.com/profile_images/1067977362615296000/uQ80s0_C_normal.jpg" TargetMode="External" /><Relationship Id="rId30" Type="http://schemas.openxmlformats.org/officeDocument/2006/relationships/hyperlink" Target="https://pbs.twimg.com/media/D1ok8ryXgAAun7R.jpg" TargetMode="External" /><Relationship Id="rId31" Type="http://schemas.openxmlformats.org/officeDocument/2006/relationships/hyperlink" Target="http://pbs.twimg.com/profile_images/1121111612016881665/1L9XzMCI_normal.jpg" TargetMode="External" /><Relationship Id="rId32" Type="http://schemas.openxmlformats.org/officeDocument/2006/relationships/hyperlink" Target="http://pbs.twimg.com/profile_images/618952267824173057/FFoiizxl_normal.jpg" TargetMode="External" /><Relationship Id="rId33" Type="http://schemas.openxmlformats.org/officeDocument/2006/relationships/hyperlink" Target="http://pbs.twimg.com/profile_images/1120584863944306688/H-Euvm-0_normal.jpg" TargetMode="External" /><Relationship Id="rId34" Type="http://schemas.openxmlformats.org/officeDocument/2006/relationships/hyperlink" Target="http://pbs.twimg.com/profile_images/1120584863944306688/H-Euvm-0_normal.jpg" TargetMode="External" /><Relationship Id="rId35" Type="http://schemas.openxmlformats.org/officeDocument/2006/relationships/hyperlink" Target="http://pbs.twimg.com/profile_images/853420081392439296/wXvdixb8_normal.jpg" TargetMode="External" /><Relationship Id="rId36" Type="http://schemas.openxmlformats.org/officeDocument/2006/relationships/hyperlink" Target="http://pbs.twimg.com/profile_images/530803937549361152/XGhOJl8H_normal.jpeg" TargetMode="External" /><Relationship Id="rId37" Type="http://schemas.openxmlformats.org/officeDocument/2006/relationships/hyperlink" Target="http://pbs.twimg.com/profile_images/1070329711623106561/cUBCv5UG_normal.jpg" TargetMode="External" /><Relationship Id="rId38" Type="http://schemas.openxmlformats.org/officeDocument/2006/relationships/hyperlink" Target="http://pbs.twimg.com/profile_images/1109576401433358337/F2qkLstb_normal.jpg" TargetMode="External" /><Relationship Id="rId39" Type="http://schemas.openxmlformats.org/officeDocument/2006/relationships/hyperlink" Target="http://pbs.twimg.com/profile_images/2507761064/ij16xztxbw5jkarhlc3p_normal.jpeg" TargetMode="External" /><Relationship Id="rId40" Type="http://schemas.openxmlformats.org/officeDocument/2006/relationships/hyperlink" Target="http://pbs.twimg.com/profile_images/971751443622318080/yUnzbzfs_normal.jpg" TargetMode="External" /><Relationship Id="rId41" Type="http://schemas.openxmlformats.org/officeDocument/2006/relationships/hyperlink" Target="https://pbs.twimg.com/media/D3P-f8PXkAETkPE.png" TargetMode="External" /><Relationship Id="rId42" Type="http://schemas.openxmlformats.org/officeDocument/2006/relationships/hyperlink" Target="http://pbs.twimg.com/profile_images/1114571458401857536/FLU0_W7o_normal.jpg" TargetMode="External" /><Relationship Id="rId43" Type="http://schemas.openxmlformats.org/officeDocument/2006/relationships/hyperlink" Target="http://pbs.twimg.com/profile_images/1121510367354589185/fEc-p7sv_normal.jpg" TargetMode="External" /><Relationship Id="rId44" Type="http://schemas.openxmlformats.org/officeDocument/2006/relationships/hyperlink" Target="http://pbs.twimg.com/profile_images/1508672298/P1030443_1_normal.jpg" TargetMode="External" /><Relationship Id="rId45" Type="http://schemas.openxmlformats.org/officeDocument/2006/relationships/hyperlink" Target="https://pbs.twimg.com/media/D30EozAXoAMHMiD.png" TargetMode="External" /><Relationship Id="rId46" Type="http://schemas.openxmlformats.org/officeDocument/2006/relationships/hyperlink" Target="https://pbs.twimg.com/media/D30Eo8YWsAAE6QT.png" TargetMode="External" /><Relationship Id="rId47" Type="http://schemas.openxmlformats.org/officeDocument/2006/relationships/hyperlink" Target="http://pbs.twimg.com/profile_images/1128992108122202113/xMK8C4cr_normal.jpg" TargetMode="External" /><Relationship Id="rId48" Type="http://schemas.openxmlformats.org/officeDocument/2006/relationships/hyperlink" Target="http://pbs.twimg.com/profile_images/2928335924/caa34d1e7fc9b68423933c6aaa44c5d3_normal.jpeg" TargetMode="External" /><Relationship Id="rId49" Type="http://schemas.openxmlformats.org/officeDocument/2006/relationships/hyperlink" Target="https://pbs.twimg.com/ext_tw_video_thumb/1119319539164991489/pu/img/qGmlTd73CLEPBuAL.jpg" TargetMode="External" /><Relationship Id="rId50" Type="http://schemas.openxmlformats.org/officeDocument/2006/relationships/hyperlink" Target="http://pbs.twimg.com/profile_images/1044333293632548864/RGToTJhn_normal.jpg" TargetMode="External" /><Relationship Id="rId51" Type="http://schemas.openxmlformats.org/officeDocument/2006/relationships/hyperlink" Target="http://pbs.twimg.com/profile_images/979151738446938112/MrHI6Wso_normal.jpg" TargetMode="External" /><Relationship Id="rId52" Type="http://schemas.openxmlformats.org/officeDocument/2006/relationships/hyperlink" Target="http://pbs.twimg.com/profile_images/378800000479301608/0779c910795dabe7d4e98d8caa66abcf_normal.jpeg" TargetMode="External" /><Relationship Id="rId53" Type="http://schemas.openxmlformats.org/officeDocument/2006/relationships/hyperlink" Target="http://pbs.twimg.com/profile_images/950571864212037632/d8eHtigi_normal.jpg" TargetMode="External" /><Relationship Id="rId54" Type="http://schemas.openxmlformats.org/officeDocument/2006/relationships/hyperlink" Target="http://pbs.twimg.com/profile_images/2857578909/3d5ecaf154a9f885ad638281fc407bb9_normal.jpeg" TargetMode="External" /><Relationship Id="rId55" Type="http://schemas.openxmlformats.org/officeDocument/2006/relationships/hyperlink" Target="http://pbs.twimg.com/profile_images/1063927111495356416/MSF72BK3_normal.jpg" TargetMode="External" /><Relationship Id="rId56" Type="http://schemas.openxmlformats.org/officeDocument/2006/relationships/hyperlink" Target="http://pbs.twimg.com/profile_images/1122164081409110016/lS8oRl6E_normal.jpg" TargetMode="External" /><Relationship Id="rId57" Type="http://schemas.openxmlformats.org/officeDocument/2006/relationships/hyperlink" Target="http://pbs.twimg.com/profile_images/902739230908182529/7hI5zlCb_normal.jpg" TargetMode="External" /><Relationship Id="rId58" Type="http://schemas.openxmlformats.org/officeDocument/2006/relationships/hyperlink" Target="http://pbs.twimg.com/profile_images/854037314405888001/r_4vFZi4_normal.jpg" TargetMode="External" /><Relationship Id="rId59" Type="http://schemas.openxmlformats.org/officeDocument/2006/relationships/hyperlink" Target="https://pbs.twimg.com/media/D0DRQolXgAIOL8J.jpg" TargetMode="External" /><Relationship Id="rId60" Type="http://schemas.openxmlformats.org/officeDocument/2006/relationships/hyperlink" Target="http://abs.twimg.com/sticky/default_profile_images/default_profile_normal.png" TargetMode="External" /><Relationship Id="rId61" Type="http://schemas.openxmlformats.org/officeDocument/2006/relationships/hyperlink" Target="https://pbs.twimg.com/media/D5F02QZU8AAxnds.jpg" TargetMode="External" /><Relationship Id="rId62" Type="http://schemas.openxmlformats.org/officeDocument/2006/relationships/hyperlink" Target="http://abs.twimg.com/sticky/default_profile_images/default_profile_normal.png" TargetMode="External" /><Relationship Id="rId63" Type="http://schemas.openxmlformats.org/officeDocument/2006/relationships/hyperlink" Target="http://pbs.twimg.com/profile_images/776510118636564480/p3sAwQkc_normal.jpg" TargetMode="External" /><Relationship Id="rId64" Type="http://schemas.openxmlformats.org/officeDocument/2006/relationships/hyperlink" Target="http://pbs.twimg.com/profile_images/867203262344302593/TukjMark_normal.jpg" TargetMode="External" /><Relationship Id="rId65" Type="http://schemas.openxmlformats.org/officeDocument/2006/relationships/hyperlink" Target="http://pbs.twimg.com/profile_images/919023785411522561/yzEYPJl__normal.jpg" TargetMode="External" /><Relationship Id="rId66" Type="http://schemas.openxmlformats.org/officeDocument/2006/relationships/hyperlink" Target="http://pbs.twimg.com/profile_images/1071182123728560129/svb6HBVj_normal.jpg" TargetMode="External" /><Relationship Id="rId67" Type="http://schemas.openxmlformats.org/officeDocument/2006/relationships/hyperlink" Target="http://pbs.twimg.com/profile_images/1066911566677721088/Y2c6R_vM_normal.jpg" TargetMode="External" /><Relationship Id="rId68" Type="http://schemas.openxmlformats.org/officeDocument/2006/relationships/hyperlink" Target="https://pbs.twimg.com/media/D6VVSecXoAEyC0-.jpg" TargetMode="External" /><Relationship Id="rId69" Type="http://schemas.openxmlformats.org/officeDocument/2006/relationships/hyperlink" Target="http://pbs.twimg.com/profile_images/1129323030449184768/XVCqZ7kl_normal.jpg" TargetMode="External" /><Relationship Id="rId70" Type="http://schemas.openxmlformats.org/officeDocument/2006/relationships/hyperlink" Target="https://pbs.twimg.com/media/D6j3JSZXsAcgLeB.jpg" TargetMode="External" /><Relationship Id="rId71" Type="http://schemas.openxmlformats.org/officeDocument/2006/relationships/hyperlink" Target="http://pbs.twimg.com/profile_images/1089567233276207104/c9hmBlhQ_normal.jpg" TargetMode="External" /><Relationship Id="rId72" Type="http://schemas.openxmlformats.org/officeDocument/2006/relationships/hyperlink" Target="http://pbs.twimg.com/profile_images/1100959655298322434/9lwEFsdC_normal.jpg" TargetMode="External" /><Relationship Id="rId73" Type="http://schemas.openxmlformats.org/officeDocument/2006/relationships/hyperlink" Target="http://pbs.twimg.com/profile_images/605537778294603776/-hNvkCHV_normal.jpg" TargetMode="External" /><Relationship Id="rId74" Type="http://schemas.openxmlformats.org/officeDocument/2006/relationships/hyperlink" Target="https://twitter.com/#!/andybiotech/status/1088855375883980803" TargetMode="External" /><Relationship Id="rId75" Type="http://schemas.openxmlformats.org/officeDocument/2006/relationships/hyperlink" Target="https://twitter.com/#!/anniemo28448248/status/1101992849799827457" TargetMode="External" /><Relationship Id="rId76" Type="http://schemas.openxmlformats.org/officeDocument/2006/relationships/hyperlink" Target="https://twitter.com/#!/pkhakpour/status/1103828983370547202" TargetMode="External" /><Relationship Id="rId77" Type="http://schemas.openxmlformats.org/officeDocument/2006/relationships/hyperlink" Target="https://twitter.com/#!/aolsams/status/1104186660311445508" TargetMode="External" /><Relationship Id="rId78" Type="http://schemas.openxmlformats.org/officeDocument/2006/relationships/hyperlink" Target="https://twitter.com/#!/cyberibum/status/1104205078037032960" TargetMode="External" /><Relationship Id="rId79" Type="http://schemas.openxmlformats.org/officeDocument/2006/relationships/hyperlink" Target="https://twitter.com/#!/mattgaudy/status/1104244404947247104" TargetMode="External" /><Relationship Id="rId80" Type="http://schemas.openxmlformats.org/officeDocument/2006/relationships/hyperlink" Target="https://twitter.com/#!/real_ffa/status/1104476139307876353" TargetMode="External" /><Relationship Id="rId81" Type="http://schemas.openxmlformats.org/officeDocument/2006/relationships/hyperlink" Target="https://twitter.com/#!/dcharabaty/status/1105879111338258437" TargetMode="External" /><Relationship Id="rId82" Type="http://schemas.openxmlformats.org/officeDocument/2006/relationships/hyperlink" Target="https://twitter.com/#!/katescarlata_rd/status/1105910741650063360" TargetMode="External" /><Relationship Id="rId83" Type="http://schemas.openxmlformats.org/officeDocument/2006/relationships/hyperlink" Target="https://twitter.com/#!/williedjenkins1/status/1106237285480218625" TargetMode="External" /><Relationship Id="rId84" Type="http://schemas.openxmlformats.org/officeDocument/2006/relationships/hyperlink" Target="https://twitter.com/#!/ivanaboastsky/status/1106987310929739776" TargetMode="External" /><Relationship Id="rId85" Type="http://schemas.openxmlformats.org/officeDocument/2006/relationships/hyperlink" Target="https://twitter.com/#!/simplesama/status/1107302426330185728" TargetMode="External" /><Relationship Id="rId86" Type="http://schemas.openxmlformats.org/officeDocument/2006/relationships/hyperlink" Target="https://twitter.com/#!/actawesome/status/1103984083233726464" TargetMode="External" /><Relationship Id="rId87" Type="http://schemas.openxmlformats.org/officeDocument/2006/relationships/hyperlink" Target="https://twitter.com/#!/actawesome/status/1109612844654297088" TargetMode="External" /><Relationship Id="rId88" Type="http://schemas.openxmlformats.org/officeDocument/2006/relationships/hyperlink" Target="https://twitter.com/#!/cathyches/status/1109897556195270658" TargetMode="External" /><Relationship Id="rId89" Type="http://schemas.openxmlformats.org/officeDocument/2006/relationships/hyperlink" Target="https://twitter.com/#!/kittenwithawhip/status/1110312789556498432" TargetMode="External" /><Relationship Id="rId90" Type="http://schemas.openxmlformats.org/officeDocument/2006/relationships/hyperlink" Target="https://twitter.com/#!/sassykitchen/status/1110502390229336069" TargetMode="External" /><Relationship Id="rId91" Type="http://schemas.openxmlformats.org/officeDocument/2006/relationships/hyperlink" Target="https://twitter.com/#!/alexdubs_/status/1110953727496728576" TargetMode="External" /><Relationship Id="rId92" Type="http://schemas.openxmlformats.org/officeDocument/2006/relationships/hyperlink" Target="https://twitter.com/#!/casting_notice/status/1111661807649939456" TargetMode="External" /><Relationship Id="rId93" Type="http://schemas.openxmlformats.org/officeDocument/2006/relationships/hyperlink" Target="https://twitter.com/#!/gabrieleschafer/status/1112192745815396352" TargetMode="External" /><Relationship Id="rId94" Type="http://schemas.openxmlformats.org/officeDocument/2006/relationships/hyperlink" Target="https://twitter.com/#!/lizlewiscasting/status/1113513501962715137" TargetMode="External" /><Relationship Id="rId95" Type="http://schemas.openxmlformats.org/officeDocument/2006/relationships/hyperlink" Target="https://twitter.com/#!/swdesertgramma/status/1113679685592862721" TargetMode="External" /><Relationship Id="rId96" Type="http://schemas.openxmlformats.org/officeDocument/2006/relationships/hyperlink" Target="https://twitter.com/#!/jchele2013/status/1114191307726118912" TargetMode="External" /><Relationship Id="rId97" Type="http://schemas.openxmlformats.org/officeDocument/2006/relationships/hyperlink" Target="https://twitter.com/#!/krisimd/status/1114205990570921985" TargetMode="External" /><Relationship Id="rId98" Type="http://schemas.openxmlformats.org/officeDocument/2006/relationships/hyperlink" Target="https://twitter.com/#!/rxassistance123/status/1116053383763365890" TargetMode="External" /><Relationship Id="rId99" Type="http://schemas.openxmlformats.org/officeDocument/2006/relationships/hyperlink" Target="https://twitter.com/#!/therxhelper/status/1116053387064369157" TargetMode="External" /><Relationship Id="rId100" Type="http://schemas.openxmlformats.org/officeDocument/2006/relationships/hyperlink" Target="https://twitter.com/#!/matthewherper/status/1117386418916085760" TargetMode="External" /><Relationship Id="rId101" Type="http://schemas.openxmlformats.org/officeDocument/2006/relationships/hyperlink" Target="https://twitter.com/#!/cpsmdb/status/1119310438313996288" TargetMode="External" /><Relationship Id="rId102" Type="http://schemas.openxmlformats.org/officeDocument/2006/relationships/hyperlink" Target="https://twitter.com/#!/ati_la1/status/1119319878278631424" TargetMode="External" /><Relationship Id="rId103" Type="http://schemas.openxmlformats.org/officeDocument/2006/relationships/hyperlink" Target="https://twitter.com/#!/themobeatty/status/1119354555714551808" TargetMode="External" /><Relationship Id="rId104" Type="http://schemas.openxmlformats.org/officeDocument/2006/relationships/hyperlink" Target="https://twitter.com/#!/queen_historian/status/1120390639676534784" TargetMode="External" /><Relationship Id="rId105" Type="http://schemas.openxmlformats.org/officeDocument/2006/relationships/hyperlink" Target="https://twitter.com/#!/benjaminburck/status/1121414617320906754" TargetMode="External" /><Relationship Id="rId106" Type="http://schemas.openxmlformats.org/officeDocument/2006/relationships/hyperlink" Target="https://twitter.com/#!/thecascott/status/1121464961434308609" TargetMode="External" /><Relationship Id="rId107" Type="http://schemas.openxmlformats.org/officeDocument/2006/relationships/hyperlink" Target="https://twitter.com/#!/mummyb83/status/1121809588393791488" TargetMode="External" /><Relationship Id="rId108" Type="http://schemas.openxmlformats.org/officeDocument/2006/relationships/hyperlink" Target="https://twitter.com/#!/toddabarnett/status/1121916951817805824" TargetMode="External" /><Relationship Id="rId109" Type="http://schemas.openxmlformats.org/officeDocument/2006/relationships/hyperlink" Target="https://twitter.com/#!/blakelashbrook/status/1122163770770563073" TargetMode="External" /><Relationship Id="rId110" Type="http://schemas.openxmlformats.org/officeDocument/2006/relationships/hyperlink" Target="https://twitter.com/#!/catfraker/status/1123242873359667200" TargetMode="External" /><Relationship Id="rId111" Type="http://schemas.openxmlformats.org/officeDocument/2006/relationships/hyperlink" Target="https://twitter.com/#!/lagu_cornejo/status/1123987678993747968" TargetMode="External" /><Relationship Id="rId112" Type="http://schemas.openxmlformats.org/officeDocument/2006/relationships/hyperlink" Target="https://twitter.com/#!/myqc_bandlstory/status/1099109166684299264" TargetMode="External" /><Relationship Id="rId113" Type="http://schemas.openxmlformats.org/officeDocument/2006/relationships/hyperlink" Target="https://twitter.com/#!/pilarcerda7/status/1124752281403047936" TargetMode="External" /><Relationship Id="rId114" Type="http://schemas.openxmlformats.org/officeDocument/2006/relationships/hyperlink" Target="https://twitter.com/#!/therealcamilleg/status/1121806262029574145" TargetMode="External" /><Relationship Id="rId115" Type="http://schemas.openxmlformats.org/officeDocument/2006/relationships/hyperlink" Target="https://twitter.com/#!/carol66walker/status/1125555749839691780" TargetMode="External" /><Relationship Id="rId116" Type="http://schemas.openxmlformats.org/officeDocument/2006/relationships/hyperlink" Target="https://twitter.com/#!/meandhubbysay/status/1125791443761750018" TargetMode="External" /><Relationship Id="rId117" Type="http://schemas.openxmlformats.org/officeDocument/2006/relationships/hyperlink" Target="https://twitter.com/#!/hkeycurrentuser/status/1126260013239013376" TargetMode="External" /><Relationship Id="rId118" Type="http://schemas.openxmlformats.org/officeDocument/2006/relationships/hyperlink" Target="https://twitter.com/#!/dmomblog/status/1126499792685805568" TargetMode="External" /><Relationship Id="rId119" Type="http://schemas.openxmlformats.org/officeDocument/2006/relationships/hyperlink" Target="https://twitter.com/#!/alpha_omega_yah/status/1127401547787395072" TargetMode="External" /><Relationship Id="rId120" Type="http://schemas.openxmlformats.org/officeDocument/2006/relationships/hyperlink" Target="https://twitter.com/#!/immoralreport/status/1127401778905997312" TargetMode="External" /><Relationship Id="rId121" Type="http://schemas.openxmlformats.org/officeDocument/2006/relationships/hyperlink" Target="https://twitter.com/#!/truthsandwich20/status/1127401069674471424" TargetMode="External" /><Relationship Id="rId122" Type="http://schemas.openxmlformats.org/officeDocument/2006/relationships/hyperlink" Target="https://twitter.com/#!/oneredoctober/status/1127532532860432384" TargetMode="External" /><Relationship Id="rId123" Type="http://schemas.openxmlformats.org/officeDocument/2006/relationships/hyperlink" Target="https://twitter.com/#!/mhowardrn/status/1128423492905525249" TargetMode="External" /><Relationship Id="rId124" Type="http://schemas.openxmlformats.org/officeDocument/2006/relationships/hyperlink" Target="https://twitter.com/#!/indianaena/status/1128424952506589184" TargetMode="External" /><Relationship Id="rId125" Type="http://schemas.openxmlformats.org/officeDocument/2006/relationships/hyperlink" Target="https://twitter.com/#!/m_cassity/status/1129215961716932608" TargetMode="External" /><Relationship Id="rId126" Type="http://schemas.openxmlformats.org/officeDocument/2006/relationships/hyperlink" Target="https://twitter.com/#!/jcrben/status/1129242078997692418" TargetMode="External" /><Relationship Id="rId127" Type="http://schemas.openxmlformats.org/officeDocument/2006/relationships/hyperlink" Target="https://api.twitter.com/1.1/geo/id/fbd6d2f5a4e4a15e.json" TargetMode="External" /><Relationship Id="rId128" Type="http://schemas.openxmlformats.org/officeDocument/2006/relationships/hyperlink" Target="https://api.twitter.com/1.1/geo/id/005f284c5f674191.json" TargetMode="External" /><Relationship Id="rId129" Type="http://schemas.openxmlformats.org/officeDocument/2006/relationships/comments" Target="../comments12.xml" /><Relationship Id="rId130" Type="http://schemas.openxmlformats.org/officeDocument/2006/relationships/vmlDrawing" Target="../drawings/vmlDrawing6.vml" /><Relationship Id="rId131" Type="http://schemas.openxmlformats.org/officeDocument/2006/relationships/table" Target="../tables/table22.xml" /><Relationship Id="rId132"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date-ok.com/" TargetMode="External" /><Relationship Id="rId2" Type="http://schemas.openxmlformats.org/officeDocument/2006/relationships/hyperlink" Target="https://t.co/5hWYdSl6g0" TargetMode="External" /><Relationship Id="rId3" Type="http://schemas.openxmlformats.org/officeDocument/2006/relationships/hyperlink" Target="http://bethenny.com/" TargetMode="External" /><Relationship Id="rId4" Type="http://schemas.openxmlformats.org/officeDocument/2006/relationships/hyperlink" Target="https://t.co/IxLjEB2zlE" TargetMode="External" /><Relationship Id="rId5" Type="http://schemas.openxmlformats.org/officeDocument/2006/relationships/hyperlink" Target="https://t.co/DJECw2DBO4" TargetMode="External" /><Relationship Id="rId6" Type="http://schemas.openxmlformats.org/officeDocument/2006/relationships/hyperlink" Target="http://www.facebook.com/DrAlineCharabaty/" TargetMode="External" /><Relationship Id="rId7" Type="http://schemas.openxmlformats.org/officeDocument/2006/relationships/hyperlink" Target="http://t.co/GLPh9PNEjd" TargetMode="External" /><Relationship Id="rId8" Type="http://schemas.openxmlformats.org/officeDocument/2006/relationships/hyperlink" Target="https://t.co/3wJCk5qBif" TargetMode="External" /><Relationship Id="rId9" Type="http://schemas.openxmlformats.org/officeDocument/2006/relationships/hyperlink" Target="http://m.youtube.com/channel/UC3pKXlUsOadMLZbZLKrnrIA" TargetMode="External" /><Relationship Id="rId10" Type="http://schemas.openxmlformats.org/officeDocument/2006/relationships/hyperlink" Target="https://t.co/pp0dbpibFl" TargetMode="External" /><Relationship Id="rId11" Type="http://schemas.openxmlformats.org/officeDocument/2006/relationships/hyperlink" Target="http://t.co/cGQLyQaQrp" TargetMode="External" /><Relationship Id="rId12" Type="http://schemas.openxmlformats.org/officeDocument/2006/relationships/hyperlink" Target="https://t.co/THsJuJNcrx" TargetMode="External" /><Relationship Id="rId13" Type="http://schemas.openxmlformats.org/officeDocument/2006/relationships/hyperlink" Target="https://t.co/Cwe6ONP9RL" TargetMode="External" /><Relationship Id="rId14" Type="http://schemas.openxmlformats.org/officeDocument/2006/relationships/hyperlink" Target="https://t.co/DzzEPOYipr" TargetMode="External" /><Relationship Id="rId15" Type="http://schemas.openxmlformats.org/officeDocument/2006/relationships/hyperlink" Target="http://t.co/iqyJtIumSz" TargetMode="External" /><Relationship Id="rId16" Type="http://schemas.openxmlformats.org/officeDocument/2006/relationships/hyperlink" Target="http://gabrieleschafer.com/" TargetMode="External" /><Relationship Id="rId17" Type="http://schemas.openxmlformats.org/officeDocument/2006/relationships/hyperlink" Target="http://t.co/IoU3P7zBIQ" TargetMode="External" /><Relationship Id="rId18" Type="http://schemas.openxmlformats.org/officeDocument/2006/relationships/hyperlink" Target="https://t.co/r59GQpQSDY" TargetMode="External" /><Relationship Id="rId19" Type="http://schemas.openxmlformats.org/officeDocument/2006/relationships/hyperlink" Target="https://therxhelper.com/" TargetMode="External" /><Relationship Id="rId20" Type="http://schemas.openxmlformats.org/officeDocument/2006/relationships/hyperlink" Target="https://t.co/9Tpkg0UmLW" TargetMode="External" /><Relationship Id="rId21" Type="http://schemas.openxmlformats.org/officeDocument/2006/relationships/hyperlink" Target="https://t.co/lGZHKPUiPA" TargetMode="External" /><Relationship Id="rId22" Type="http://schemas.openxmlformats.org/officeDocument/2006/relationships/hyperlink" Target="https://t.co/277tIdYS6w" TargetMode="External" /><Relationship Id="rId23" Type="http://schemas.openxmlformats.org/officeDocument/2006/relationships/hyperlink" Target="https://t.co/MU11GhUnMj" TargetMode="External" /><Relationship Id="rId24" Type="http://schemas.openxmlformats.org/officeDocument/2006/relationships/hyperlink" Target="https://t.co/4T4qScPtmj" TargetMode="External" /><Relationship Id="rId25" Type="http://schemas.openxmlformats.org/officeDocument/2006/relationships/hyperlink" Target="https://t.co/sdip4ai5Ok" TargetMode="External" /><Relationship Id="rId26" Type="http://schemas.openxmlformats.org/officeDocument/2006/relationships/hyperlink" Target="https://t.co/OMxB0x7xC5" TargetMode="External" /><Relationship Id="rId27" Type="http://schemas.openxmlformats.org/officeDocument/2006/relationships/hyperlink" Target="https://t.co/Qag5AX8DDQ" TargetMode="External" /><Relationship Id="rId28" Type="http://schemas.openxmlformats.org/officeDocument/2006/relationships/hyperlink" Target="http://t.co/Qz7bR9OOy0" TargetMode="External" /><Relationship Id="rId29" Type="http://schemas.openxmlformats.org/officeDocument/2006/relationships/hyperlink" Target="https://twitter.com/search?f=tweets&amp;vertical=default&amp;q=from%3Ajesus_yahweh_&amp;src=savs" TargetMode="External" /><Relationship Id="rId30" Type="http://schemas.openxmlformats.org/officeDocument/2006/relationships/hyperlink" Target="https://t.co/CS7va7rrEj" TargetMode="External" /><Relationship Id="rId31" Type="http://schemas.openxmlformats.org/officeDocument/2006/relationships/hyperlink" Target="https://t.co/v4nyVO9o1k" TargetMode="External" /><Relationship Id="rId32" Type="http://schemas.openxmlformats.org/officeDocument/2006/relationships/hyperlink" Target="http://t.co/uJcGP8Hq3M" TargetMode="External" /><Relationship Id="rId33" Type="http://schemas.openxmlformats.org/officeDocument/2006/relationships/hyperlink" Target="http://www.ena.org/" TargetMode="External" /><Relationship Id="rId34" Type="http://schemas.openxmlformats.org/officeDocument/2006/relationships/hyperlink" Target="https://t.co/T8W7xDP0Ca" TargetMode="External" /><Relationship Id="rId35" Type="http://schemas.openxmlformats.org/officeDocument/2006/relationships/hyperlink" Target="https://t.co/hjJNnYcRdj" TargetMode="External" /><Relationship Id="rId36" Type="http://schemas.openxmlformats.org/officeDocument/2006/relationships/hyperlink" Target="https://pbs.twimg.com/profile_banners/632341632/1547837092" TargetMode="External" /><Relationship Id="rId37" Type="http://schemas.openxmlformats.org/officeDocument/2006/relationships/hyperlink" Target="https://pbs.twimg.com/profile_banners/1091556004662251520/1551427502" TargetMode="External" /><Relationship Id="rId38" Type="http://schemas.openxmlformats.org/officeDocument/2006/relationships/hyperlink" Target="https://pbs.twimg.com/profile_banners/146967921/1521041413" TargetMode="External" /><Relationship Id="rId39" Type="http://schemas.openxmlformats.org/officeDocument/2006/relationships/hyperlink" Target="https://pbs.twimg.com/profile_banners/1363237567/1372389887" TargetMode="External" /><Relationship Id="rId40" Type="http://schemas.openxmlformats.org/officeDocument/2006/relationships/hyperlink" Target="https://pbs.twimg.com/profile_banners/12701412/1544479157" TargetMode="External" /><Relationship Id="rId41" Type="http://schemas.openxmlformats.org/officeDocument/2006/relationships/hyperlink" Target="https://pbs.twimg.com/profile_banners/279298711/1550797707" TargetMode="External" /><Relationship Id="rId42" Type="http://schemas.openxmlformats.org/officeDocument/2006/relationships/hyperlink" Target="https://pbs.twimg.com/profile_banners/822215679726100480/1549425227" TargetMode="External" /><Relationship Id="rId43" Type="http://schemas.openxmlformats.org/officeDocument/2006/relationships/hyperlink" Target="https://pbs.twimg.com/profile_banners/546566179/1418059599" TargetMode="External" /><Relationship Id="rId44" Type="http://schemas.openxmlformats.org/officeDocument/2006/relationships/hyperlink" Target="https://pbs.twimg.com/profile_banners/940122844637392902/1553400004" TargetMode="External" /><Relationship Id="rId45" Type="http://schemas.openxmlformats.org/officeDocument/2006/relationships/hyperlink" Target="https://pbs.twimg.com/profile_banners/988583414809931776/1531523854" TargetMode="External" /><Relationship Id="rId46" Type="http://schemas.openxmlformats.org/officeDocument/2006/relationships/hyperlink" Target="https://pbs.twimg.com/profile_banners/20272531/1534249322" TargetMode="External" /><Relationship Id="rId47" Type="http://schemas.openxmlformats.org/officeDocument/2006/relationships/hyperlink" Target="https://pbs.twimg.com/profile_banners/18721290/1543460497" TargetMode="External" /><Relationship Id="rId48" Type="http://schemas.openxmlformats.org/officeDocument/2006/relationships/hyperlink" Target="https://pbs.twimg.com/profile_banners/147183804/1553226733" TargetMode="External" /><Relationship Id="rId49" Type="http://schemas.openxmlformats.org/officeDocument/2006/relationships/hyperlink" Target="https://pbs.twimg.com/profile_banners/1075599419679129600/1557729423" TargetMode="External" /><Relationship Id="rId50" Type="http://schemas.openxmlformats.org/officeDocument/2006/relationships/hyperlink" Target="https://pbs.twimg.com/profile_banners/734448335797506048/1542636675" TargetMode="External" /><Relationship Id="rId51" Type="http://schemas.openxmlformats.org/officeDocument/2006/relationships/hyperlink" Target="https://pbs.twimg.com/profile_banners/96167297/1403786376" TargetMode="External" /><Relationship Id="rId52" Type="http://schemas.openxmlformats.org/officeDocument/2006/relationships/hyperlink" Target="https://pbs.twimg.com/profile_banners/2642602153/1538859074" TargetMode="External" /><Relationship Id="rId53" Type="http://schemas.openxmlformats.org/officeDocument/2006/relationships/hyperlink" Target="https://pbs.twimg.com/profile_banners/19274588/1493390635" TargetMode="External" /><Relationship Id="rId54" Type="http://schemas.openxmlformats.org/officeDocument/2006/relationships/hyperlink" Target="https://pbs.twimg.com/profile_banners/15682352/1495516752" TargetMode="External" /><Relationship Id="rId55" Type="http://schemas.openxmlformats.org/officeDocument/2006/relationships/hyperlink" Target="https://pbs.twimg.com/profile_banners/14846941/1356564613" TargetMode="External" /><Relationship Id="rId56" Type="http://schemas.openxmlformats.org/officeDocument/2006/relationships/hyperlink" Target="https://pbs.twimg.com/profile_banners/62663568/1544021465" TargetMode="External" /><Relationship Id="rId57" Type="http://schemas.openxmlformats.org/officeDocument/2006/relationships/hyperlink" Target="https://pbs.twimg.com/profile_banners/555582049/1553553492" TargetMode="External" /><Relationship Id="rId58" Type="http://schemas.openxmlformats.org/officeDocument/2006/relationships/hyperlink" Target="https://pbs.twimg.com/profile_banners/57659482/1545251541" TargetMode="External" /><Relationship Id="rId59" Type="http://schemas.openxmlformats.org/officeDocument/2006/relationships/hyperlink" Target="https://pbs.twimg.com/profile_banners/14199325/1550241502" TargetMode="External" /><Relationship Id="rId60" Type="http://schemas.openxmlformats.org/officeDocument/2006/relationships/hyperlink" Target="https://pbs.twimg.com/profile_banners/1046936071626461184/1554912652" TargetMode="External" /><Relationship Id="rId61" Type="http://schemas.openxmlformats.org/officeDocument/2006/relationships/hyperlink" Target="https://pbs.twimg.com/profile_banners/1039957861/1556239553" TargetMode="External" /><Relationship Id="rId62" Type="http://schemas.openxmlformats.org/officeDocument/2006/relationships/hyperlink" Target="https://pbs.twimg.com/profile_banners/3290875548/1548289205" TargetMode="External" /><Relationship Id="rId63" Type="http://schemas.openxmlformats.org/officeDocument/2006/relationships/hyperlink" Target="https://pbs.twimg.com/profile_banners/1056759684722499584/1540786340" TargetMode="External" /><Relationship Id="rId64" Type="http://schemas.openxmlformats.org/officeDocument/2006/relationships/hyperlink" Target="https://pbs.twimg.com/profile_banners/1577970206/1373298140" TargetMode="External" /><Relationship Id="rId65" Type="http://schemas.openxmlformats.org/officeDocument/2006/relationships/hyperlink" Target="https://pbs.twimg.com/profile_banners/44438256/1556935251" TargetMode="External" /><Relationship Id="rId66" Type="http://schemas.openxmlformats.org/officeDocument/2006/relationships/hyperlink" Target="https://pbs.twimg.com/profile_banners/429454010/1354563931" TargetMode="External" /><Relationship Id="rId67" Type="http://schemas.openxmlformats.org/officeDocument/2006/relationships/hyperlink" Target="https://pbs.twimg.com/profile_banners/1109992180289024000/1553480307" TargetMode="External" /><Relationship Id="rId68" Type="http://schemas.openxmlformats.org/officeDocument/2006/relationships/hyperlink" Target="https://pbs.twimg.com/profile_banners/1109276868182568961/1553438058" TargetMode="External" /><Relationship Id="rId69" Type="http://schemas.openxmlformats.org/officeDocument/2006/relationships/hyperlink" Target="https://pbs.twimg.com/profile_banners/902273334871605248/1503955394" TargetMode="External" /><Relationship Id="rId70" Type="http://schemas.openxmlformats.org/officeDocument/2006/relationships/hyperlink" Target="https://pbs.twimg.com/profile_banners/499312784/1512093478" TargetMode="External" /><Relationship Id="rId71" Type="http://schemas.openxmlformats.org/officeDocument/2006/relationships/hyperlink" Target="https://pbs.twimg.com/profile_banners/979146883523375104/1522282561" TargetMode="External" /><Relationship Id="rId72" Type="http://schemas.openxmlformats.org/officeDocument/2006/relationships/hyperlink" Target="https://pbs.twimg.com/profile_banners/29788136/1512012093" TargetMode="External" /><Relationship Id="rId73" Type="http://schemas.openxmlformats.org/officeDocument/2006/relationships/hyperlink" Target="https://pbs.twimg.com/profile_banners/952236348/1353096963" TargetMode="External" /><Relationship Id="rId74" Type="http://schemas.openxmlformats.org/officeDocument/2006/relationships/hyperlink" Target="https://pbs.twimg.com/profile_banners/244243477/1547190343" TargetMode="External" /><Relationship Id="rId75" Type="http://schemas.openxmlformats.org/officeDocument/2006/relationships/hyperlink" Target="https://pbs.twimg.com/profile_banners/25780843/1450817987" TargetMode="External" /><Relationship Id="rId76" Type="http://schemas.openxmlformats.org/officeDocument/2006/relationships/hyperlink" Target="https://pbs.twimg.com/profile_banners/1053318155983118341/1556312511" TargetMode="External" /><Relationship Id="rId77" Type="http://schemas.openxmlformats.org/officeDocument/2006/relationships/hyperlink" Target="https://pbs.twimg.com/profile_banners/1151366077/1556824485" TargetMode="External" /><Relationship Id="rId78" Type="http://schemas.openxmlformats.org/officeDocument/2006/relationships/hyperlink" Target="https://pbs.twimg.com/profile_banners/20402945/1533568341" TargetMode="External" /><Relationship Id="rId79" Type="http://schemas.openxmlformats.org/officeDocument/2006/relationships/hyperlink" Target="https://pbs.twimg.com/profile_banners/3895571002/1528650880" TargetMode="External" /><Relationship Id="rId80" Type="http://schemas.openxmlformats.org/officeDocument/2006/relationships/hyperlink" Target="https://pbs.twimg.com/profile_banners/278145569/1549925243" TargetMode="External" /><Relationship Id="rId81" Type="http://schemas.openxmlformats.org/officeDocument/2006/relationships/hyperlink" Target="https://pbs.twimg.com/profile_banners/3273418368/1504106665" TargetMode="External" /><Relationship Id="rId82" Type="http://schemas.openxmlformats.org/officeDocument/2006/relationships/hyperlink" Target="https://pbs.twimg.com/profile_banners/25073877/1557167376" TargetMode="External" /><Relationship Id="rId83" Type="http://schemas.openxmlformats.org/officeDocument/2006/relationships/hyperlink" Target="https://pbs.twimg.com/profile_banners/90058085/1507947321" TargetMode="External" /><Relationship Id="rId84" Type="http://schemas.openxmlformats.org/officeDocument/2006/relationships/hyperlink" Target="https://pbs.twimg.com/profile_banners/76366904/1553288437" TargetMode="External" /><Relationship Id="rId85" Type="http://schemas.openxmlformats.org/officeDocument/2006/relationships/hyperlink" Target="https://pbs.twimg.com/profile_banners/1071181437603332099/1548172709" TargetMode="External" /><Relationship Id="rId86" Type="http://schemas.openxmlformats.org/officeDocument/2006/relationships/hyperlink" Target="https://pbs.twimg.com/profile_banners/283855010/1530836195" TargetMode="External" /><Relationship Id="rId87" Type="http://schemas.openxmlformats.org/officeDocument/2006/relationships/hyperlink" Target="https://pbs.twimg.com/profile_banners/3376927462/1536282431" TargetMode="External" /><Relationship Id="rId88" Type="http://schemas.openxmlformats.org/officeDocument/2006/relationships/hyperlink" Target="https://pbs.twimg.com/profile_banners/43414790/1557791774" TargetMode="External" /><Relationship Id="rId89" Type="http://schemas.openxmlformats.org/officeDocument/2006/relationships/hyperlink" Target="https://pbs.twimg.com/profile_banners/4877050065/1454615682" TargetMode="External" /><Relationship Id="rId90" Type="http://schemas.openxmlformats.org/officeDocument/2006/relationships/hyperlink" Target="https://pbs.twimg.com/profile_banners/301044806/1548608253" TargetMode="External" /><Relationship Id="rId91" Type="http://schemas.openxmlformats.org/officeDocument/2006/relationships/hyperlink" Target="https://pbs.twimg.com/profile_banners/34741870/1555351500" TargetMode="External" /><Relationship Id="rId92" Type="http://schemas.openxmlformats.org/officeDocument/2006/relationships/hyperlink" Target="https://pbs.twimg.com/profile_banners/2882424823/1424672731" TargetMode="External" /><Relationship Id="rId93" Type="http://schemas.openxmlformats.org/officeDocument/2006/relationships/hyperlink" Target="https://pbs.twimg.com/profile_banners/2783748428/1556372565" TargetMode="External" /><Relationship Id="rId94" Type="http://schemas.openxmlformats.org/officeDocument/2006/relationships/hyperlink" Target="http://abs.twimg.com/images/themes/theme2/bg.gif" TargetMode="External" /><Relationship Id="rId95" Type="http://schemas.openxmlformats.org/officeDocument/2006/relationships/hyperlink" Target="http://abs.twimg.com/images/themes/theme15/bg.png" TargetMode="External" /><Relationship Id="rId96" Type="http://schemas.openxmlformats.org/officeDocument/2006/relationships/hyperlink" Target="http://abs.twimg.com/images/themes/theme1/bg.png" TargetMode="External" /><Relationship Id="rId97" Type="http://schemas.openxmlformats.org/officeDocument/2006/relationships/hyperlink" Target="http://abs.twimg.com/images/themes/theme17/bg.gif" TargetMode="External" /><Relationship Id="rId98" Type="http://schemas.openxmlformats.org/officeDocument/2006/relationships/hyperlink" Target="http://abs.twimg.com/images/themes/theme14/bg.gif" TargetMode="External" /><Relationship Id="rId99" Type="http://schemas.openxmlformats.org/officeDocument/2006/relationships/hyperlink" Target="http://abs.twimg.com/images/themes/theme1/bg.png" TargetMode="External" /><Relationship Id="rId100" Type="http://schemas.openxmlformats.org/officeDocument/2006/relationships/hyperlink" Target="http://abs.twimg.com/images/themes/theme1/bg.png" TargetMode="External" /><Relationship Id="rId101" Type="http://schemas.openxmlformats.org/officeDocument/2006/relationships/hyperlink" Target="http://abs.twimg.com/images/themes/theme1/bg.png" TargetMode="External" /><Relationship Id="rId102" Type="http://schemas.openxmlformats.org/officeDocument/2006/relationships/hyperlink" Target="http://abs.twimg.com/images/themes/theme6/bg.gif" TargetMode="External" /><Relationship Id="rId103" Type="http://schemas.openxmlformats.org/officeDocument/2006/relationships/hyperlink" Target="http://abs.twimg.com/images/themes/theme1/bg.png" TargetMode="External" /><Relationship Id="rId104" Type="http://schemas.openxmlformats.org/officeDocument/2006/relationships/hyperlink" Target="http://abs.twimg.com/images/themes/theme1/bg.png" TargetMode="External" /><Relationship Id="rId105" Type="http://schemas.openxmlformats.org/officeDocument/2006/relationships/hyperlink" Target="http://abs.twimg.com/images/themes/theme15/bg.png" TargetMode="External" /><Relationship Id="rId106" Type="http://schemas.openxmlformats.org/officeDocument/2006/relationships/hyperlink" Target="http://abs.twimg.com/images/themes/theme1/bg.png" TargetMode="External" /><Relationship Id="rId107" Type="http://schemas.openxmlformats.org/officeDocument/2006/relationships/hyperlink" Target="http://abs.twimg.com/images/themes/theme1/bg.png" TargetMode="External" /><Relationship Id="rId108" Type="http://schemas.openxmlformats.org/officeDocument/2006/relationships/hyperlink" Target="http://abs.twimg.com/images/themes/theme4/bg.gif" TargetMode="External" /><Relationship Id="rId109" Type="http://schemas.openxmlformats.org/officeDocument/2006/relationships/hyperlink" Target="http://abs.twimg.com/images/themes/theme7/bg.gif" TargetMode="External" /><Relationship Id="rId110" Type="http://schemas.openxmlformats.org/officeDocument/2006/relationships/hyperlink" Target="http://abs.twimg.com/images/themes/theme7/bg.gif" TargetMode="External" /><Relationship Id="rId111" Type="http://schemas.openxmlformats.org/officeDocument/2006/relationships/hyperlink" Target="http://abs.twimg.com/images/themes/theme12/bg.gif" TargetMode="External" /><Relationship Id="rId112" Type="http://schemas.openxmlformats.org/officeDocument/2006/relationships/hyperlink" Target="http://abs.twimg.com/images/themes/theme1/bg.png" TargetMode="External" /><Relationship Id="rId113" Type="http://schemas.openxmlformats.org/officeDocument/2006/relationships/hyperlink" Target="http://abs.twimg.com/images/themes/theme11/bg.gif" TargetMode="External" /><Relationship Id="rId114" Type="http://schemas.openxmlformats.org/officeDocument/2006/relationships/hyperlink" Target="http://abs.twimg.com/images/themes/theme7/bg.gif" TargetMode="External" /><Relationship Id="rId115" Type="http://schemas.openxmlformats.org/officeDocument/2006/relationships/hyperlink" Target="http://abs.twimg.com/images/themes/theme7/bg.gif" TargetMode="External" /><Relationship Id="rId116" Type="http://schemas.openxmlformats.org/officeDocument/2006/relationships/hyperlink" Target="http://abs.twimg.com/images/themes/theme14/bg.gif" TargetMode="External" /><Relationship Id="rId117" Type="http://schemas.openxmlformats.org/officeDocument/2006/relationships/hyperlink" Target="http://abs.twimg.com/images/themes/theme1/bg.png" TargetMode="External" /><Relationship Id="rId118" Type="http://schemas.openxmlformats.org/officeDocument/2006/relationships/hyperlink" Target="http://abs.twimg.com/images/themes/theme1/bg.png" TargetMode="External" /><Relationship Id="rId119" Type="http://schemas.openxmlformats.org/officeDocument/2006/relationships/hyperlink" Target="http://abs.twimg.com/images/themes/theme5/bg.gif" TargetMode="External" /><Relationship Id="rId120" Type="http://schemas.openxmlformats.org/officeDocument/2006/relationships/hyperlink" Target="http://abs.twimg.com/images/themes/theme1/bg.png" TargetMode="External" /><Relationship Id="rId121" Type="http://schemas.openxmlformats.org/officeDocument/2006/relationships/hyperlink" Target="http://abs.twimg.com/images/themes/theme15/bg.png" TargetMode="External" /><Relationship Id="rId122" Type="http://schemas.openxmlformats.org/officeDocument/2006/relationships/hyperlink" Target="http://abs.twimg.com/images/themes/theme1/bg.png" TargetMode="External" /><Relationship Id="rId123" Type="http://schemas.openxmlformats.org/officeDocument/2006/relationships/hyperlink" Target="http://abs.twimg.com/images/themes/theme1/bg.png" TargetMode="External" /><Relationship Id="rId124" Type="http://schemas.openxmlformats.org/officeDocument/2006/relationships/hyperlink" Target="http://abs.twimg.com/images/themes/theme7/bg.gif" TargetMode="External" /><Relationship Id="rId125" Type="http://schemas.openxmlformats.org/officeDocument/2006/relationships/hyperlink" Target="http://abs.twimg.com/images/themes/theme1/bg.png" TargetMode="External" /><Relationship Id="rId126" Type="http://schemas.openxmlformats.org/officeDocument/2006/relationships/hyperlink" Target="http://abs.twimg.com/images/themes/theme1/bg.png" TargetMode="External" /><Relationship Id="rId127" Type="http://schemas.openxmlformats.org/officeDocument/2006/relationships/hyperlink" Target="http://abs.twimg.com/images/themes/theme19/bg.gif" TargetMode="External" /><Relationship Id="rId128" Type="http://schemas.openxmlformats.org/officeDocument/2006/relationships/hyperlink" Target="http://abs.twimg.com/images/themes/theme1/bg.png" TargetMode="External" /><Relationship Id="rId129" Type="http://schemas.openxmlformats.org/officeDocument/2006/relationships/hyperlink" Target="http://abs.twimg.com/images/themes/theme9/bg.gif" TargetMode="External" /><Relationship Id="rId130" Type="http://schemas.openxmlformats.org/officeDocument/2006/relationships/hyperlink" Target="http://abs.twimg.com/images/themes/theme1/bg.png" TargetMode="External" /><Relationship Id="rId131" Type="http://schemas.openxmlformats.org/officeDocument/2006/relationships/hyperlink" Target="http://abs.twimg.com/images/themes/theme11/bg.gif" TargetMode="External" /><Relationship Id="rId132" Type="http://schemas.openxmlformats.org/officeDocument/2006/relationships/hyperlink" Target="http://abs.twimg.com/images/themes/theme1/bg.png" TargetMode="External" /><Relationship Id="rId133" Type="http://schemas.openxmlformats.org/officeDocument/2006/relationships/hyperlink" Target="http://abs.twimg.com/images/themes/theme1/bg.png" TargetMode="External" /><Relationship Id="rId134" Type="http://schemas.openxmlformats.org/officeDocument/2006/relationships/hyperlink" Target="http://abs.twimg.com/images/themes/theme1/bg.png"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abs.twimg.com/images/themes/theme17/bg.gif"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abs.twimg.com/images/themes/theme4/bg.gif"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6/bg.gif"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10/bg.gif"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17/bg.gif" TargetMode="External" /><Relationship Id="rId147" Type="http://schemas.openxmlformats.org/officeDocument/2006/relationships/hyperlink" Target="http://pbs.twimg.com/profile_images/378800000074240482/d961ebeb9f4fe6b084a68663b9a36738_normal.png" TargetMode="External" /><Relationship Id="rId148" Type="http://schemas.openxmlformats.org/officeDocument/2006/relationships/hyperlink" Target="http://pbs.twimg.com/profile_images/1101392900754157568/EzD0Y76e_normal.jpg" TargetMode="External" /><Relationship Id="rId149" Type="http://schemas.openxmlformats.org/officeDocument/2006/relationships/hyperlink" Target="http://pbs.twimg.com/profile_images/1061395946011914240/YADskj92_normal.jpg" TargetMode="External" /><Relationship Id="rId150" Type="http://schemas.openxmlformats.org/officeDocument/2006/relationships/hyperlink" Target="http://pbs.twimg.com/profile_images/669652173475545089/9BOZLTeY_normal.jpg" TargetMode="External" /><Relationship Id="rId151" Type="http://schemas.openxmlformats.org/officeDocument/2006/relationships/hyperlink" Target="http://pbs.twimg.com/profile_images/1116806061325979648/L3jiqU4Q_normal.jpg" TargetMode="External" /><Relationship Id="rId152" Type="http://schemas.openxmlformats.org/officeDocument/2006/relationships/hyperlink" Target="http://pbs.twimg.com/profile_images/464868475739987968/mbp_NqKN_normal.jpeg" TargetMode="External" /><Relationship Id="rId153" Type="http://schemas.openxmlformats.org/officeDocument/2006/relationships/hyperlink" Target="http://pbs.twimg.com/profile_images/859982100904148992/hv5soju7_normal.jpg" TargetMode="External" /><Relationship Id="rId154" Type="http://schemas.openxmlformats.org/officeDocument/2006/relationships/hyperlink" Target="http://pbs.twimg.com/profile_images/1070832808640344065/eifkkz87_normal.jpg" TargetMode="External" /><Relationship Id="rId155" Type="http://schemas.openxmlformats.org/officeDocument/2006/relationships/hyperlink" Target="http://pbs.twimg.com/profile_images/1109663030265212930/y1Z3iHn3_normal.png" TargetMode="External" /><Relationship Id="rId156" Type="http://schemas.openxmlformats.org/officeDocument/2006/relationships/hyperlink" Target="http://pbs.twimg.com/profile_images/988586135688445952/-XHjTWuS_normal.jpg" TargetMode="External" /><Relationship Id="rId157" Type="http://schemas.openxmlformats.org/officeDocument/2006/relationships/hyperlink" Target="http://pbs.twimg.com/profile_images/818900930955476993/31Gv3hVf_normal.jpg" TargetMode="External" /><Relationship Id="rId158" Type="http://schemas.openxmlformats.org/officeDocument/2006/relationships/hyperlink" Target="http://pbs.twimg.com/profile_images/1067977362615296000/uQ80s0_C_normal.jpg" TargetMode="External" /><Relationship Id="rId159" Type="http://schemas.openxmlformats.org/officeDocument/2006/relationships/hyperlink" Target="http://pbs.twimg.com/profile_images/1108954314188320774/7zX7fhYN_normal.jpg" TargetMode="External" /><Relationship Id="rId160" Type="http://schemas.openxmlformats.org/officeDocument/2006/relationships/hyperlink" Target="http://pbs.twimg.com/profile_images/1075601265592283136/0xtohuBi_normal.jpg" TargetMode="External" /><Relationship Id="rId161" Type="http://schemas.openxmlformats.org/officeDocument/2006/relationships/hyperlink" Target="http://pbs.twimg.com/profile_images/1107646054730813440/IdxZGTit_normal.jpg" TargetMode="External" /><Relationship Id="rId162" Type="http://schemas.openxmlformats.org/officeDocument/2006/relationships/hyperlink" Target="http://pbs.twimg.com/profile_images/1121111612016881665/1L9XzMCI_normal.jpg" TargetMode="External" /><Relationship Id="rId163" Type="http://schemas.openxmlformats.org/officeDocument/2006/relationships/hyperlink" Target="http://pbs.twimg.com/profile_images/618952267824173057/FFoiizxl_normal.jpg" TargetMode="External" /><Relationship Id="rId164" Type="http://schemas.openxmlformats.org/officeDocument/2006/relationships/hyperlink" Target="http://pbs.twimg.com/profile_images/1062134045155282945/khQTfLZE_normal.jpg" TargetMode="External" /><Relationship Id="rId165" Type="http://schemas.openxmlformats.org/officeDocument/2006/relationships/hyperlink" Target="http://pbs.twimg.com/profile_images/1120584863944306688/H-Euvm-0_normal.jpg" TargetMode="External" /><Relationship Id="rId166" Type="http://schemas.openxmlformats.org/officeDocument/2006/relationships/hyperlink" Target="http://pbs.twimg.com/profile_images/853420081392439296/wXvdixb8_normal.jpg" TargetMode="External" /><Relationship Id="rId167" Type="http://schemas.openxmlformats.org/officeDocument/2006/relationships/hyperlink" Target="http://pbs.twimg.com/profile_images/530803937549361152/XGhOJl8H_normal.jpeg" TargetMode="External" /><Relationship Id="rId168" Type="http://schemas.openxmlformats.org/officeDocument/2006/relationships/hyperlink" Target="http://pbs.twimg.com/profile_images/56091324/peppers2_normal.jpg" TargetMode="External" /><Relationship Id="rId169" Type="http://schemas.openxmlformats.org/officeDocument/2006/relationships/hyperlink" Target="http://pbs.twimg.com/profile_images/1070329711623106561/cUBCv5UG_normal.jpg" TargetMode="External" /><Relationship Id="rId170" Type="http://schemas.openxmlformats.org/officeDocument/2006/relationships/hyperlink" Target="http://pbs.twimg.com/profile_images/1109576401433358337/F2qkLstb_normal.jpg" TargetMode="External" /><Relationship Id="rId171" Type="http://schemas.openxmlformats.org/officeDocument/2006/relationships/hyperlink" Target="http://pbs.twimg.com/profile_images/1120023260224270337/JElupMzw_normal.jpg" TargetMode="External" /><Relationship Id="rId172" Type="http://schemas.openxmlformats.org/officeDocument/2006/relationships/hyperlink" Target="http://pbs.twimg.com/profile_images/2507761064/ij16xztxbw5jkarhlc3p_normal.jpeg" TargetMode="External" /><Relationship Id="rId173" Type="http://schemas.openxmlformats.org/officeDocument/2006/relationships/hyperlink" Target="http://pbs.twimg.com/profile_images/971751443622318080/yUnzbzfs_normal.jpg" TargetMode="External" /><Relationship Id="rId174" Type="http://schemas.openxmlformats.org/officeDocument/2006/relationships/hyperlink" Target="http://pbs.twimg.com/profile_images/567810115848261632/figZvKsc_normal.jpeg" TargetMode="External" /><Relationship Id="rId175" Type="http://schemas.openxmlformats.org/officeDocument/2006/relationships/hyperlink" Target="http://pbs.twimg.com/profile_images/1114571458401857536/FLU0_W7o_normal.jpg" TargetMode="External" /><Relationship Id="rId176" Type="http://schemas.openxmlformats.org/officeDocument/2006/relationships/hyperlink" Target="http://pbs.twimg.com/profile_images/1121510367354589185/fEc-p7sv_normal.jpg" TargetMode="External" /><Relationship Id="rId177" Type="http://schemas.openxmlformats.org/officeDocument/2006/relationships/hyperlink" Target="http://pbs.twimg.com/profile_images/1086729443899523078/Y6fBDHxG_normal.jpg" TargetMode="External" /><Relationship Id="rId178" Type="http://schemas.openxmlformats.org/officeDocument/2006/relationships/hyperlink" Target="http://pbs.twimg.com/profile_images/1508672298/P1030443_1_normal.jpg" TargetMode="External" /><Relationship Id="rId179" Type="http://schemas.openxmlformats.org/officeDocument/2006/relationships/hyperlink" Target="http://pbs.twimg.com/profile_images/1056760460970729474/yFh4tV3i_normal.jpg" TargetMode="External" /><Relationship Id="rId180" Type="http://schemas.openxmlformats.org/officeDocument/2006/relationships/hyperlink" Target="http://pbs.twimg.com/profile_images/378800000105283956/0ce379fa08765bd194bcc29e261e6417_normal.jpeg" TargetMode="External" /><Relationship Id="rId181" Type="http://schemas.openxmlformats.org/officeDocument/2006/relationships/hyperlink" Target="http://pbs.twimg.com/profile_images/1128992108122202113/xMK8C4cr_normal.jpg" TargetMode="External" /><Relationship Id="rId182" Type="http://schemas.openxmlformats.org/officeDocument/2006/relationships/hyperlink" Target="http://pbs.twimg.com/profile_images/2928335924/caa34d1e7fc9b68423933c6aaa44c5d3_normal.jpeg" TargetMode="External" /><Relationship Id="rId183" Type="http://schemas.openxmlformats.org/officeDocument/2006/relationships/hyperlink" Target="http://pbs.twimg.com/profile_images/1115276686860476417/58bUi6DL_normal.jpg" TargetMode="External" /><Relationship Id="rId184" Type="http://schemas.openxmlformats.org/officeDocument/2006/relationships/hyperlink" Target="http://pbs.twimg.com/profile_images/1128085100887887873/DLwUtCZe_normal.jpg" TargetMode="External" /><Relationship Id="rId185" Type="http://schemas.openxmlformats.org/officeDocument/2006/relationships/hyperlink" Target="http://pbs.twimg.com/profile_images/902280481588207617/9oj04Jr9_normal.jpg" TargetMode="External" /><Relationship Id="rId186" Type="http://schemas.openxmlformats.org/officeDocument/2006/relationships/hyperlink" Target="http://pbs.twimg.com/profile_images/1044333293632548864/RGToTJhn_normal.jpg" TargetMode="External" /><Relationship Id="rId187" Type="http://schemas.openxmlformats.org/officeDocument/2006/relationships/hyperlink" Target="http://pbs.twimg.com/profile_images/979151738446938112/MrHI6Wso_normal.jpg" TargetMode="External" /><Relationship Id="rId188" Type="http://schemas.openxmlformats.org/officeDocument/2006/relationships/hyperlink" Target="http://pbs.twimg.com/profile_images/378800000479301608/0779c910795dabe7d4e98d8caa66abcf_normal.jpeg" TargetMode="External" /><Relationship Id="rId189" Type="http://schemas.openxmlformats.org/officeDocument/2006/relationships/hyperlink" Target="http://pbs.twimg.com/profile_images/950571864212037632/d8eHtigi_normal.jpg" TargetMode="External" /><Relationship Id="rId190" Type="http://schemas.openxmlformats.org/officeDocument/2006/relationships/hyperlink" Target="http://pbs.twimg.com/profile_images/2857578909/3d5ecaf154a9f885ad638281fc407bb9_normal.jpeg" TargetMode="External" /><Relationship Id="rId191" Type="http://schemas.openxmlformats.org/officeDocument/2006/relationships/hyperlink" Target="http://pbs.twimg.com/profile_images/1108951126282375169/vKX9pyQX_normal.jpg" TargetMode="External" /><Relationship Id="rId192" Type="http://schemas.openxmlformats.org/officeDocument/2006/relationships/hyperlink" Target="http://pbs.twimg.com/profile_images/1063927111495356416/MSF72BK3_normal.jpg" TargetMode="External" /><Relationship Id="rId193" Type="http://schemas.openxmlformats.org/officeDocument/2006/relationships/hyperlink" Target="http://pbs.twimg.com/profile_images/1122164081409110016/lS8oRl6E_normal.jpg" TargetMode="External" /><Relationship Id="rId194" Type="http://schemas.openxmlformats.org/officeDocument/2006/relationships/hyperlink" Target="http://pbs.twimg.com/profile_images/902739230908182529/7hI5zlCb_normal.jpg" TargetMode="External" /><Relationship Id="rId195" Type="http://schemas.openxmlformats.org/officeDocument/2006/relationships/hyperlink" Target="http://pbs.twimg.com/profile_images/854037314405888001/r_4vFZi4_normal.jpg" TargetMode="External" /><Relationship Id="rId196" Type="http://schemas.openxmlformats.org/officeDocument/2006/relationships/hyperlink" Target="http://pbs.twimg.com/profile_images/1121136445811503104/zIqb3qhX_normal.png" TargetMode="External" /><Relationship Id="rId197" Type="http://schemas.openxmlformats.org/officeDocument/2006/relationships/hyperlink" Target="http://pbs.twimg.com/profile_images/867054196490633217/attWzECQ_normal.jpg" TargetMode="External" /><Relationship Id="rId198" Type="http://schemas.openxmlformats.org/officeDocument/2006/relationships/hyperlink" Target="http://abs.twimg.com/sticky/default_profile_images/default_profile_normal.png" TargetMode="External" /><Relationship Id="rId199" Type="http://schemas.openxmlformats.org/officeDocument/2006/relationships/hyperlink" Target="http://abs.twimg.com/sticky/default_profile_images/default_profile_normal.png" TargetMode="External" /><Relationship Id="rId200" Type="http://schemas.openxmlformats.org/officeDocument/2006/relationships/hyperlink" Target="http://pbs.twimg.com/profile_images/776510118636564480/p3sAwQkc_normal.jpg" TargetMode="External" /><Relationship Id="rId201" Type="http://schemas.openxmlformats.org/officeDocument/2006/relationships/hyperlink" Target="http://pbs.twimg.com/profile_images/1082735690213924864/VRFUWsuH_normal.jpg" TargetMode="External" /><Relationship Id="rId202" Type="http://schemas.openxmlformats.org/officeDocument/2006/relationships/hyperlink" Target="http://pbs.twimg.com/profile_images/867203262344302593/TukjMark_normal.jpg" TargetMode="External" /><Relationship Id="rId203" Type="http://schemas.openxmlformats.org/officeDocument/2006/relationships/hyperlink" Target="http://pbs.twimg.com/profile_images/874276197357596672/kUuht00m_normal.jpg" TargetMode="External" /><Relationship Id="rId204" Type="http://schemas.openxmlformats.org/officeDocument/2006/relationships/hyperlink" Target="http://pbs.twimg.com/profile_images/999317154024472576/9-O_UwPN_normal.jpg" TargetMode="External" /><Relationship Id="rId205" Type="http://schemas.openxmlformats.org/officeDocument/2006/relationships/hyperlink" Target="http://pbs.twimg.com/profile_images/919023785411522561/yzEYPJl__normal.jpg" TargetMode="External" /><Relationship Id="rId206" Type="http://schemas.openxmlformats.org/officeDocument/2006/relationships/hyperlink" Target="http://pbs.twimg.com/profile_images/471325444424212480/GAJshbgn_normal.png" TargetMode="External" /><Relationship Id="rId207" Type="http://schemas.openxmlformats.org/officeDocument/2006/relationships/hyperlink" Target="http://pbs.twimg.com/profile_images/1071182123728560129/svb6HBVj_normal.jpg" TargetMode="External" /><Relationship Id="rId208" Type="http://schemas.openxmlformats.org/officeDocument/2006/relationships/hyperlink" Target="http://pbs.twimg.com/profile_images/982885156494172160/ZQloZiwW_normal.jpg" TargetMode="External" /><Relationship Id="rId209" Type="http://schemas.openxmlformats.org/officeDocument/2006/relationships/hyperlink" Target="http://pbs.twimg.com/profile_images/1066911566677721088/Y2c6R_vM_normal.jpg" TargetMode="External" /><Relationship Id="rId210" Type="http://schemas.openxmlformats.org/officeDocument/2006/relationships/hyperlink" Target="http://pbs.twimg.com/profile_images/1129323030449184768/XVCqZ7kl_normal.jpg" TargetMode="External" /><Relationship Id="rId211" Type="http://schemas.openxmlformats.org/officeDocument/2006/relationships/hyperlink" Target="http://pbs.twimg.com/profile_images/827713932693377025/onHkGvRr_normal.jpg" TargetMode="External" /><Relationship Id="rId212" Type="http://schemas.openxmlformats.org/officeDocument/2006/relationships/hyperlink" Target="http://pbs.twimg.com/profile_images/1089567233276207104/c9hmBlhQ_normal.jpg" TargetMode="External" /><Relationship Id="rId213" Type="http://schemas.openxmlformats.org/officeDocument/2006/relationships/hyperlink" Target="http://pbs.twimg.com/profile_images/1051821203013419009/aDt6B9VQ_normal.jpg" TargetMode="External" /><Relationship Id="rId214" Type="http://schemas.openxmlformats.org/officeDocument/2006/relationships/hyperlink" Target="http://pbs.twimg.com/profile_images/1100959655298322434/9lwEFsdC_normal.jpg" TargetMode="External" /><Relationship Id="rId215" Type="http://schemas.openxmlformats.org/officeDocument/2006/relationships/hyperlink" Target="http://pbs.twimg.com/profile_images/605537778294603776/-hNvkCHV_normal.jpg" TargetMode="External" /><Relationship Id="rId216" Type="http://schemas.openxmlformats.org/officeDocument/2006/relationships/hyperlink" Target="http://pbs.twimg.com/profile_images/1128134953542266880/nidJZXOu_normal.jpg" TargetMode="External" /><Relationship Id="rId217" Type="http://schemas.openxmlformats.org/officeDocument/2006/relationships/hyperlink" Target="https://twitter.com/andybiotech" TargetMode="External" /><Relationship Id="rId218" Type="http://schemas.openxmlformats.org/officeDocument/2006/relationships/hyperlink" Target="https://twitter.com/anniemo28448248" TargetMode="External" /><Relationship Id="rId219" Type="http://schemas.openxmlformats.org/officeDocument/2006/relationships/hyperlink" Target="https://twitter.com/pkhakpour" TargetMode="External" /><Relationship Id="rId220" Type="http://schemas.openxmlformats.org/officeDocument/2006/relationships/hyperlink" Target="https://twitter.com/aolsams" TargetMode="External" /><Relationship Id="rId221" Type="http://schemas.openxmlformats.org/officeDocument/2006/relationships/hyperlink" Target="https://twitter.com/bethenny" TargetMode="External" /><Relationship Id="rId222" Type="http://schemas.openxmlformats.org/officeDocument/2006/relationships/hyperlink" Target="https://twitter.com/cyberibum" TargetMode="External" /><Relationship Id="rId223" Type="http://schemas.openxmlformats.org/officeDocument/2006/relationships/hyperlink" Target="https://twitter.com/potus" TargetMode="External" /><Relationship Id="rId224" Type="http://schemas.openxmlformats.org/officeDocument/2006/relationships/hyperlink" Target="https://twitter.com/mattgaudy" TargetMode="External" /><Relationship Id="rId225" Type="http://schemas.openxmlformats.org/officeDocument/2006/relationships/hyperlink" Target="https://twitter.com/real_ffa" TargetMode="External" /><Relationship Id="rId226" Type="http://schemas.openxmlformats.org/officeDocument/2006/relationships/hyperlink" Target="https://twitter.com/dcharabaty" TargetMode="External" /><Relationship Id="rId227" Type="http://schemas.openxmlformats.org/officeDocument/2006/relationships/hyperlink" Target="https://twitter.com/hopkinsmedicine" TargetMode="External" /><Relationship Id="rId228" Type="http://schemas.openxmlformats.org/officeDocument/2006/relationships/hyperlink" Target="https://twitter.com/katescarlata_rd" TargetMode="External" /><Relationship Id="rId229" Type="http://schemas.openxmlformats.org/officeDocument/2006/relationships/hyperlink" Target="https://twitter.com/bilalmohammadmd" TargetMode="External" /><Relationship Id="rId230" Type="http://schemas.openxmlformats.org/officeDocument/2006/relationships/hyperlink" Target="https://twitter.com/williedjenkins1" TargetMode="External" /><Relationship Id="rId231" Type="http://schemas.openxmlformats.org/officeDocument/2006/relationships/hyperlink" Target="https://twitter.com/sonictcb" TargetMode="External" /><Relationship Id="rId232" Type="http://schemas.openxmlformats.org/officeDocument/2006/relationships/hyperlink" Target="https://twitter.com/ivanaboastsky" TargetMode="External" /><Relationship Id="rId233" Type="http://schemas.openxmlformats.org/officeDocument/2006/relationships/hyperlink" Target="https://twitter.com/simplesama" TargetMode="External" /><Relationship Id="rId234" Type="http://schemas.openxmlformats.org/officeDocument/2006/relationships/hyperlink" Target="https://twitter.com/allylovespono" TargetMode="External" /><Relationship Id="rId235" Type="http://schemas.openxmlformats.org/officeDocument/2006/relationships/hyperlink" Target="https://twitter.com/actawesome" TargetMode="External" /><Relationship Id="rId236" Type="http://schemas.openxmlformats.org/officeDocument/2006/relationships/hyperlink" Target="https://twitter.com/cathyches" TargetMode="External" /><Relationship Id="rId237" Type="http://schemas.openxmlformats.org/officeDocument/2006/relationships/hyperlink" Target="https://twitter.com/kittenwithawhip" TargetMode="External" /><Relationship Id="rId238" Type="http://schemas.openxmlformats.org/officeDocument/2006/relationships/hyperlink" Target="https://twitter.com/daisy17" TargetMode="External" /><Relationship Id="rId239" Type="http://schemas.openxmlformats.org/officeDocument/2006/relationships/hyperlink" Target="https://twitter.com/sassykitchen" TargetMode="External" /><Relationship Id="rId240" Type="http://schemas.openxmlformats.org/officeDocument/2006/relationships/hyperlink" Target="https://twitter.com/alexdubs_" TargetMode="External" /><Relationship Id="rId241" Type="http://schemas.openxmlformats.org/officeDocument/2006/relationships/hyperlink" Target="https://twitter.com/kier_kee" TargetMode="External" /><Relationship Id="rId242" Type="http://schemas.openxmlformats.org/officeDocument/2006/relationships/hyperlink" Target="https://twitter.com/casting_notice" TargetMode="External" /><Relationship Id="rId243" Type="http://schemas.openxmlformats.org/officeDocument/2006/relationships/hyperlink" Target="https://twitter.com/gabrieleschafer" TargetMode="External" /><Relationship Id="rId244" Type="http://schemas.openxmlformats.org/officeDocument/2006/relationships/hyperlink" Target="https://twitter.com/lizlewiscasting" TargetMode="External" /><Relationship Id="rId245" Type="http://schemas.openxmlformats.org/officeDocument/2006/relationships/hyperlink" Target="https://twitter.com/swdesertgramma" TargetMode="External" /><Relationship Id="rId246" Type="http://schemas.openxmlformats.org/officeDocument/2006/relationships/hyperlink" Target="https://twitter.com/jchele2013" TargetMode="External" /><Relationship Id="rId247" Type="http://schemas.openxmlformats.org/officeDocument/2006/relationships/hyperlink" Target="https://twitter.com/pharmablue" TargetMode="External" /><Relationship Id="rId248" Type="http://schemas.openxmlformats.org/officeDocument/2006/relationships/hyperlink" Target="https://twitter.com/krisimd" TargetMode="External" /><Relationship Id="rId249" Type="http://schemas.openxmlformats.org/officeDocument/2006/relationships/hyperlink" Target="https://twitter.com/rxassistance123" TargetMode="External" /><Relationship Id="rId250" Type="http://schemas.openxmlformats.org/officeDocument/2006/relationships/hyperlink" Target="https://twitter.com/therxhelper" TargetMode="External" /><Relationship Id="rId251" Type="http://schemas.openxmlformats.org/officeDocument/2006/relationships/hyperlink" Target="https://twitter.com/matthewherper" TargetMode="External" /><Relationship Id="rId252" Type="http://schemas.openxmlformats.org/officeDocument/2006/relationships/hyperlink" Target="https://twitter.com/cpsmdb" TargetMode="External" /><Relationship Id="rId253" Type="http://schemas.openxmlformats.org/officeDocument/2006/relationships/hyperlink" Target="https://twitter.com/demsrdumb3" TargetMode="External" /><Relationship Id="rId254" Type="http://schemas.openxmlformats.org/officeDocument/2006/relationships/hyperlink" Target="https://twitter.com/ababygirltoone" TargetMode="External" /><Relationship Id="rId255" Type="http://schemas.openxmlformats.org/officeDocument/2006/relationships/hyperlink" Target="https://twitter.com/ati_la1" TargetMode="External" /><Relationship Id="rId256" Type="http://schemas.openxmlformats.org/officeDocument/2006/relationships/hyperlink" Target="https://twitter.com/themobeatty" TargetMode="External" /><Relationship Id="rId257" Type="http://schemas.openxmlformats.org/officeDocument/2006/relationships/hyperlink" Target="https://twitter.com/queen_historian" TargetMode="External" /><Relationship Id="rId258" Type="http://schemas.openxmlformats.org/officeDocument/2006/relationships/hyperlink" Target="https://twitter.com/benjaminburck" TargetMode="External" /><Relationship Id="rId259" Type="http://schemas.openxmlformats.org/officeDocument/2006/relationships/hyperlink" Target="https://twitter.com/thecascott" TargetMode="External" /><Relationship Id="rId260" Type="http://schemas.openxmlformats.org/officeDocument/2006/relationships/hyperlink" Target="https://twitter.com/mummyb83" TargetMode="External" /><Relationship Id="rId261" Type="http://schemas.openxmlformats.org/officeDocument/2006/relationships/hyperlink" Target="https://twitter.com/therealcamilleg" TargetMode="External" /><Relationship Id="rId262" Type="http://schemas.openxmlformats.org/officeDocument/2006/relationships/hyperlink" Target="https://twitter.com/toddabarnett" TargetMode="External" /><Relationship Id="rId263" Type="http://schemas.openxmlformats.org/officeDocument/2006/relationships/hyperlink" Target="https://twitter.com/blakelashbrook" TargetMode="External" /><Relationship Id="rId264" Type="http://schemas.openxmlformats.org/officeDocument/2006/relationships/hyperlink" Target="https://twitter.com/catfraker" TargetMode="External" /><Relationship Id="rId265" Type="http://schemas.openxmlformats.org/officeDocument/2006/relationships/hyperlink" Target="https://twitter.com/lagu_cornejo" TargetMode="External" /><Relationship Id="rId266" Type="http://schemas.openxmlformats.org/officeDocument/2006/relationships/hyperlink" Target="https://twitter.com/cnbc" TargetMode="External" /><Relationship Id="rId267" Type="http://schemas.openxmlformats.org/officeDocument/2006/relationships/hyperlink" Target="https://twitter.com/myqc_bandlstory" TargetMode="External" /><Relationship Id="rId268" Type="http://schemas.openxmlformats.org/officeDocument/2006/relationships/hyperlink" Target="https://twitter.com/pilarcerda7" TargetMode="External" /><Relationship Id="rId269" Type="http://schemas.openxmlformats.org/officeDocument/2006/relationships/hyperlink" Target="https://twitter.com/carol66walker" TargetMode="External" /><Relationship Id="rId270" Type="http://schemas.openxmlformats.org/officeDocument/2006/relationships/hyperlink" Target="https://twitter.com/meandhubbysay" TargetMode="External" /><Relationship Id="rId271" Type="http://schemas.openxmlformats.org/officeDocument/2006/relationships/hyperlink" Target="https://twitter.com/marshablackburn" TargetMode="External" /><Relationship Id="rId272" Type="http://schemas.openxmlformats.org/officeDocument/2006/relationships/hyperlink" Target="https://twitter.com/hkeycurrentuser" TargetMode="External" /><Relationship Id="rId273" Type="http://schemas.openxmlformats.org/officeDocument/2006/relationships/hyperlink" Target="https://twitter.com/realdonaldtrump" TargetMode="External" /><Relationship Id="rId274" Type="http://schemas.openxmlformats.org/officeDocument/2006/relationships/hyperlink" Target="https://twitter.com/xoja29" TargetMode="External" /><Relationship Id="rId275" Type="http://schemas.openxmlformats.org/officeDocument/2006/relationships/hyperlink" Target="https://twitter.com/dmomblog" TargetMode="External" /><Relationship Id="rId276" Type="http://schemas.openxmlformats.org/officeDocument/2006/relationships/hyperlink" Target="https://twitter.com/salixpharma" TargetMode="External" /><Relationship Id="rId277" Type="http://schemas.openxmlformats.org/officeDocument/2006/relationships/hyperlink" Target="https://twitter.com/alpha_omega_yah" TargetMode="External" /><Relationship Id="rId278" Type="http://schemas.openxmlformats.org/officeDocument/2006/relationships/hyperlink" Target="https://twitter.com/truthsandwich20" TargetMode="External" /><Relationship Id="rId279" Type="http://schemas.openxmlformats.org/officeDocument/2006/relationships/hyperlink" Target="https://twitter.com/immoralreport" TargetMode="External" /><Relationship Id="rId280" Type="http://schemas.openxmlformats.org/officeDocument/2006/relationships/hyperlink" Target="https://twitter.com/oneredoctober" TargetMode="External" /><Relationship Id="rId281" Type="http://schemas.openxmlformats.org/officeDocument/2006/relationships/hyperlink" Target="https://twitter.com/mhowardrn" TargetMode="External" /><Relationship Id="rId282" Type="http://schemas.openxmlformats.org/officeDocument/2006/relationships/hyperlink" Target="https://twitter.com/indianaena" TargetMode="External" /><Relationship Id="rId283" Type="http://schemas.openxmlformats.org/officeDocument/2006/relationships/hyperlink" Target="https://twitter.com/enaorg" TargetMode="External" /><Relationship Id="rId284" Type="http://schemas.openxmlformats.org/officeDocument/2006/relationships/hyperlink" Target="https://twitter.com/m_cassity" TargetMode="External" /><Relationship Id="rId285" Type="http://schemas.openxmlformats.org/officeDocument/2006/relationships/hyperlink" Target="https://twitter.com/jcrben" TargetMode="External" /><Relationship Id="rId286" Type="http://schemas.openxmlformats.org/officeDocument/2006/relationships/hyperlink" Target="https://twitter.com/melissa_850" TargetMode="External" /><Relationship Id="rId287" Type="http://schemas.openxmlformats.org/officeDocument/2006/relationships/comments" Target="../comments2.xml" /><Relationship Id="rId288" Type="http://schemas.openxmlformats.org/officeDocument/2006/relationships/vmlDrawing" Target="../drawings/vmlDrawing2.vml" /><Relationship Id="rId289" Type="http://schemas.openxmlformats.org/officeDocument/2006/relationships/table" Target="../tables/table2.xml" /><Relationship Id="rId29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www.xifaxan.com/" TargetMode="External" /><Relationship Id="rId2" Type="http://schemas.openxmlformats.org/officeDocument/2006/relationships/hyperlink" Target="https://www.healio.com/gastroenterology/inflammatory-bowel-disease/news/online/%7B00f4610a-b6e0-4f9b-98f6-b44c6a3a948f%7D/ibs-d-antibiotic-xifaxan-shows-promise-in-severe-crohns-disease" TargetMode="External" /><Relationship Id="rId3" Type="http://schemas.openxmlformats.org/officeDocument/2006/relationships/hyperlink" Target="https://shared.salix.com/shared/pi/xifaxan550-pi.pdf" TargetMode="External" /><Relationship Id="rId4" Type="http://schemas.openxmlformats.org/officeDocument/2006/relationships/hyperlink" Target="https://www.instagram.com/p/BwuVO95l4UD/" TargetMode="External" /><Relationship Id="rId5" Type="http://schemas.openxmlformats.org/officeDocument/2006/relationships/hyperlink" Target="https://aardman.nathanlove.com/project/xifaxan-sport" TargetMode="External" /><Relationship Id="rId6" Type="http://schemas.openxmlformats.org/officeDocument/2006/relationships/hyperlink" Target="https://twitter.com/matthewherper/status/1116862267751116803" TargetMode="External" /><Relationship Id="rId7" Type="http://schemas.openxmlformats.org/officeDocument/2006/relationships/hyperlink" Target="https://www.therxhelper.com/xifaxan-cost/" TargetMode="External" /><Relationship Id="rId8" Type="http://schemas.openxmlformats.org/officeDocument/2006/relationships/hyperlink" Target="https://rxassistanceprograms.com/what-is-xifaxan/" TargetMode="External" /><Relationship Id="rId9" Type="http://schemas.openxmlformats.org/officeDocument/2006/relationships/hyperlink" Target="https://docs.google.com/forms/d/e/1FAIpQLSfIG8CO1_WO7nV9kafXzhF6fTEhTW6VSwb2pFTB0rMZybrYTA/viewform" TargetMode="External" /><Relationship Id="rId10" Type="http://schemas.openxmlformats.org/officeDocument/2006/relationships/hyperlink" Target="https://docs.google.com/forms/d/1AX5o_YsmvBtUvVGCOawPgHchKiEA3ReWgwuKLOmrKxQ/viewform?edit_requested=true" TargetMode="External" /><Relationship Id="rId11" Type="http://schemas.openxmlformats.org/officeDocument/2006/relationships/hyperlink" Target="https://twitter.com/bauhiniacapital/status/1106986142946082816" TargetMode="External" /><Relationship Id="rId12" Type="http://schemas.openxmlformats.org/officeDocument/2006/relationships/hyperlink" Target="https://www.backstage.com/casting/xifaxan-real-patient-testimonials-287023/" TargetMode="External" /><Relationship Id="rId13" Type="http://schemas.openxmlformats.org/officeDocument/2006/relationships/hyperlink" Target="https://docs.google.com/forms/d/1AX5o_YsmvBtUvVGCOawPgHchKiEA3ReWgwuKLOmrKxQ/viewform?edit_requested=true" TargetMode="External" /><Relationship Id="rId14" Type="http://schemas.openxmlformats.org/officeDocument/2006/relationships/hyperlink" Target="https://docs.google.com/forms/d/e/1FAIpQLSfIG8CO1_WO7nV9kafXzhF6fTEhTW6VSwb2pFTB0rMZybrYTA/viewform" TargetMode="External" /><Relationship Id="rId15" Type="http://schemas.openxmlformats.org/officeDocument/2006/relationships/hyperlink" Target="https://rxassistanceprograms.com/what-is-xifaxan/" TargetMode="External" /><Relationship Id="rId16" Type="http://schemas.openxmlformats.org/officeDocument/2006/relationships/hyperlink" Target="https://www.therxhelper.com/xifaxan-cost/" TargetMode="External" /><Relationship Id="rId17" Type="http://schemas.openxmlformats.org/officeDocument/2006/relationships/hyperlink" Target="https://aardman.nathanlove.com/project/xifaxan-sport" TargetMode="External" /><Relationship Id="rId18" Type="http://schemas.openxmlformats.org/officeDocument/2006/relationships/hyperlink" Target="https://twitter.com/matthewherper/status/1116862267751116803" TargetMode="External" /><Relationship Id="rId19" Type="http://schemas.openxmlformats.org/officeDocument/2006/relationships/hyperlink" Target="https://shared.salix.com/shared/pi/xifaxan550-pi.pdf" TargetMode="External" /><Relationship Id="rId20" Type="http://schemas.openxmlformats.org/officeDocument/2006/relationships/hyperlink" Target="https://www.instagram.com/p/BwuVO95l4UD/" TargetMode="External" /><Relationship Id="rId21" Type="http://schemas.openxmlformats.org/officeDocument/2006/relationships/hyperlink" Target="https://www.xifaxan.com/" TargetMode="External" /><Relationship Id="rId22" Type="http://schemas.openxmlformats.org/officeDocument/2006/relationships/table" Target="../tables/table12.xml" /><Relationship Id="rId23" Type="http://schemas.openxmlformats.org/officeDocument/2006/relationships/table" Target="../tables/table13.xml" /><Relationship Id="rId24" Type="http://schemas.openxmlformats.org/officeDocument/2006/relationships/table" Target="../tables/table14.xml" /><Relationship Id="rId25" Type="http://schemas.openxmlformats.org/officeDocument/2006/relationships/table" Target="../tables/table15.xml" /><Relationship Id="rId26" Type="http://schemas.openxmlformats.org/officeDocument/2006/relationships/table" Target="../tables/table16.xml" /><Relationship Id="rId27" Type="http://schemas.openxmlformats.org/officeDocument/2006/relationships/table" Target="../tables/table17.xml" /><Relationship Id="rId28" Type="http://schemas.openxmlformats.org/officeDocument/2006/relationships/table" Target="../tables/table18.xml" /><Relationship Id="rId29"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7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1103</v>
      </c>
      <c r="BB2" s="13" t="s">
        <v>1136</v>
      </c>
      <c r="BC2" s="13" t="s">
        <v>1137</v>
      </c>
      <c r="BD2" s="67" t="s">
        <v>1671</v>
      </c>
      <c r="BE2" s="67" t="s">
        <v>1672</v>
      </c>
      <c r="BF2" s="67" t="s">
        <v>1673</v>
      </c>
      <c r="BG2" s="67" t="s">
        <v>1674</v>
      </c>
      <c r="BH2" s="67" t="s">
        <v>1675</v>
      </c>
      <c r="BI2" s="67" t="s">
        <v>1676</v>
      </c>
      <c r="BJ2" s="67" t="s">
        <v>1677</v>
      </c>
      <c r="BK2" s="67" t="s">
        <v>1678</v>
      </c>
      <c r="BL2" s="67" t="s">
        <v>1679</v>
      </c>
    </row>
    <row r="3" spans="1:64" ht="15" customHeight="1">
      <c r="A3" s="84" t="s">
        <v>212</v>
      </c>
      <c r="B3" s="84" t="s">
        <v>212</v>
      </c>
      <c r="C3" s="53" t="s">
        <v>1743</v>
      </c>
      <c r="D3" s="54">
        <v>3</v>
      </c>
      <c r="E3" s="65" t="s">
        <v>132</v>
      </c>
      <c r="F3" s="55">
        <v>35</v>
      </c>
      <c r="G3" s="53"/>
      <c r="H3" s="57"/>
      <c r="I3" s="56"/>
      <c r="J3" s="56"/>
      <c r="K3" s="36" t="s">
        <v>65</v>
      </c>
      <c r="L3" s="62">
        <v>3</v>
      </c>
      <c r="M3" s="62"/>
      <c r="N3" s="63"/>
      <c r="O3" s="85" t="s">
        <v>176</v>
      </c>
      <c r="P3" s="87">
        <v>43490.73988425926</v>
      </c>
      <c r="Q3" s="85" t="s">
        <v>284</v>
      </c>
      <c r="R3" s="85"/>
      <c r="S3" s="85"/>
      <c r="T3" s="85"/>
      <c r="U3" s="85"/>
      <c r="V3" s="90" t="s">
        <v>376</v>
      </c>
      <c r="W3" s="87">
        <v>43490.73988425926</v>
      </c>
      <c r="X3" s="90" t="s">
        <v>417</v>
      </c>
      <c r="Y3" s="85"/>
      <c r="Z3" s="85"/>
      <c r="AA3" s="91" t="s">
        <v>470</v>
      </c>
      <c r="AB3" s="85"/>
      <c r="AC3" s="85" t="b">
        <v>0</v>
      </c>
      <c r="AD3" s="85">
        <v>58</v>
      </c>
      <c r="AE3" s="91" t="s">
        <v>536</v>
      </c>
      <c r="AF3" s="85" t="b">
        <v>0</v>
      </c>
      <c r="AG3" s="85" t="s">
        <v>552</v>
      </c>
      <c r="AH3" s="85"/>
      <c r="AI3" s="91" t="s">
        <v>536</v>
      </c>
      <c r="AJ3" s="85" t="b">
        <v>0</v>
      </c>
      <c r="AK3" s="85">
        <v>43</v>
      </c>
      <c r="AL3" s="91" t="s">
        <v>536</v>
      </c>
      <c r="AM3" s="85" t="s">
        <v>557</v>
      </c>
      <c r="AN3" s="85" t="b">
        <v>0</v>
      </c>
      <c r="AO3" s="91" t="s">
        <v>470</v>
      </c>
      <c r="AP3" s="85" t="s">
        <v>566</v>
      </c>
      <c r="AQ3" s="85">
        <v>0</v>
      </c>
      <c r="AR3" s="85">
        <v>0</v>
      </c>
      <c r="AS3" s="85"/>
      <c r="AT3" s="85"/>
      <c r="AU3" s="85"/>
      <c r="AV3" s="85"/>
      <c r="AW3" s="85"/>
      <c r="AX3" s="85"/>
      <c r="AY3" s="85"/>
      <c r="AZ3" s="85"/>
      <c r="BA3">
        <v>1</v>
      </c>
      <c r="BB3" s="85" t="str">
        <f>REPLACE(INDEX(GroupVertices[Group],MATCH(Edges[[#This Row],[Vertex 1]],GroupVertices[Vertex],0)),1,1,"")</f>
        <v>19</v>
      </c>
      <c r="BC3" s="85" t="str">
        <f>REPLACE(INDEX(GroupVertices[Group],MATCH(Edges[[#This Row],[Vertex 2]],GroupVertices[Vertex],0)),1,1,"")</f>
        <v>19</v>
      </c>
      <c r="BD3" s="51">
        <v>0</v>
      </c>
      <c r="BE3" s="52">
        <v>0</v>
      </c>
      <c r="BF3" s="51">
        <v>0</v>
      </c>
      <c r="BG3" s="52">
        <v>0</v>
      </c>
      <c r="BH3" s="51">
        <v>0</v>
      </c>
      <c r="BI3" s="52">
        <v>0</v>
      </c>
      <c r="BJ3" s="51">
        <v>49</v>
      </c>
      <c r="BK3" s="52">
        <v>100</v>
      </c>
      <c r="BL3" s="51">
        <v>49</v>
      </c>
    </row>
    <row r="4" spans="1:64" ht="15" customHeight="1">
      <c r="A4" s="84" t="s">
        <v>213</v>
      </c>
      <c r="B4" s="84" t="s">
        <v>212</v>
      </c>
      <c r="C4" s="53" t="s">
        <v>1743</v>
      </c>
      <c r="D4" s="54">
        <v>3</v>
      </c>
      <c r="E4" s="65" t="s">
        <v>132</v>
      </c>
      <c r="F4" s="55">
        <v>35</v>
      </c>
      <c r="G4" s="53"/>
      <c r="H4" s="57"/>
      <c r="I4" s="56"/>
      <c r="J4" s="56"/>
      <c r="K4" s="36" t="s">
        <v>65</v>
      </c>
      <c r="L4" s="83">
        <v>4</v>
      </c>
      <c r="M4" s="83"/>
      <c r="N4" s="63"/>
      <c r="O4" s="86" t="s">
        <v>282</v>
      </c>
      <c r="P4" s="88">
        <v>43526.99240740741</v>
      </c>
      <c r="Q4" s="86" t="s">
        <v>285</v>
      </c>
      <c r="R4" s="86"/>
      <c r="S4" s="86"/>
      <c r="T4" s="86"/>
      <c r="U4" s="86"/>
      <c r="V4" s="89" t="s">
        <v>377</v>
      </c>
      <c r="W4" s="88">
        <v>43526.99240740741</v>
      </c>
      <c r="X4" s="89" t="s">
        <v>418</v>
      </c>
      <c r="Y4" s="86"/>
      <c r="Z4" s="86"/>
      <c r="AA4" s="92" t="s">
        <v>471</v>
      </c>
      <c r="AB4" s="86"/>
      <c r="AC4" s="86" t="b">
        <v>0</v>
      </c>
      <c r="AD4" s="86">
        <v>0</v>
      </c>
      <c r="AE4" s="92" t="s">
        <v>536</v>
      </c>
      <c r="AF4" s="86" t="b">
        <v>0</v>
      </c>
      <c r="AG4" s="86" t="s">
        <v>552</v>
      </c>
      <c r="AH4" s="86"/>
      <c r="AI4" s="92" t="s">
        <v>536</v>
      </c>
      <c r="AJ4" s="86" t="b">
        <v>0</v>
      </c>
      <c r="AK4" s="86">
        <v>43</v>
      </c>
      <c r="AL4" s="92" t="s">
        <v>470</v>
      </c>
      <c r="AM4" s="86" t="s">
        <v>557</v>
      </c>
      <c r="AN4" s="86" t="b">
        <v>0</v>
      </c>
      <c r="AO4" s="92" t="s">
        <v>470</v>
      </c>
      <c r="AP4" s="86" t="s">
        <v>176</v>
      </c>
      <c r="AQ4" s="86">
        <v>0</v>
      </c>
      <c r="AR4" s="86">
        <v>0</v>
      </c>
      <c r="AS4" s="86"/>
      <c r="AT4" s="86"/>
      <c r="AU4" s="86"/>
      <c r="AV4" s="86"/>
      <c r="AW4" s="86"/>
      <c r="AX4" s="86"/>
      <c r="AY4" s="86"/>
      <c r="AZ4" s="86"/>
      <c r="BA4">
        <v>1</v>
      </c>
      <c r="BB4" s="85" t="str">
        <f>REPLACE(INDEX(GroupVertices[Group],MATCH(Edges[[#This Row],[Vertex 1]],GroupVertices[Vertex],0)),1,1,"")</f>
        <v>19</v>
      </c>
      <c r="BC4" s="85" t="str">
        <f>REPLACE(INDEX(GroupVertices[Group],MATCH(Edges[[#This Row],[Vertex 2]],GroupVertices[Vertex],0)),1,1,"")</f>
        <v>19</v>
      </c>
      <c r="BD4" s="51">
        <v>0</v>
      </c>
      <c r="BE4" s="52">
        <v>0</v>
      </c>
      <c r="BF4" s="51">
        <v>0</v>
      </c>
      <c r="BG4" s="52">
        <v>0</v>
      </c>
      <c r="BH4" s="51">
        <v>0</v>
      </c>
      <c r="BI4" s="52">
        <v>0</v>
      </c>
      <c r="BJ4" s="51">
        <v>24</v>
      </c>
      <c r="BK4" s="52">
        <v>100</v>
      </c>
      <c r="BL4" s="51">
        <v>24</v>
      </c>
    </row>
    <row r="5" spans="1:64" ht="45">
      <c r="A5" s="84" t="s">
        <v>214</v>
      </c>
      <c r="B5" s="84" t="s">
        <v>214</v>
      </c>
      <c r="C5" s="53" t="s">
        <v>1743</v>
      </c>
      <c r="D5" s="54">
        <v>3</v>
      </c>
      <c r="E5" s="65" t="s">
        <v>132</v>
      </c>
      <c r="F5" s="55">
        <v>35</v>
      </c>
      <c r="G5" s="53"/>
      <c r="H5" s="57"/>
      <c r="I5" s="56"/>
      <c r="J5" s="56"/>
      <c r="K5" s="36" t="s">
        <v>65</v>
      </c>
      <c r="L5" s="83">
        <v>5</v>
      </c>
      <c r="M5" s="83"/>
      <c r="N5" s="63"/>
      <c r="O5" s="86" t="s">
        <v>176</v>
      </c>
      <c r="P5" s="88">
        <v>43532.059166666666</v>
      </c>
      <c r="Q5" s="86" t="s">
        <v>286</v>
      </c>
      <c r="R5" s="86"/>
      <c r="S5" s="86"/>
      <c r="T5" s="86"/>
      <c r="U5" s="86"/>
      <c r="V5" s="89" t="s">
        <v>378</v>
      </c>
      <c r="W5" s="88">
        <v>43532.059166666666</v>
      </c>
      <c r="X5" s="89" t="s">
        <v>419</v>
      </c>
      <c r="Y5" s="86"/>
      <c r="Z5" s="86"/>
      <c r="AA5" s="92" t="s">
        <v>472</v>
      </c>
      <c r="AB5" s="86"/>
      <c r="AC5" s="86" t="b">
        <v>0</v>
      </c>
      <c r="AD5" s="86">
        <v>3</v>
      </c>
      <c r="AE5" s="92" t="s">
        <v>536</v>
      </c>
      <c r="AF5" s="86" t="b">
        <v>0</v>
      </c>
      <c r="AG5" s="86" t="s">
        <v>553</v>
      </c>
      <c r="AH5" s="86"/>
      <c r="AI5" s="92" t="s">
        <v>536</v>
      </c>
      <c r="AJ5" s="86" t="b">
        <v>0</v>
      </c>
      <c r="AK5" s="86">
        <v>0</v>
      </c>
      <c r="AL5" s="92" t="s">
        <v>536</v>
      </c>
      <c r="AM5" s="86" t="s">
        <v>558</v>
      </c>
      <c r="AN5" s="86" t="b">
        <v>0</v>
      </c>
      <c r="AO5" s="92" t="s">
        <v>472</v>
      </c>
      <c r="AP5" s="86" t="s">
        <v>176</v>
      </c>
      <c r="AQ5" s="86">
        <v>0</v>
      </c>
      <c r="AR5" s="86">
        <v>0</v>
      </c>
      <c r="AS5" s="86" t="s">
        <v>567</v>
      </c>
      <c r="AT5" s="86" t="s">
        <v>569</v>
      </c>
      <c r="AU5" s="86" t="s">
        <v>570</v>
      </c>
      <c r="AV5" s="86" t="s">
        <v>571</v>
      </c>
      <c r="AW5" s="86" t="s">
        <v>573</v>
      </c>
      <c r="AX5" s="86" t="s">
        <v>575</v>
      </c>
      <c r="AY5" s="86" t="s">
        <v>577</v>
      </c>
      <c r="AZ5" s="89" t="s">
        <v>579</v>
      </c>
      <c r="BA5">
        <v>1</v>
      </c>
      <c r="BB5" s="85" t="str">
        <f>REPLACE(INDEX(GroupVertices[Group],MATCH(Edges[[#This Row],[Vertex 1]],GroupVertices[Vertex],0)),1,1,"")</f>
        <v>1</v>
      </c>
      <c r="BC5" s="85" t="str">
        <f>REPLACE(INDEX(GroupVertices[Group],MATCH(Edges[[#This Row],[Vertex 2]],GroupVertices[Vertex],0)),1,1,"")</f>
        <v>1</v>
      </c>
      <c r="BD5" s="51">
        <v>0</v>
      </c>
      <c r="BE5" s="52">
        <v>0</v>
      </c>
      <c r="BF5" s="51">
        <v>4</v>
      </c>
      <c r="BG5" s="52">
        <v>19.047619047619047</v>
      </c>
      <c r="BH5" s="51">
        <v>0</v>
      </c>
      <c r="BI5" s="52">
        <v>0</v>
      </c>
      <c r="BJ5" s="51">
        <v>17</v>
      </c>
      <c r="BK5" s="52">
        <v>80.95238095238095</v>
      </c>
      <c r="BL5" s="51">
        <v>21</v>
      </c>
    </row>
    <row r="6" spans="1:64" ht="45">
      <c r="A6" s="84" t="s">
        <v>215</v>
      </c>
      <c r="B6" s="84" t="s">
        <v>264</v>
      </c>
      <c r="C6" s="53" t="s">
        <v>1743</v>
      </c>
      <c r="D6" s="54">
        <v>3</v>
      </c>
      <c r="E6" s="65" t="s">
        <v>132</v>
      </c>
      <c r="F6" s="55">
        <v>35</v>
      </c>
      <c r="G6" s="53"/>
      <c r="H6" s="57"/>
      <c r="I6" s="56"/>
      <c r="J6" s="56"/>
      <c r="K6" s="36" t="s">
        <v>65</v>
      </c>
      <c r="L6" s="83">
        <v>6</v>
      </c>
      <c r="M6" s="83"/>
      <c r="N6" s="63"/>
      <c r="O6" s="86" t="s">
        <v>283</v>
      </c>
      <c r="P6" s="88">
        <v>43533.046168981484</v>
      </c>
      <c r="Q6" s="86" t="s">
        <v>287</v>
      </c>
      <c r="R6" s="86"/>
      <c r="S6" s="86"/>
      <c r="T6" s="86"/>
      <c r="U6" s="86"/>
      <c r="V6" s="89" t="s">
        <v>379</v>
      </c>
      <c r="W6" s="88">
        <v>43533.046168981484</v>
      </c>
      <c r="X6" s="89" t="s">
        <v>420</v>
      </c>
      <c r="Y6" s="86"/>
      <c r="Z6" s="86"/>
      <c r="AA6" s="92" t="s">
        <v>473</v>
      </c>
      <c r="AB6" s="92" t="s">
        <v>523</v>
      </c>
      <c r="AC6" s="86" t="b">
        <v>0</v>
      </c>
      <c r="AD6" s="86">
        <v>0</v>
      </c>
      <c r="AE6" s="92" t="s">
        <v>537</v>
      </c>
      <c r="AF6" s="86" t="b">
        <v>0</v>
      </c>
      <c r="AG6" s="86" t="s">
        <v>553</v>
      </c>
      <c r="AH6" s="86"/>
      <c r="AI6" s="92" t="s">
        <v>536</v>
      </c>
      <c r="AJ6" s="86" t="b">
        <v>0</v>
      </c>
      <c r="AK6" s="86">
        <v>0</v>
      </c>
      <c r="AL6" s="92" t="s">
        <v>536</v>
      </c>
      <c r="AM6" s="86" t="s">
        <v>558</v>
      </c>
      <c r="AN6" s="86" t="b">
        <v>0</v>
      </c>
      <c r="AO6" s="92" t="s">
        <v>523</v>
      </c>
      <c r="AP6" s="86" t="s">
        <v>176</v>
      </c>
      <c r="AQ6" s="86">
        <v>0</v>
      </c>
      <c r="AR6" s="86">
        <v>0</v>
      </c>
      <c r="AS6" s="86"/>
      <c r="AT6" s="86"/>
      <c r="AU6" s="86"/>
      <c r="AV6" s="86"/>
      <c r="AW6" s="86"/>
      <c r="AX6" s="86"/>
      <c r="AY6" s="86"/>
      <c r="AZ6" s="86"/>
      <c r="BA6">
        <v>1</v>
      </c>
      <c r="BB6" s="85" t="str">
        <f>REPLACE(INDEX(GroupVertices[Group],MATCH(Edges[[#This Row],[Vertex 1]],GroupVertices[Vertex],0)),1,1,"")</f>
        <v>18</v>
      </c>
      <c r="BC6" s="85" t="str">
        <f>REPLACE(INDEX(GroupVertices[Group],MATCH(Edges[[#This Row],[Vertex 2]],GroupVertices[Vertex],0)),1,1,"")</f>
        <v>18</v>
      </c>
      <c r="BD6" s="51">
        <v>2</v>
      </c>
      <c r="BE6" s="52">
        <v>18.181818181818183</v>
      </c>
      <c r="BF6" s="51">
        <v>0</v>
      </c>
      <c r="BG6" s="52">
        <v>0</v>
      </c>
      <c r="BH6" s="51">
        <v>0</v>
      </c>
      <c r="BI6" s="52">
        <v>0</v>
      </c>
      <c r="BJ6" s="51">
        <v>9</v>
      </c>
      <c r="BK6" s="52">
        <v>81.81818181818181</v>
      </c>
      <c r="BL6" s="51">
        <v>11</v>
      </c>
    </row>
    <row r="7" spans="1:64" ht="45">
      <c r="A7" s="84" t="s">
        <v>216</v>
      </c>
      <c r="B7" s="84" t="s">
        <v>265</v>
      </c>
      <c r="C7" s="53" t="s">
        <v>1743</v>
      </c>
      <c r="D7" s="54">
        <v>3</v>
      </c>
      <c r="E7" s="65" t="s">
        <v>132</v>
      </c>
      <c r="F7" s="55">
        <v>35</v>
      </c>
      <c r="G7" s="53"/>
      <c r="H7" s="57"/>
      <c r="I7" s="56"/>
      <c r="J7" s="56"/>
      <c r="K7" s="36" t="s">
        <v>65</v>
      </c>
      <c r="L7" s="83">
        <v>7</v>
      </c>
      <c r="M7" s="83"/>
      <c r="N7" s="63"/>
      <c r="O7" s="86" t="s">
        <v>282</v>
      </c>
      <c r="P7" s="88">
        <v>43533.09699074074</v>
      </c>
      <c r="Q7" s="86" t="s">
        <v>288</v>
      </c>
      <c r="R7" s="89" t="s">
        <v>331</v>
      </c>
      <c r="S7" s="86" t="s">
        <v>341</v>
      </c>
      <c r="T7" s="86" t="s">
        <v>350</v>
      </c>
      <c r="U7" s="89" t="s">
        <v>366</v>
      </c>
      <c r="V7" s="89" t="s">
        <v>366</v>
      </c>
      <c r="W7" s="88">
        <v>43533.09699074074</v>
      </c>
      <c r="X7" s="89" t="s">
        <v>421</v>
      </c>
      <c r="Y7" s="86"/>
      <c r="Z7" s="86"/>
      <c r="AA7" s="92" t="s">
        <v>474</v>
      </c>
      <c r="AB7" s="86"/>
      <c r="AC7" s="86" t="b">
        <v>0</v>
      </c>
      <c r="AD7" s="86">
        <v>1</v>
      </c>
      <c r="AE7" s="92" t="s">
        <v>536</v>
      </c>
      <c r="AF7" s="86" t="b">
        <v>0</v>
      </c>
      <c r="AG7" s="86" t="s">
        <v>553</v>
      </c>
      <c r="AH7" s="86"/>
      <c r="AI7" s="92" t="s">
        <v>536</v>
      </c>
      <c r="AJ7" s="86" t="b">
        <v>0</v>
      </c>
      <c r="AK7" s="86">
        <v>1</v>
      </c>
      <c r="AL7" s="92" t="s">
        <v>536</v>
      </c>
      <c r="AM7" s="86" t="s">
        <v>557</v>
      </c>
      <c r="AN7" s="86" t="b">
        <v>0</v>
      </c>
      <c r="AO7" s="92" t="s">
        <v>474</v>
      </c>
      <c r="AP7" s="86" t="s">
        <v>176</v>
      </c>
      <c r="AQ7" s="86">
        <v>0</v>
      </c>
      <c r="AR7" s="86">
        <v>0</v>
      </c>
      <c r="AS7" s="86"/>
      <c r="AT7" s="86"/>
      <c r="AU7" s="86"/>
      <c r="AV7" s="86"/>
      <c r="AW7" s="86"/>
      <c r="AX7" s="86"/>
      <c r="AY7" s="86"/>
      <c r="AZ7" s="86"/>
      <c r="BA7">
        <v>1</v>
      </c>
      <c r="BB7" s="85" t="str">
        <f>REPLACE(INDEX(GroupVertices[Group],MATCH(Edges[[#This Row],[Vertex 1]],GroupVertices[Vertex],0)),1,1,"")</f>
        <v>7</v>
      </c>
      <c r="BC7" s="85" t="str">
        <f>REPLACE(INDEX(GroupVertices[Group],MATCH(Edges[[#This Row],[Vertex 2]],GroupVertices[Vertex],0)),1,1,"")</f>
        <v>7</v>
      </c>
      <c r="BD7" s="51"/>
      <c r="BE7" s="52"/>
      <c r="BF7" s="51"/>
      <c r="BG7" s="52"/>
      <c r="BH7" s="51"/>
      <c r="BI7" s="52"/>
      <c r="BJ7" s="51"/>
      <c r="BK7" s="52"/>
      <c r="BL7" s="51"/>
    </row>
    <row r="8" spans="1:64" ht="45">
      <c r="A8" s="84" t="s">
        <v>216</v>
      </c>
      <c r="B8" s="84" t="s">
        <v>217</v>
      </c>
      <c r="C8" s="53" t="s">
        <v>1743</v>
      </c>
      <c r="D8" s="54">
        <v>3</v>
      </c>
      <c r="E8" s="65" t="s">
        <v>132</v>
      </c>
      <c r="F8" s="55">
        <v>35</v>
      </c>
      <c r="G8" s="53"/>
      <c r="H8" s="57"/>
      <c r="I8" s="56"/>
      <c r="J8" s="56"/>
      <c r="K8" s="36" t="s">
        <v>66</v>
      </c>
      <c r="L8" s="83">
        <v>8</v>
      </c>
      <c r="M8" s="83"/>
      <c r="N8" s="63"/>
      <c r="O8" s="86" t="s">
        <v>282</v>
      </c>
      <c r="P8" s="88">
        <v>43533.09699074074</v>
      </c>
      <c r="Q8" s="86" t="s">
        <v>288</v>
      </c>
      <c r="R8" s="89" t="s">
        <v>331</v>
      </c>
      <c r="S8" s="86" t="s">
        <v>341</v>
      </c>
      <c r="T8" s="86" t="s">
        <v>350</v>
      </c>
      <c r="U8" s="89" t="s">
        <v>366</v>
      </c>
      <c r="V8" s="89" t="s">
        <v>366</v>
      </c>
      <c r="W8" s="88">
        <v>43533.09699074074</v>
      </c>
      <c r="X8" s="89" t="s">
        <v>421</v>
      </c>
      <c r="Y8" s="86"/>
      <c r="Z8" s="86"/>
      <c r="AA8" s="92" t="s">
        <v>474</v>
      </c>
      <c r="AB8" s="86"/>
      <c r="AC8" s="86" t="b">
        <v>0</v>
      </c>
      <c r="AD8" s="86">
        <v>1</v>
      </c>
      <c r="AE8" s="92" t="s">
        <v>536</v>
      </c>
      <c r="AF8" s="86" t="b">
        <v>0</v>
      </c>
      <c r="AG8" s="86" t="s">
        <v>553</v>
      </c>
      <c r="AH8" s="86"/>
      <c r="AI8" s="92" t="s">
        <v>536</v>
      </c>
      <c r="AJ8" s="86" t="b">
        <v>0</v>
      </c>
      <c r="AK8" s="86">
        <v>1</v>
      </c>
      <c r="AL8" s="92" t="s">
        <v>536</v>
      </c>
      <c r="AM8" s="86" t="s">
        <v>557</v>
      </c>
      <c r="AN8" s="86" t="b">
        <v>0</v>
      </c>
      <c r="AO8" s="92" t="s">
        <v>474</v>
      </c>
      <c r="AP8" s="86" t="s">
        <v>176</v>
      </c>
      <c r="AQ8" s="86">
        <v>0</v>
      </c>
      <c r="AR8" s="86">
        <v>0</v>
      </c>
      <c r="AS8" s="86"/>
      <c r="AT8" s="86"/>
      <c r="AU8" s="86"/>
      <c r="AV8" s="86"/>
      <c r="AW8" s="86"/>
      <c r="AX8" s="86"/>
      <c r="AY8" s="86"/>
      <c r="AZ8" s="86"/>
      <c r="BA8">
        <v>1</v>
      </c>
      <c r="BB8" s="85" t="str">
        <f>REPLACE(INDEX(GroupVertices[Group],MATCH(Edges[[#This Row],[Vertex 1]],GroupVertices[Vertex],0)),1,1,"")</f>
        <v>7</v>
      </c>
      <c r="BC8" s="85" t="str">
        <f>REPLACE(INDEX(GroupVertices[Group],MATCH(Edges[[#This Row],[Vertex 2]],GroupVertices[Vertex],0)),1,1,"")</f>
        <v>7</v>
      </c>
      <c r="BD8" s="51"/>
      <c r="BE8" s="52"/>
      <c r="BF8" s="51"/>
      <c r="BG8" s="52"/>
      <c r="BH8" s="51"/>
      <c r="BI8" s="52"/>
      <c r="BJ8" s="51"/>
      <c r="BK8" s="52"/>
      <c r="BL8" s="51"/>
    </row>
    <row r="9" spans="1:64" ht="45">
      <c r="A9" s="84" t="s">
        <v>217</v>
      </c>
      <c r="B9" s="84" t="s">
        <v>216</v>
      </c>
      <c r="C9" s="53" t="s">
        <v>1743</v>
      </c>
      <c r="D9" s="54">
        <v>3</v>
      </c>
      <c r="E9" s="65" t="s">
        <v>132</v>
      </c>
      <c r="F9" s="55">
        <v>35</v>
      </c>
      <c r="G9" s="53"/>
      <c r="H9" s="57"/>
      <c r="I9" s="56"/>
      <c r="J9" s="56"/>
      <c r="K9" s="36" t="s">
        <v>66</v>
      </c>
      <c r="L9" s="83">
        <v>9</v>
      </c>
      <c r="M9" s="83"/>
      <c r="N9" s="63"/>
      <c r="O9" s="86" t="s">
        <v>282</v>
      </c>
      <c r="P9" s="88">
        <v>43533.205509259256</v>
      </c>
      <c r="Q9" s="86" t="s">
        <v>289</v>
      </c>
      <c r="R9" s="89" t="s">
        <v>331</v>
      </c>
      <c r="S9" s="86" t="s">
        <v>341</v>
      </c>
      <c r="T9" s="86"/>
      <c r="U9" s="86"/>
      <c r="V9" s="89" t="s">
        <v>380</v>
      </c>
      <c r="W9" s="88">
        <v>43533.205509259256</v>
      </c>
      <c r="X9" s="89" t="s">
        <v>422</v>
      </c>
      <c r="Y9" s="86"/>
      <c r="Z9" s="86"/>
      <c r="AA9" s="92" t="s">
        <v>475</v>
      </c>
      <c r="AB9" s="86"/>
      <c r="AC9" s="86" t="b">
        <v>0</v>
      </c>
      <c r="AD9" s="86">
        <v>0</v>
      </c>
      <c r="AE9" s="92" t="s">
        <v>536</v>
      </c>
      <c r="AF9" s="86" t="b">
        <v>0</v>
      </c>
      <c r="AG9" s="86" t="s">
        <v>553</v>
      </c>
      <c r="AH9" s="86"/>
      <c r="AI9" s="92" t="s">
        <v>536</v>
      </c>
      <c r="AJ9" s="86" t="b">
        <v>0</v>
      </c>
      <c r="AK9" s="86">
        <v>1</v>
      </c>
      <c r="AL9" s="92" t="s">
        <v>474</v>
      </c>
      <c r="AM9" s="86" t="s">
        <v>559</v>
      </c>
      <c r="AN9" s="86" t="b">
        <v>0</v>
      </c>
      <c r="AO9" s="92" t="s">
        <v>474</v>
      </c>
      <c r="AP9" s="86" t="s">
        <v>176</v>
      </c>
      <c r="AQ9" s="86">
        <v>0</v>
      </c>
      <c r="AR9" s="86">
        <v>0</v>
      </c>
      <c r="AS9" s="86"/>
      <c r="AT9" s="86"/>
      <c r="AU9" s="86"/>
      <c r="AV9" s="86"/>
      <c r="AW9" s="86"/>
      <c r="AX9" s="86"/>
      <c r="AY9" s="86"/>
      <c r="AZ9" s="86"/>
      <c r="BA9">
        <v>1</v>
      </c>
      <c r="BB9" s="85" t="str">
        <f>REPLACE(INDEX(GroupVertices[Group],MATCH(Edges[[#This Row],[Vertex 1]],GroupVertices[Vertex],0)),1,1,"")</f>
        <v>7</v>
      </c>
      <c r="BC9" s="85" t="str">
        <f>REPLACE(INDEX(GroupVertices[Group],MATCH(Edges[[#This Row],[Vertex 2]],GroupVertices[Vertex],0)),1,1,"")</f>
        <v>7</v>
      </c>
      <c r="BD9" s="51">
        <v>1</v>
      </c>
      <c r="BE9" s="52">
        <v>5.2631578947368425</v>
      </c>
      <c r="BF9" s="51">
        <v>1</v>
      </c>
      <c r="BG9" s="52">
        <v>5.2631578947368425</v>
      </c>
      <c r="BH9" s="51">
        <v>0</v>
      </c>
      <c r="BI9" s="52">
        <v>0</v>
      </c>
      <c r="BJ9" s="51">
        <v>17</v>
      </c>
      <c r="BK9" s="52">
        <v>89.47368421052632</v>
      </c>
      <c r="BL9" s="51">
        <v>19</v>
      </c>
    </row>
    <row r="10" spans="1:64" ht="45">
      <c r="A10" s="84" t="s">
        <v>216</v>
      </c>
      <c r="B10" s="84" t="s">
        <v>218</v>
      </c>
      <c r="C10" s="53" t="s">
        <v>1743</v>
      </c>
      <c r="D10" s="54">
        <v>3</v>
      </c>
      <c r="E10" s="65" t="s">
        <v>132</v>
      </c>
      <c r="F10" s="55">
        <v>35</v>
      </c>
      <c r="G10" s="53"/>
      <c r="H10" s="57"/>
      <c r="I10" s="56"/>
      <c r="J10" s="56"/>
      <c r="K10" s="36" t="s">
        <v>66</v>
      </c>
      <c r="L10" s="83">
        <v>10</v>
      </c>
      <c r="M10" s="83"/>
      <c r="N10" s="63"/>
      <c r="O10" s="86" t="s">
        <v>282</v>
      </c>
      <c r="P10" s="88">
        <v>43533.09699074074</v>
      </c>
      <c r="Q10" s="86" t="s">
        <v>288</v>
      </c>
      <c r="R10" s="89" t="s">
        <v>331</v>
      </c>
      <c r="S10" s="86" t="s">
        <v>341</v>
      </c>
      <c r="T10" s="86" t="s">
        <v>350</v>
      </c>
      <c r="U10" s="89" t="s">
        <v>366</v>
      </c>
      <c r="V10" s="89" t="s">
        <v>366</v>
      </c>
      <c r="W10" s="88">
        <v>43533.09699074074</v>
      </c>
      <c r="X10" s="89" t="s">
        <v>421</v>
      </c>
      <c r="Y10" s="86"/>
      <c r="Z10" s="86"/>
      <c r="AA10" s="92" t="s">
        <v>474</v>
      </c>
      <c r="AB10" s="86"/>
      <c r="AC10" s="86" t="b">
        <v>0</v>
      </c>
      <c r="AD10" s="86">
        <v>1</v>
      </c>
      <c r="AE10" s="92" t="s">
        <v>536</v>
      </c>
      <c r="AF10" s="86" t="b">
        <v>0</v>
      </c>
      <c r="AG10" s="86" t="s">
        <v>553</v>
      </c>
      <c r="AH10" s="86"/>
      <c r="AI10" s="92" t="s">
        <v>536</v>
      </c>
      <c r="AJ10" s="86" t="b">
        <v>0</v>
      </c>
      <c r="AK10" s="86">
        <v>1</v>
      </c>
      <c r="AL10" s="92" t="s">
        <v>536</v>
      </c>
      <c r="AM10" s="86" t="s">
        <v>557</v>
      </c>
      <c r="AN10" s="86" t="b">
        <v>0</v>
      </c>
      <c r="AO10" s="92" t="s">
        <v>474</v>
      </c>
      <c r="AP10" s="86" t="s">
        <v>176</v>
      </c>
      <c r="AQ10" s="86">
        <v>0</v>
      </c>
      <c r="AR10" s="86">
        <v>0</v>
      </c>
      <c r="AS10" s="86"/>
      <c r="AT10" s="86"/>
      <c r="AU10" s="86"/>
      <c r="AV10" s="86"/>
      <c r="AW10" s="86"/>
      <c r="AX10" s="86"/>
      <c r="AY10" s="86"/>
      <c r="AZ10" s="86"/>
      <c r="BA10">
        <v>1</v>
      </c>
      <c r="BB10" s="85" t="str">
        <f>REPLACE(INDEX(GroupVertices[Group],MATCH(Edges[[#This Row],[Vertex 1]],GroupVertices[Vertex],0)),1,1,"")</f>
        <v>7</v>
      </c>
      <c r="BC10" s="85" t="str">
        <f>REPLACE(INDEX(GroupVertices[Group],MATCH(Edges[[#This Row],[Vertex 2]],GroupVertices[Vertex],0)),1,1,"")</f>
        <v>7</v>
      </c>
      <c r="BD10" s="51">
        <v>1</v>
      </c>
      <c r="BE10" s="52">
        <v>4.761904761904762</v>
      </c>
      <c r="BF10" s="51">
        <v>1</v>
      </c>
      <c r="BG10" s="52">
        <v>4.761904761904762</v>
      </c>
      <c r="BH10" s="51">
        <v>0</v>
      </c>
      <c r="BI10" s="52">
        <v>0</v>
      </c>
      <c r="BJ10" s="51">
        <v>19</v>
      </c>
      <c r="BK10" s="52">
        <v>90.47619047619048</v>
      </c>
      <c r="BL10" s="51">
        <v>21</v>
      </c>
    </row>
    <row r="11" spans="1:64" ht="45">
      <c r="A11" s="84" t="s">
        <v>218</v>
      </c>
      <c r="B11" s="84" t="s">
        <v>216</v>
      </c>
      <c r="C11" s="53" t="s">
        <v>1743</v>
      </c>
      <c r="D11" s="54">
        <v>3</v>
      </c>
      <c r="E11" s="65" t="s">
        <v>132</v>
      </c>
      <c r="F11" s="55">
        <v>35</v>
      </c>
      <c r="G11" s="53"/>
      <c r="H11" s="57"/>
      <c r="I11" s="56"/>
      <c r="J11" s="56"/>
      <c r="K11" s="36" t="s">
        <v>66</v>
      </c>
      <c r="L11" s="83">
        <v>11</v>
      </c>
      <c r="M11" s="83"/>
      <c r="N11" s="63"/>
      <c r="O11" s="86" t="s">
        <v>282</v>
      </c>
      <c r="P11" s="88">
        <v>43533.844976851855</v>
      </c>
      <c r="Q11" s="86" t="s">
        <v>289</v>
      </c>
      <c r="R11" s="89" t="s">
        <v>331</v>
      </c>
      <c r="S11" s="86" t="s">
        <v>341</v>
      </c>
      <c r="T11" s="86"/>
      <c r="U11" s="86"/>
      <c r="V11" s="89" t="s">
        <v>381</v>
      </c>
      <c r="W11" s="88">
        <v>43533.844976851855</v>
      </c>
      <c r="X11" s="89" t="s">
        <v>423</v>
      </c>
      <c r="Y11" s="86"/>
      <c r="Z11" s="86"/>
      <c r="AA11" s="92" t="s">
        <v>476</v>
      </c>
      <c r="AB11" s="86"/>
      <c r="AC11" s="86" t="b">
        <v>0</v>
      </c>
      <c r="AD11" s="86">
        <v>0</v>
      </c>
      <c r="AE11" s="92" t="s">
        <v>536</v>
      </c>
      <c r="AF11" s="86" t="b">
        <v>0</v>
      </c>
      <c r="AG11" s="86" t="s">
        <v>553</v>
      </c>
      <c r="AH11" s="86"/>
      <c r="AI11" s="92" t="s">
        <v>536</v>
      </c>
      <c r="AJ11" s="86" t="b">
        <v>0</v>
      </c>
      <c r="AK11" s="86">
        <v>2</v>
      </c>
      <c r="AL11" s="92" t="s">
        <v>474</v>
      </c>
      <c r="AM11" s="86" t="s">
        <v>560</v>
      </c>
      <c r="AN11" s="86" t="b">
        <v>0</v>
      </c>
      <c r="AO11" s="92" t="s">
        <v>474</v>
      </c>
      <c r="AP11" s="86" t="s">
        <v>176</v>
      </c>
      <c r="AQ11" s="86">
        <v>0</v>
      </c>
      <c r="AR11" s="86">
        <v>0</v>
      </c>
      <c r="AS11" s="86"/>
      <c r="AT11" s="86"/>
      <c r="AU11" s="86"/>
      <c r="AV11" s="86"/>
      <c r="AW11" s="86"/>
      <c r="AX11" s="86"/>
      <c r="AY11" s="86"/>
      <c r="AZ11" s="86"/>
      <c r="BA11">
        <v>1</v>
      </c>
      <c r="BB11" s="85" t="str">
        <f>REPLACE(INDEX(GroupVertices[Group],MATCH(Edges[[#This Row],[Vertex 1]],GroupVertices[Vertex],0)),1,1,"")</f>
        <v>7</v>
      </c>
      <c r="BC11" s="85" t="str">
        <f>REPLACE(INDEX(GroupVertices[Group],MATCH(Edges[[#This Row],[Vertex 2]],GroupVertices[Vertex],0)),1,1,"")</f>
        <v>7</v>
      </c>
      <c r="BD11" s="51">
        <v>1</v>
      </c>
      <c r="BE11" s="52">
        <v>5.2631578947368425</v>
      </c>
      <c r="BF11" s="51">
        <v>1</v>
      </c>
      <c r="BG11" s="52">
        <v>5.2631578947368425</v>
      </c>
      <c r="BH11" s="51">
        <v>0</v>
      </c>
      <c r="BI11" s="52">
        <v>0</v>
      </c>
      <c r="BJ11" s="51">
        <v>17</v>
      </c>
      <c r="BK11" s="52">
        <v>89.47368421052632</v>
      </c>
      <c r="BL11" s="51">
        <v>19</v>
      </c>
    </row>
    <row r="12" spans="1:64" ht="45">
      <c r="A12" s="84" t="s">
        <v>219</v>
      </c>
      <c r="B12" s="84" t="s">
        <v>266</v>
      </c>
      <c r="C12" s="53" t="s">
        <v>1743</v>
      </c>
      <c r="D12" s="54">
        <v>3</v>
      </c>
      <c r="E12" s="65" t="s">
        <v>132</v>
      </c>
      <c r="F12" s="55">
        <v>35</v>
      </c>
      <c r="G12" s="53"/>
      <c r="H12" s="57"/>
      <c r="I12" s="56"/>
      <c r="J12" s="56"/>
      <c r="K12" s="36" t="s">
        <v>65</v>
      </c>
      <c r="L12" s="83">
        <v>12</v>
      </c>
      <c r="M12" s="83"/>
      <c r="N12" s="63"/>
      <c r="O12" s="86" t="s">
        <v>282</v>
      </c>
      <c r="P12" s="88">
        <v>43537.71644675926</v>
      </c>
      <c r="Q12" s="86" t="s">
        <v>290</v>
      </c>
      <c r="R12" s="86"/>
      <c r="S12" s="86"/>
      <c r="T12" s="86"/>
      <c r="U12" s="86"/>
      <c r="V12" s="89" t="s">
        <v>382</v>
      </c>
      <c r="W12" s="88">
        <v>43537.71644675926</v>
      </c>
      <c r="X12" s="89" t="s">
        <v>424</v>
      </c>
      <c r="Y12" s="86"/>
      <c r="Z12" s="86"/>
      <c r="AA12" s="92" t="s">
        <v>477</v>
      </c>
      <c r="AB12" s="92" t="s">
        <v>524</v>
      </c>
      <c r="AC12" s="86" t="b">
        <v>0</v>
      </c>
      <c r="AD12" s="86">
        <v>8</v>
      </c>
      <c r="AE12" s="92" t="s">
        <v>538</v>
      </c>
      <c r="AF12" s="86" t="b">
        <v>0</v>
      </c>
      <c r="AG12" s="86" t="s">
        <v>553</v>
      </c>
      <c r="AH12" s="86"/>
      <c r="AI12" s="92" t="s">
        <v>536</v>
      </c>
      <c r="AJ12" s="86" t="b">
        <v>0</v>
      </c>
      <c r="AK12" s="86">
        <v>1</v>
      </c>
      <c r="AL12" s="92" t="s">
        <v>536</v>
      </c>
      <c r="AM12" s="86" t="s">
        <v>558</v>
      </c>
      <c r="AN12" s="86" t="b">
        <v>0</v>
      </c>
      <c r="AO12" s="92" t="s">
        <v>524</v>
      </c>
      <c r="AP12" s="86" t="s">
        <v>176</v>
      </c>
      <c r="AQ12" s="86">
        <v>0</v>
      </c>
      <c r="AR12" s="86">
        <v>0</v>
      </c>
      <c r="AS12" s="86"/>
      <c r="AT12" s="86"/>
      <c r="AU12" s="86"/>
      <c r="AV12" s="86"/>
      <c r="AW12" s="86"/>
      <c r="AX12" s="86"/>
      <c r="AY12" s="86"/>
      <c r="AZ12" s="86"/>
      <c r="BA12">
        <v>1</v>
      </c>
      <c r="BB12" s="85" t="str">
        <f>REPLACE(INDEX(GroupVertices[Group],MATCH(Edges[[#This Row],[Vertex 1]],GroupVertices[Vertex],0)),1,1,"")</f>
        <v>4</v>
      </c>
      <c r="BC12" s="85" t="str">
        <f>REPLACE(INDEX(GroupVertices[Group],MATCH(Edges[[#This Row],[Vertex 2]],GroupVertices[Vertex],0)),1,1,"")</f>
        <v>4</v>
      </c>
      <c r="BD12" s="51"/>
      <c r="BE12" s="52"/>
      <c r="BF12" s="51"/>
      <c r="BG12" s="52"/>
      <c r="BH12" s="51"/>
      <c r="BI12" s="52"/>
      <c r="BJ12" s="51"/>
      <c r="BK12" s="52"/>
      <c r="BL12" s="51"/>
    </row>
    <row r="13" spans="1:64" ht="45">
      <c r="A13" s="84" t="s">
        <v>220</v>
      </c>
      <c r="B13" s="84" t="s">
        <v>266</v>
      </c>
      <c r="C13" s="53" t="s">
        <v>1743</v>
      </c>
      <c r="D13" s="54">
        <v>3</v>
      </c>
      <c r="E13" s="65" t="s">
        <v>132</v>
      </c>
      <c r="F13" s="55">
        <v>35</v>
      </c>
      <c r="G13" s="53"/>
      <c r="H13" s="57"/>
      <c r="I13" s="56"/>
      <c r="J13" s="56"/>
      <c r="K13" s="36" t="s">
        <v>65</v>
      </c>
      <c r="L13" s="83">
        <v>13</v>
      </c>
      <c r="M13" s="83"/>
      <c r="N13" s="63"/>
      <c r="O13" s="86" t="s">
        <v>282</v>
      </c>
      <c r="P13" s="88">
        <v>43537.80372685185</v>
      </c>
      <c r="Q13" s="86" t="s">
        <v>291</v>
      </c>
      <c r="R13" s="86"/>
      <c r="S13" s="86"/>
      <c r="T13" s="86"/>
      <c r="U13" s="86"/>
      <c r="V13" s="89" t="s">
        <v>383</v>
      </c>
      <c r="W13" s="88">
        <v>43537.80372685185</v>
      </c>
      <c r="X13" s="89" t="s">
        <v>425</v>
      </c>
      <c r="Y13" s="86"/>
      <c r="Z13" s="86"/>
      <c r="AA13" s="92" t="s">
        <v>478</v>
      </c>
      <c r="AB13" s="86"/>
      <c r="AC13" s="86" t="b">
        <v>0</v>
      </c>
      <c r="AD13" s="86">
        <v>0</v>
      </c>
      <c r="AE13" s="92" t="s">
        <v>536</v>
      </c>
      <c r="AF13" s="86" t="b">
        <v>0</v>
      </c>
      <c r="AG13" s="86" t="s">
        <v>553</v>
      </c>
      <c r="AH13" s="86"/>
      <c r="AI13" s="92" t="s">
        <v>536</v>
      </c>
      <c r="AJ13" s="86" t="b">
        <v>0</v>
      </c>
      <c r="AK13" s="86">
        <v>1</v>
      </c>
      <c r="AL13" s="92" t="s">
        <v>477</v>
      </c>
      <c r="AM13" s="86" t="s">
        <v>558</v>
      </c>
      <c r="AN13" s="86" t="b">
        <v>0</v>
      </c>
      <c r="AO13" s="92" t="s">
        <v>477</v>
      </c>
      <c r="AP13" s="86" t="s">
        <v>176</v>
      </c>
      <c r="AQ13" s="86">
        <v>0</v>
      </c>
      <c r="AR13" s="86">
        <v>0</v>
      </c>
      <c r="AS13" s="86"/>
      <c r="AT13" s="86"/>
      <c r="AU13" s="86"/>
      <c r="AV13" s="86"/>
      <c r="AW13" s="86"/>
      <c r="AX13" s="86"/>
      <c r="AY13" s="86"/>
      <c r="AZ13" s="86"/>
      <c r="BA13">
        <v>1</v>
      </c>
      <c r="BB13" s="85" t="str">
        <f>REPLACE(INDEX(GroupVertices[Group],MATCH(Edges[[#This Row],[Vertex 1]],GroupVertices[Vertex],0)),1,1,"")</f>
        <v>4</v>
      </c>
      <c r="BC13" s="85" t="str">
        <f>REPLACE(INDEX(GroupVertices[Group],MATCH(Edges[[#This Row],[Vertex 2]],GroupVertices[Vertex],0)),1,1,"")</f>
        <v>4</v>
      </c>
      <c r="BD13" s="51"/>
      <c r="BE13" s="52"/>
      <c r="BF13" s="51"/>
      <c r="BG13" s="52"/>
      <c r="BH13" s="51"/>
      <c r="BI13" s="52"/>
      <c r="BJ13" s="51"/>
      <c r="BK13" s="52"/>
      <c r="BL13" s="51"/>
    </row>
    <row r="14" spans="1:64" ht="45">
      <c r="A14" s="84" t="s">
        <v>219</v>
      </c>
      <c r="B14" s="84" t="s">
        <v>267</v>
      </c>
      <c r="C14" s="53" t="s">
        <v>1743</v>
      </c>
      <c r="D14" s="54">
        <v>3</v>
      </c>
      <c r="E14" s="65" t="s">
        <v>132</v>
      </c>
      <c r="F14" s="55">
        <v>35</v>
      </c>
      <c r="G14" s="53"/>
      <c r="H14" s="57"/>
      <c r="I14" s="56"/>
      <c r="J14" s="56"/>
      <c r="K14" s="36" t="s">
        <v>65</v>
      </c>
      <c r="L14" s="83">
        <v>14</v>
      </c>
      <c r="M14" s="83"/>
      <c r="N14" s="63"/>
      <c r="O14" s="86" t="s">
        <v>283</v>
      </c>
      <c r="P14" s="88">
        <v>43537.71644675926</v>
      </c>
      <c r="Q14" s="86" t="s">
        <v>290</v>
      </c>
      <c r="R14" s="86"/>
      <c r="S14" s="86"/>
      <c r="T14" s="86"/>
      <c r="U14" s="86"/>
      <c r="V14" s="89" t="s">
        <v>382</v>
      </c>
      <c r="W14" s="88">
        <v>43537.71644675926</v>
      </c>
      <c r="X14" s="89" t="s">
        <v>424</v>
      </c>
      <c r="Y14" s="86"/>
      <c r="Z14" s="86"/>
      <c r="AA14" s="92" t="s">
        <v>477</v>
      </c>
      <c r="AB14" s="92" t="s">
        <v>524</v>
      </c>
      <c r="AC14" s="86" t="b">
        <v>0</v>
      </c>
      <c r="AD14" s="86">
        <v>8</v>
      </c>
      <c r="AE14" s="92" t="s">
        <v>538</v>
      </c>
      <c r="AF14" s="86" t="b">
        <v>0</v>
      </c>
      <c r="AG14" s="86" t="s">
        <v>553</v>
      </c>
      <c r="AH14" s="86"/>
      <c r="AI14" s="92" t="s">
        <v>536</v>
      </c>
      <c r="AJ14" s="86" t="b">
        <v>0</v>
      </c>
      <c r="AK14" s="86">
        <v>1</v>
      </c>
      <c r="AL14" s="92" t="s">
        <v>536</v>
      </c>
      <c r="AM14" s="86" t="s">
        <v>558</v>
      </c>
      <c r="AN14" s="86" t="b">
        <v>0</v>
      </c>
      <c r="AO14" s="92" t="s">
        <v>524</v>
      </c>
      <c r="AP14" s="86" t="s">
        <v>176</v>
      </c>
      <c r="AQ14" s="86">
        <v>0</v>
      </c>
      <c r="AR14" s="86">
        <v>0</v>
      </c>
      <c r="AS14" s="86"/>
      <c r="AT14" s="86"/>
      <c r="AU14" s="86"/>
      <c r="AV14" s="86"/>
      <c r="AW14" s="86"/>
      <c r="AX14" s="86"/>
      <c r="AY14" s="86"/>
      <c r="AZ14" s="86"/>
      <c r="BA14">
        <v>1</v>
      </c>
      <c r="BB14" s="85" t="str">
        <f>REPLACE(INDEX(GroupVertices[Group],MATCH(Edges[[#This Row],[Vertex 1]],GroupVertices[Vertex],0)),1,1,"")</f>
        <v>4</v>
      </c>
      <c r="BC14" s="85" t="str">
        <f>REPLACE(INDEX(GroupVertices[Group],MATCH(Edges[[#This Row],[Vertex 2]],GroupVertices[Vertex],0)),1,1,"")</f>
        <v>4</v>
      </c>
      <c r="BD14" s="51">
        <v>1</v>
      </c>
      <c r="BE14" s="52">
        <v>4.761904761904762</v>
      </c>
      <c r="BF14" s="51">
        <v>0</v>
      </c>
      <c r="BG14" s="52">
        <v>0</v>
      </c>
      <c r="BH14" s="51">
        <v>0</v>
      </c>
      <c r="BI14" s="52">
        <v>0</v>
      </c>
      <c r="BJ14" s="51">
        <v>20</v>
      </c>
      <c r="BK14" s="52">
        <v>95.23809523809524</v>
      </c>
      <c r="BL14" s="51">
        <v>21</v>
      </c>
    </row>
    <row r="15" spans="1:64" ht="45">
      <c r="A15" s="84" t="s">
        <v>220</v>
      </c>
      <c r="B15" s="84" t="s">
        <v>267</v>
      </c>
      <c r="C15" s="53" t="s">
        <v>1743</v>
      </c>
      <c r="D15" s="54">
        <v>3</v>
      </c>
      <c r="E15" s="65" t="s">
        <v>132</v>
      </c>
      <c r="F15" s="55">
        <v>35</v>
      </c>
      <c r="G15" s="53"/>
      <c r="H15" s="57"/>
      <c r="I15" s="56"/>
      <c r="J15" s="56"/>
      <c r="K15" s="36" t="s">
        <v>65</v>
      </c>
      <c r="L15" s="83">
        <v>15</v>
      </c>
      <c r="M15" s="83"/>
      <c r="N15" s="63"/>
      <c r="O15" s="86" t="s">
        <v>282</v>
      </c>
      <c r="P15" s="88">
        <v>43537.80372685185</v>
      </c>
      <c r="Q15" s="86" t="s">
        <v>291</v>
      </c>
      <c r="R15" s="86"/>
      <c r="S15" s="86"/>
      <c r="T15" s="86"/>
      <c r="U15" s="86"/>
      <c r="V15" s="89" t="s">
        <v>383</v>
      </c>
      <c r="W15" s="88">
        <v>43537.80372685185</v>
      </c>
      <c r="X15" s="89" t="s">
        <v>425</v>
      </c>
      <c r="Y15" s="86"/>
      <c r="Z15" s="86"/>
      <c r="AA15" s="92" t="s">
        <v>478</v>
      </c>
      <c r="AB15" s="86"/>
      <c r="AC15" s="86" t="b">
        <v>0</v>
      </c>
      <c r="AD15" s="86">
        <v>0</v>
      </c>
      <c r="AE15" s="92" t="s">
        <v>536</v>
      </c>
      <c r="AF15" s="86" t="b">
        <v>0</v>
      </c>
      <c r="AG15" s="86" t="s">
        <v>553</v>
      </c>
      <c r="AH15" s="86"/>
      <c r="AI15" s="92" t="s">
        <v>536</v>
      </c>
      <c r="AJ15" s="86" t="b">
        <v>0</v>
      </c>
      <c r="AK15" s="86">
        <v>1</v>
      </c>
      <c r="AL15" s="92" t="s">
        <v>477</v>
      </c>
      <c r="AM15" s="86" t="s">
        <v>558</v>
      </c>
      <c r="AN15" s="86" t="b">
        <v>0</v>
      </c>
      <c r="AO15" s="92" t="s">
        <v>477</v>
      </c>
      <c r="AP15" s="86" t="s">
        <v>176</v>
      </c>
      <c r="AQ15" s="86">
        <v>0</v>
      </c>
      <c r="AR15" s="86">
        <v>0</v>
      </c>
      <c r="AS15" s="86"/>
      <c r="AT15" s="86"/>
      <c r="AU15" s="86"/>
      <c r="AV15" s="86"/>
      <c r="AW15" s="86"/>
      <c r="AX15" s="86"/>
      <c r="AY15" s="86"/>
      <c r="AZ15" s="86"/>
      <c r="BA15">
        <v>1</v>
      </c>
      <c r="BB15" s="85" t="str">
        <f>REPLACE(INDEX(GroupVertices[Group],MATCH(Edges[[#This Row],[Vertex 1]],GroupVertices[Vertex],0)),1,1,"")</f>
        <v>4</v>
      </c>
      <c r="BC15" s="85" t="str">
        <f>REPLACE(INDEX(GroupVertices[Group],MATCH(Edges[[#This Row],[Vertex 2]],GroupVertices[Vertex],0)),1,1,"")</f>
        <v>4</v>
      </c>
      <c r="BD15" s="51">
        <v>1</v>
      </c>
      <c r="BE15" s="52">
        <v>5.882352941176471</v>
      </c>
      <c r="BF15" s="51">
        <v>0</v>
      </c>
      <c r="BG15" s="52">
        <v>0</v>
      </c>
      <c r="BH15" s="51">
        <v>0</v>
      </c>
      <c r="BI15" s="52">
        <v>0</v>
      </c>
      <c r="BJ15" s="51">
        <v>16</v>
      </c>
      <c r="BK15" s="52">
        <v>94.11764705882354</v>
      </c>
      <c r="BL15" s="51">
        <v>17</v>
      </c>
    </row>
    <row r="16" spans="1:64" ht="45">
      <c r="A16" s="84" t="s">
        <v>220</v>
      </c>
      <c r="B16" s="84" t="s">
        <v>219</v>
      </c>
      <c r="C16" s="53" t="s">
        <v>1743</v>
      </c>
      <c r="D16" s="54">
        <v>3</v>
      </c>
      <c r="E16" s="65" t="s">
        <v>132</v>
      </c>
      <c r="F16" s="55">
        <v>35</v>
      </c>
      <c r="G16" s="53"/>
      <c r="H16" s="57"/>
      <c r="I16" s="56"/>
      <c r="J16" s="56"/>
      <c r="K16" s="36" t="s">
        <v>65</v>
      </c>
      <c r="L16" s="83">
        <v>16</v>
      </c>
      <c r="M16" s="83"/>
      <c r="N16" s="63"/>
      <c r="O16" s="86" t="s">
        <v>282</v>
      </c>
      <c r="P16" s="88">
        <v>43537.80372685185</v>
      </c>
      <c r="Q16" s="86" t="s">
        <v>291</v>
      </c>
      <c r="R16" s="86"/>
      <c r="S16" s="86"/>
      <c r="T16" s="86"/>
      <c r="U16" s="86"/>
      <c r="V16" s="89" t="s">
        <v>383</v>
      </c>
      <c r="W16" s="88">
        <v>43537.80372685185</v>
      </c>
      <c r="X16" s="89" t="s">
        <v>425</v>
      </c>
      <c r="Y16" s="86"/>
      <c r="Z16" s="86"/>
      <c r="AA16" s="92" t="s">
        <v>478</v>
      </c>
      <c r="AB16" s="86"/>
      <c r="AC16" s="86" t="b">
        <v>0</v>
      </c>
      <c r="AD16" s="86">
        <v>0</v>
      </c>
      <c r="AE16" s="92" t="s">
        <v>536</v>
      </c>
      <c r="AF16" s="86" t="b">
        <v>0</v>
      </c>
      <c r="AG16" s="86" t="s">
        <v>553</v>
      </c>
      <c r="AH16" s="86"/>
      <c r="AI16" s="92" t="s">
        <v>536</v>
      </c>
      <c r="AJ16" s="86" t="b">
        <v>0</v>
      </c>
      <c r="AK16" s="86">
        <v>1</v>
      </c>
      <c r="AL16" s="92" t="s">
        <v>477</v>
      </c>
      <c r="AM16" s="86" t="s">
        <v>558</v>
      </c>
      <c r="AN16" s="86" t="b">
        <v>0</v>
      </c>
      <c r="AO16" s="92" t="s">
        <v>477</v>
      </c>
      <c r="AP16" s="86" t="s">
        <v>176</v>
      </c>
      <c r="AQ16" s="86">
        <v>0</v>
      </c>
      <c r="AR16" s="86">
        <v>0</v>
      </c>
      <c r="AS16" s="86"/>
      <c r="AT16" s="86"/>
      <c r="AU16" s="86"/>
      <c r="AV16" s="86"/>
      <c r="AW16" s="86"/>
      <c r="AX16" s="86"/>
      <c r="AY16" s="86"/>
      <c r="AZ16" s="86"/>
      <c r="BA16">
        <v>1</v>
      </c>
      <c r="BB16" s="85" t="str">
        <f>REPLACE(INDEX(GroupVertices[Group],MATCH(Edges[[#This Row],[Vertex 1]],GroupVertices[Vertex],0)),1,1,"")</f>
        <v>4</v>
      </c>
      <c r="BC16" s="85" t="str">
        <f>REPLACE(INDEX(GroupVertices[Group],MATCH(Edges[[#This Row],[Vertex 2]],GroupVertices[Vertex],0)),1,1,"")</f>
        <v>4</v>
      </c>
      <c r="BD16" s="51"/>
      <c r="BE16" s="52"/>
      <c r="BF16" s="51"/>
      <c r="BG16" s="52"/>
      <c r="BH16" s="51"/>
      <c r="BI16" s="52"/>
      <c r="BJ16" s="51"/>
      <c r="BK16" s="52"/>
      <c r="BL16" s="51"/>
    </row>
    <row r="17" spans="1:64" ht="45">
      <c r="A17" s="84" t="s">
        <v>221</v>
      </c>
      <c r="B17" s="84" t="s">
        <v>268</v>
      </c>
      <c r="C17" s="53" t="s">
        <v>1743</v>
      </c>
      <c r="D17" s="54">
        <v>3</v>
      </c>
      <c r="E17" s="65" t="s">
        <v>132</v>
      </c>
      <c r="F17" s="55">
        <v>35</v>
      </c>
      <c r="G17" s="53"/>
      <c r="H17" s="57"/>
      <c r="I17" s="56"/>
      <c r="J17" s="56"/>
      <c r="K17" s="36" t="s">
        <v>65</v>
      </c>
      <c r="L17" s="83">
        <v>17</v>
      </c>
      <c r="M17" s="83"/>
      <c r="N17" s="63"/>
      <c r="O17" s="86" t="s">
        <v>283</v>
      </c>
      <c r="P17" s="88">
        <v>43538.70481481482</v>
      </c>
      <c r="Q17" s="86" t="s">
        <v>292</v>
      </c>
      <c r="R17" s="86"/>
      <c r="S17" s="86"/>
      <c r="T17" s="86"/>
      <c r="U17" s="89" t="s">
        <v>367</v>
      </c>
      <c r="V17" s="89" t="s">
        <v>367</v>
      </c>
      <c r="W17" s="88">
        <v>43538.70481481482</v>
      </c>
      <c r="X17" s="89" t="s">
        <v>426</v>
      </c>
      <c r="Y17" s="86"/>
      <c r="Z17" s="86"/>
      <c r="AA17" s="92" t="s">
        <v>479</v>
      </c>
      <c r="AB17" s="92" t="s">
        <v>525</v>
      </c>
      <c r="AC17" s="86" t="b">
        <v>0</v>
      </c>
      <c r="AD17" s="86">
        <v>0</v>
      </c>
      <c r="AE17" s="92" t="s">
        <v>539</v>
      </c>
      <c r="AF17" s="86" t="b">
        <v>0</v>
      </c>
      <c r="AG17" s="86" t="s">
        <v>554</v>
      </c>
      <c r="AH17" s="86"/>
      <c r="AI17" s="92" t="s">
        <v>536</v>
      </c>
      <c r="AJ17" s="86" t="b">
        <v>0</v>
      </c>
      <c r="AK17" s="86">
        <v>0</v>
      </c>
      <c r="AL17" s="92" t="s">
        <v>536</v>
      </c>
      <c r="AM17" s="86" t="s">
        <v>559</v>
      </c>
      <c r="AN17" s="86" t="b">
        <v>0</v>
      </c>
      <c r="AO17" s="92" t="s">
        <v>525</v>
      </c>
      <c r="AP17" s="86" t="s">
        <v>176</v>
      </c>
      <c r="AQ17" s="86">
        <v>0</v>
      </c>
      <c r="AR17" s="86">
        <v>0</v>
      </c>
      <c r="AS17" s="86"/>
      <c r="AT17" s="86"/>
      <c r="AU17" s="86"/>
      <c r="AV17" s="86"/>
      <c r="AW17" s="86"/>
      <c r="AX17" s="86"/>
      <c r="AY17" s="86"/>
      <c r="AZ17" s="86"/>
      <c r="BA17">
        <v>1</v>
      </c>
      <c r="BB17" s="85" t="str">
        <f>REPLACE(INDEX(GroupVertices[Group],MATCH(Edges[[#This Row],[Vertex 1]],GroupVertices[Vertex],0)),1,1,"")</f>
        <v>17</v>
      </c>
      <c r="BC17" s="85" t="str">
        <f>REPLACE(INDEX(GroupVertices[Group],MATCH(Edges[[#This Row],[Vertex 2]],GroupVertices[Vertex],0)),1,1,"")</f>
        <v>17</v>
      </c>
      <c r="BD17" s="51">
        <v>0</v>
      </c>
      <c r="BE17" s="52">
        <v>0</v>
      </c>
      <c r="BF17" s="51">
        <v>0</v>
      </c>
      <c r="BG17" s="52">
        <v>0</v>
      </c>
      <c r="BH17" s="51">
        <v>0</v>
      </c>
      <c r="BI17" s="52">
        <v>0</v>
      </c>
      <c r="BJ17" s="51">
        <v>3</v>
      </c>
      <c r="BK17" s="52">
        <v>100</v>
      </c>
      <c r="BL17" s="51">
        <v>3</v>
      </c>
    </row>
    <row r="18" spans="1:64" ht="45">
      <c r="A18" s="84" t="s">
        <v>222</v>
      </c>
      <c r="B18" s="84" t="s">
        <v>222</v>
      </c>
      <c r="C18" s="53" t="s">
        <v>1743</v>
      </c>
      <c r="D18" s="54">
        <v>3</v>
      </c>
      <c r="E18" s="65" t="s">
        <v>132</v>
      </c>
      <c r="F18" s="55">
        <v>35</v>
      </c>
      <c r="G18" s="53"/>
      <c r="H18" s="57"/>
      <c r="I18" s="56"/>
      <c r="J18" s="56"/>
      <c r="K18" s="36" t="s">
        <v>65</v>
      </c>
      <c r="L18" s="83">
        <v>18</v>
      </c>
      <c r="M18" s="83"/>
      <c r="N18" s="63"/>
      <c r="O18" s="86" t="s">
        <v>176</v>
      </c>
      <c r="P18" s="88">
        <v>43540.77449074074</v>
      </c>
      <c r="Q18" s="86" t="s">
        <v>293</v>
      </c>
      <c r="R18" s="89" t="s">
        <v>332</v>
      </c>
      <c r="S18" s="86" t="s">
        <v>342</v>
      </c>
      <c r="T18" s="86"/>
      <c r="U18" s="86"/>
      <c r="V18" s="89" t="s">
        <v>384</v>
      </c>
      <c r="W18" s="88">
        <v>43540.77449074074</v>
      </c>
      <c r="X18" s="89" t="s">
        <v>427</v>
      </c>
      <c r="Y18" s="86"/>
      <c r="Z18" s="86"/>
      <c r="AA18" s="92" t="s">
        <v>480</v>
      </c>
      <c r="AB18" s="86"/>
      <c r="AC18" s="86" t="b">
        <v>0</v>
      </c>
      <c r="AD18" s="86">
        <v>1</v>
      </c>
      <c r="AE18" s="92" t="s">
        <v>536</v>
      </c>
      <c r="AF18" s="86" t="b">
        <v>1</v>
      </c>
      <c r="AG18" s="86" t="s">
        <v>553</v>
      </c>
      <c r="AH18" s="86"/>
      <c r="AI18" s="92" t="s">
        <v>555</v>
      </c>
      <c r="AJ18" s="86" t="b">
        <v>0</v>
      </c>
      <c r="AK18" s="86">
        <v>0</v>
      </c>
      <c r="AL18" s="92" t="s">
        <v>536</v>
      </c>
      <c r="AM18" s="86" t="s">
        <v>559</v>
      </c>
      <c r="AN18" s="86" t="b">
        <v>0</v>
      </c>
      <c r="AO18" s="92" t="s">
        <v>480</v>
      </c>
      <c r="AP18" s="86" t="s">
        <v>176</v>
      </c>
      <c r="AQ18" s="86">
        <v>0</v>
      </c>
      <c r="AR18" s="86">
        <v>0</v>
      </c>
      <c r="AS18" s="86"/>
      <c r="AT18" s="86"/>
      <c r="AU18" s="86"/>
      <c r="AV18" s="86"/>
      <c r="AW18" s="86"/>
      <c r="AX18" s="86"/>
      <c r="AY18" s="86"/>
      <c r="AZ18" s="86"/>
      <c r="BA18">
        <v>1</v>
      </c>
      <c r="BB18" s="85" t="str">
        <f>REPLACE(INDEX(GroupVertices[Group],MATCH(Edges[[#This Row],[Vertex 1]],GroupVertices[Vertex],0)),1,1,"")</f>
        <v>1</v>
      </c>
      <c r="BC18" s="85" t="str">
        <f>REPLACE(INDEX(GroupVertices[Group],MATCH(Edges[[#This Row],[Vertex 2]],GroupVertices[Vertex],0)),1,1,"")</f>
        <v>1</v>
      </c>
      <c r="BD18" s="51">
        <v>0</v>
      </c>
      <c r="BE18" s="52">
        <v>0</v>
      </c>
      <c r="BF18" s="51">
        <v>1</v>
      </c>
      <c r="BG18" s="52">
        <v>11.11111111111111</v>
      </c>
      <c r="BH18" s="51">
        <v>0</v>
      </c>
      <c r="BI18" s="52">
        <v>0</v>
      </c>
      <c r="BJ18" s="51">
        <v>8</v>
      </c>
      <c r="BK18" s="52">
        <v>88.88888888888889</v>
      </c>
      <c r="BL18" s="51">
        <v>9</v>
      </c>
    </row>
    <row r="19" spans="1:64" ht="45">
      <c r="A19" s="84" t="s">
        <v>223</v>
      </c>
      <c r="B19" s="84" t="s">
        <v>269</v>
      </c>
      <c r="C19" s="53" t="s">
        <v>1743</v>
      </c>
      <c r="D19" s="54">
        <v>3</v>
      </c>
      <c r="E19" s="65" t="s">
        <v>132</v>
      </c>
      <c r="F19" s="55">
        <v>35</v>
      </c>
      <c r="G19" s="53"/>
      <c r="H19" s="57"/>
      <c r="I19" s="56"/>
      <c r="J19" s="56"/>
      <c r="K19" s="36" t="s">
        <v>65</v>
      </c>
      <c r="L19" s="83">
        <v>19</v>
      </c>
      <c r="M19" s="83"/>
      <c r="N19" s="63"/>
      <c r="O19" s="86" t="s">
        <v>283</v>
      </c>
      <c r="P19" s="88">
        <v>43541.64403935185</v>
      </c>
      <c r="Q19" s="86" t="s">
        <v>294</v>
      </c>
      <c r="R19" s="86"/>
      <c r="S19" s="86"/>
      <c r="T19" s="86"/>
      <c r="U19" s="86"/>
      <c r="V19" s="89" t="s">
        <v>385</v>
      </c>
      <c r="W19" s="88">
        <v>43541.64403935185</v>
      </c>
      <c r="X19" s="89" t="s">
        <v>428</v>
      </c>
      <c r="Y19" s="86"/>
      <c r="Z19" s="86"/>
      <c r="AA19" s="92" t="s">
        <v>481</v>
      </c>
      <c r="AB19" s="92" t="s">
        <v>526</v>
      </c>
      <c r="AC19" s="86" t="b">
        <v>0</v>
      </c>
      <c r="AD19" s="86">
        <v>1</v>
      </c>
      <c r="AE19" s="92" t="s">
        <v>540</v>
      </c>
      <c r="AF19" s="86" t="b">
        <v>0</v>
      </c>
      <c r="AG19" s="86" t="s">
        <v>553</v>
      </c>
      <c r="AH19" s="86"/>
      <c r="AI19" s="92" t="s">
        <v>536</v>
      </c>
      <c r="AJ19" s="86" t="b">
        <v>0</v>
      </c>
      <c r="AK19" s="86">
        <v>0</v>
      </c>
      <c r="AL19" s="92" t="s">
        <v>536</v>
      </c>
      <c r="AM19" s="86" t="s">
        <v>559</v>
      </c>
      <c r="AN19" s="86" t="b">
        <v>0</v>
      </c>
      <c r="AO19" s="92" t="s">
        <v>526</v>
      </c>
      <c r="AP19" s="86" t="s">
        <v>176</v>
      </c>
      <c r="AQ19" s="86">
        <v>0</v>
      </c>
      <c r="AR19" s="86">
        <v>0</v>
      </c>
      <c r="AS19" s="86"/>
      <c r="AT19" s="86"/>
      <c r="AU19" s="86"/>
      <c r="AV19" s="86"/>
      <c r="AW19" s="86"/>
      <c r="AX19" s="86"/>
      <c r="AY19" s="86"/>
      <c r="AZ19" s="86"/>
      <c r="BA19">
        <v>1</v>
      </c>
      <c r="BB19" s="85" t="str">
        <f>REPLACE(INDEX(GroupVertices[Group],MATCH(Edges[[#This Row],[Vertex 1]],GroupVertices[Vertex],0)),1,1,"")</f>
        <v>16</v>
      </c>
      <c r="BC19" s="85" t="str">
        <f>REPLACE(INDEX(GroupVertices[Group],MATCH(Edges[[#This Row],[Vertex 2]],GroupVertices[Vertex],0)),1,1,"")</f>
        <v>16</v>
      </c>
      <c r="BD19" s="51">
        <v>1</v>
      </c>
      <c r="BE19" s="52">
        <v>3.225806451612903</v>
      </c>
      <c r="BF19" s="51">
        <v>2</v>
      </c>
      <c r="BG19" s="52">
        <v>6.451612903225806</v>
      </c>
      <c r="BH19" s="51">
        <v>0</v>
      </c>
      <c r="BI19" s="52">
        <v>0</v>
      </c>
      <c r="BJ19" s="51">
        <v>28</v>
      </c>
      <c r="BK19" s="52">
        <v>90.3225806451613</v>
      </c>
      <c r="BL19" s="51">
        <v>31</v>
      </c>
    </row>
    <row r="20" spans="1:64" ht="30">
      <c r="A20" s="84" t="s">
        <v>224</v>
      </c>
      <c r="B20" s="84" t="s">
        <v>224</v>
      </c>
      <c r="C20" s="53" t="s">
        <v>1744</v>
      </c>
      <c r="D20" s="54">
        <v>3</v>
      </c>
      <c r="E20" s="65" t="s">
        <v>136</v>
      </c>
      <c r="F20" s="55">
        <v>35</v>
      </c>
      <c r="G20" s="53"/>
      <c r="H20" s="57"/>
      <c r="I20" s="56"/>
      <c r="J20" s="56"/>
      <c r="K20" s="36" t="s">
        <v>65</v>
      </c>
      <c r="L20" s="83">
        <v>20</v>
      </c>
      <c r="M20" s="83"/>
      <c r="N20" s="63"/>
      <c r="O20" s="86" t="s">
        <v>176</v>
      </c>
      <c r="P20" s="88">
        <v>43532.48716435185</v>
      </c>
      <c r="Q20" s="86" t="s">
        <v>295</v>
      </c>
      <c r="R20" s="86"/>
      <c r="S20" s="86"/>
      <c r="T20" s="86"/>
      <c r="U20" s="86"/>
      <c r="V20" s="89" t="s">
        <v>386</v>
      </c>
      <c r="W20" s="88">
        <v>43532.48716435185</v>
      </c>
      <c r="X20" s="89" t="s">
        <v>429</v>
      </c>
      <c r="Y20" s="86"/>
      <c r="Z20" s="86"/>
      <c r="AA20" s="92" t="s">
        <v>482</v>
      </c>
      <c r="AB20" s="86"/>
      <c r="AC20" s="86" t="b">
        <v>0</v>
      </c>
      <c r="AD20" s="86">
        <v>2</v>
      </c>
      <c r="AE20" s="92" t="s">
        <v>536</v>
      </c>
      <c r="AF20" s="86" t="b">
        <v>0</v>
      </c>
      <c r="AG20" s="86" t="s">
        <v>553</v>
      </c>
      <c r="AH20" s="86"/>
      <c r="AI20" s="92" t="s">
        <v>536</v>
      </c>
      <c r="AJ20" s="86" t="b">
        <v>0</v>
      </c>
      <c r="AK20" s="86">
        <v>0</v>
      </c>
      <c r="AL20" s="92" t="s">
        <v>536</v>
      </c>
      <c r="AM20" s="86" t="s">
        <v>560</v>
      </c>
      <c r="AN20" s="86" t="b">
        <v>0</v>
      </c>
      <c r="AO20" s="92" t="s">
        <v>482</v>
      </c>
      <c r="AP20" s="86" t="s">
        <v>176</v>
      </c>
      <c r="AQ20" s="86">
        <v>0</v>
      </c>
      <c r="AR20" s="86">
        <v>0</v>
      </c>
      <c r="AS20" s="86"/>
      <c r="AT20" s="86"/>
      <c r="AU20" s="86"/>
      <c r="AV20" s="86"/>
      <c r="AW20" s="86"/>
      <c r="AX20" s="86"/>
      <c r="AY20" s="86"/>
      <c r="AZ20" s="86"/>
      <c r="BA20">
        <v>2</v>
      </c>
      <c r="BB20" s="85" t="str">
        <f>REPLACE(INDEX(GroupVertices[Group],MATCH(Edges[[#This Row],[Vertex 1]],GroupVertices[Vertex],0)),1,1,"")</f>
        <v>1</v>
      </c>
      <c r="BC20" s="85" t="str">
        <f>REPLACE(INDEX(GroupVertices[Group],MATCH(Edges[[#This Row],[Vertex 2]],GroupVertices[Vertex],0)),1,1,"")</f>
        <v>1</v>
      </c>
      <c r="BD20" s="51">
        <v>0</v>
      </c>
      <c r="BE20" s="52">
        <v>0</v>
      </c>
      <c r="BF20" s="51">
        <v>1</v>
      </c>
      <c r="BG20" s="52">
        <v>5.882352941176471</v>
      </c>
      <c r="BH20" s="51">
        <v>0</v>
      </c>
      <c r="BI20" s="52">
        <v>0</v>
      </c>
      <c r="BJ20" s="51">
        <v>16</v>
      </c>
      <c r="BK20" s="52">
        <v>94.11764705882354</v>
      </c>
      <c r="BL20" s="51">
        <v>17</v>
      </c>
    </row>
    <row r="21" spans="1:64" ht="30">
      <c r="A21" s="84" t="s">
        <v>224</v>
      </c>
      <c r="B21" s="84" t="s">
        <v>224</v>
      </c>
      <c r="C21" s="53" t="s">
        <v>1744</v>
      </c>
      <c r="D21" s="54">
        <v>3</v>
      </c>
      <c r="E21" s="65" t="s">
        <v>136</v>
      </c>
      <c r="F21" s="55">
        <v>35</v>
      </c>
      <c r="G21" s="53"/>
      <c r="H21" s="57"/>
      <c r="I21" s="56"/>
      <c r="J21" s="56"/>
      <c r="K21" s="36" t="s">
        <v>65</v>
      </c>
      <c r="L21" s="83">
        <v>21</v>
      </c>
      <c r="M21" s="83"/>
      <c r="N21" s="63"/>
      <c r="O21" s="86" t="s">
        <v>176</v>
      </c>
      <c r="P21" s="88">
        <v>43548.019583333335</v>
      </c>
      <c r="Q21" s="86" t="s">
        <v>296</v>
      </c>
      <c r="R21" s="86"/>
      <c r="S21" s="86"/>
      <c r="T21" s="86"/>
      <c r="U21" s="86"/>
      <c r="V21" s="89" t="s">
        <v>386</v>
      </c>
      <c r="W21" s="88">
        <v>43548.019583333335</v>
      </c>
      <c r="X21" s="89" t="s">
        <v>430</v>
      </c>
      <c r="Y21" s="86"/>
      <c r="Z21" s="86"/>
      <c r="AA21" s="92" t="s">
        <v>483</v>
      </c>
      <c r="AB21" s="86"/>
      <c r="AC21" s="86" t="b">
        <v>0</v>
      </c>
      <c r="AD21" s="86">
        <v>2</v>
      </c>
      <c r="AE21" s="92" t="s">
        <v>536</v>
      </c>
      <c r="AF21" s="86" t="b">
        <v>0</v>
      </c>
      <c r="AG21" s="86" t="s">
        <v>553</v>
      </c>
      <c r="AH21" s="86"/>
      <c r="AI21" s="92" t="s">
        <v>536</v>
      </c>
      <c r="AJ21" s="86" t="b">
        <v>0</v>
      </c>
      <c r="AK21" s="86">
        <v>0</v>
      </c>
      <c r="AL21" s="92" t="s">
        <v>536</v>
      </c>
      <c r="AM21" s="86" t="s">
        <v>560</v>
      </c>
      <c r="AN21" s="86" t="b">
        <v>0</v>
      </c>
      <c r="AO21" s="92" t="s">
        <v>483</v>
      </c>
      <c r="AP21" s="86" t="s">
        <v>176</v>
      </c>
      <c r="AQ21" s="86">
        <v>0</v>
      </c>
      <c r="AR21" s="86">
        <v>0</v>
      </c>
      <c r="AS21" s="86"/>
      <c r="AT21" s="86"/>
      <c r="AU21" s="86"/>
      <c r="AV21" s="86"/>
      <c r="AW21" s="86"/>
      <c r="AX21" s="86"/>
      <c r="AY21" s="86"/>
      <c r="AZ21" s="86"/>
      <c r="BA21">
        <v>2</v>
      </c>
      <c r="BB21" s="85" t="str">
        <f>REPLACE(INDEX(GroupVertices[Group],MATCH(Edges[[#This Row],[Vertex 1]],GroupVertices[Vertex],0)),1,1,"")</f>
        <v>1</v>
      </c>
      <c r="BC21" s="85" t="str">
        <f>REPLACE(INDEX(GroupVertices[Group],MATCH(Edges[[#This Row],[Vertex 2]],GroupVertices[Vertex],0)),1,1,"")</f>
        <v>1</v>
      </c>
      <c r="BD21" s="51">
        <v>0</v>
      </c>
      <c r="BE21" s="52">
        <v>0</v>
      </c>
      <c r="BF21" s="51">
        <v>1</v>
      </c>
      <c r="BG21" s="52">
        <v>16.666666666666668</v>
      </c>
      <c r="BH21" s="51">
        <v>0</v>
      </c>
      <c r="BI21" s="52">
        <v>0</v>
      </c>
      <c r="BJ21" s="51">
        <v>5</v>
      </c>
      <c r="BK21" s="52">
        <v>83.33333333333333</v>
      </c>
      <c r="BL21" s="51">
        <v>6</v>
      </c>
    </row>
    <row r="22" spans="1:64" ht="45">
      <c r="A22" s="84" t="s">
        <v>225</v>
      </c>
      <c r="B22" s="84" t="s">
        <v>220</v>
      </c>
      <c r="C22" s="53" t="s">
        <v>1743</v>
      </c>
      <c r="D22" s="54">
        <v>3</v>
      </c>
      <c r="E22" s="65" t="s">
        <v>132</v>
      </c>
      <c r="F22" s="55">
        <v>35</v>
      </c>
      <c r="G22" s="53"/>
      <c r="H22" s="57"/>
      <c r="I22" s="56"/>
      <c r="J22" s="56"/>
      <c r="K22" s="36" t="s">
        <v>65</v>
      </c>
      <c r="L22" s="83">
        <v>22</v>
      </c>
      <c r="M22" s="83"/>
      <c r="N22" s="63"/>
      <c r="O22" s="86" t="s">
        <v>283</v>
      </c>
      <c r="P22" s="88">
        <v>43548.805231481485</v>
      </c>
      <c r="Q22" s="86" t="s">
        <v>297</v>
      </c>
      <c r="R22" s="86"/>
      <c r="S22" s="86"/>
      <c r="T22" s="86"/>
      <c r="U22" s="86"/>
      <c r="V22" s="89" t="s">
        <v>387</v>
      </c>
      <c r="W22" s="88">
        <v>43548.805231481485</v>
      </c>
      <c r="X22" s="89" t="s">
        <v>431</v>
      </c>
      <c r="Y22" s="86"/>
      <c r="Z22" s="86"/>
      <c r="AA22" s="92" t="s">
        <v>484</v>
      </c>
      <c r="AB22" s="92" t="s">
        <v>527</v>
      </c>
      <c r="AC22" s="86" t="b">
        <v>0</v>
      </c>
      <c r="AD22" s="86">
        <v>0</v>
      </c>
      <c r="AE22" s="92" t="s">
        <v>541</v>
      </c>
      <c r="AF22" s="86" t="b">
        <v>0</v>
      </c>
      <c r="AG22" s="86" t="s">
        <v>553</v>
      </c>
      <c r="AH22" s="86"/>
      <c r="AI22" s="92" t="s">
        <v>536</v>
      </c>
      <c r="AJ22" s="86" t="b">
        <v>0</v>
      </c>
      <c r="AK22" s="86">
        <v>0</v>
      </c>
      <c r="AL22" s="92" t="s">
        <v>536</v>
      </c>
      <c r="AM22" s="86" t="s">
        <v>559</v>
      </c>
      <c r="AN22" s="86" t="b">
        <v>0</v>
      </c>
      <c r="AO22" s="92" t="s">
        <v>527</v>
      </c>
      <c r="AP22" s="86" t="s">
        <v>176</v>
      </c>
      <c r="AQ22" s="86">
        <v>0</v>
      </c>
      <c r="AR22" s="86">
        <v>0</v>
      </c>
      <c r="AS22" s="86"/>
      <c r="AT22" s="86"/>
      <c r="AU22" s="86"/>
      <c r="AV22" s="86"/>
      <c r="AW22" s="86"/>
      <c r="AX22" s="86"/>
      <c r="AY22" s="86"/>
      <c r="AZ22" s="86"/>
      <c r="BA22">
        <v>1</v>
      </c>
      <c r="BB22" s="85" t="str">
        <f>REPLACE(INDEX(GroupVertices[Group],MATCH(Edges[[#This Row],[Vertex 1]],GroupVertices[Vertex],0)),1,1,"")</f>
        <v>4</v>
      </c>
      <c r="BC22" s="85" t="str">
        <f>REPLACE(INDEX(GroupVertices[Group],MATCH(Edges[[#This Row],[Vertex 2]],GroupVertices[Vertex],0)),1,1,"")</f>
        <v>4</v>
      </c>
      <c r="BD22" s="51">
        <v>0</v>
      </c>
      <c r="BE22" s="52">
        <v>0</v>
      </c>
      <c r="BF22" s="51">
        <v>1</v>
      </c>
      <c r="BG22" s="52">
        <v>5.555555555555555</v>
      </c>
      <c r="BH22" s="51">
        <v>0</v>
      </c>
      <c r="BI22" s="52">
        <v>0</v>
      </c>
      <c r="BJ22" s="51">
        <v>17</v>
      </c>
      <c r="BK22" s="52">
        <v>94.44444444444444</v>
      </c>
      <c r="BL22" s="51">
        <v>18</v>
      </c>
    </row>
    <row r="23" spans="1:64" ht="45">
      <c r="A23" s="84" t="s">
        <v>226</v>
      </c>
      <c r="B23" s="84" t="s">
        <v>270</v>
      </c>
      <c r="C23" s="53" t="s">
        <v>1743</v>
      </c>
      <c r="D23" s="54">
        <v>3</v>
      </c>
      <c r="E23" s="65" t="s">
        <v>132</v>
      </c>
      <c r="F23" s="55">
        <v>35</v>
      </c>
      <c r="G23" s="53"/>
      <c r="H23" s="57"/>
      <c r="I23" s="56"/>
      <c r="J23" s="56"/>
      <c r="K23" s="36" t="s">
        <v>65</v>
      </c>
      <c r="L23" s="83">
        <v>23</v>
      </c>
      <c r="M23" s="83"/>
      <c r="N23" s="63"/>
      <c r="O23" s="86" t="s">
        <v>283</v>
      </c>
      <c r="P23" s="88">
        <v>43549.95106481481</v>
      </c>
      <c r="Q23" s="86" t="s">
        <v>298</v>
      </c>
      <c r="R23" s="86"/>
      <c r="S23" s="86"/>
      <c r="T23" s="86"/>
      <c r="U23" s="86"/>
      <c r="V23" s="89" t="s">
        <v>388</v>
      </c>
      <c r="W23" s="88">
        <v>43549.95106481481</v>
      </c>
      <c r="X23" s="89" t="s">
        <v>432</v>
      </c>
      <c r="Y23" s="86"/>
      <c r="Z23" s="86"/>
      <c r="AA23" s="92" t="s">
        <v>485</v>
      </c>
      <c r="AB23" s="92" t="s">
        <v>528</v>
      </c>
      <c r="AC23" s="86" t="b">
        <v>0</v>
      </c>
      <c r="AD23" s="86">
        <v>0</v>
      </c>
      <c r="AE23" s="92" t="s">
        <v>542</v>
      </c>
      <c r="AF23" s="86" t="b">
        <v>0</v>
      </c>
      <c r="AG23" s="86" t="s">
        <v>553</v>
      </c>
      <c r="AH23" s="86"/>
      <c r="AI23" s="92" t="s">
        <v>536</v>
      </c>
      <c r="AJ23" s="86" t="b">
        <v>0</v>
      </c>
      <c r="AK23" s="86">
        <v>0</v>
      </c>
      <c r="AL23" s="92" t="s">
        <v>536</v>
      </c>
      <c r="AM23" s="86" t="s">
        <v>557</v>
      </c>
      <c r="AN23" s="86" t="b">
        <v>0</v>
      </c>
      <c r="AO23" s="92" t="s">
        <v>528</v>
      </c>
      <c r="AP23" s="86" t="s">
        <v>176</v>
      </c>
      <c r="AQ23" s="86">
        <v>0</v>
      </c>
      <c r="AR23" s="86">
        <v>0</v>
      </c>
      <c r="AS23" s="86"/>
      <c r="AT23" s="86"/>
      <c r="AU23" s="86"/>
      <c r="AV23" s="86"/>
      <c r="AW23" s="86"/>
      <c r="AX23" s="86"/>
      <c r="AY23" s="86"/>
      <c r="AZ23" s="86"/>
      <c r="BA23">
        <v>1</v>
      </c>
      <c r="BB23" s="85" t="str">
        <f>REPLACE(INDEX(GroupVertices[Group],MATCH(Edges[[#This Row],[Vertex 1]],GroupVertices[Vertex],0)),1,1,"")</f>
        <v>11</v>
      </c>
      <c r="BC23" s="85" t="str">
        <f>REPLACE(INDEX(GroupVertices[Group],MATCH(Edges[[#This Row],[Vertex 2]],GroupVertices[Vertex],0)),1,1,"")</f>
        <v>11</v>
      </c>
      <c r="BD23" s="51">
        <v>1</v>
      </c>
      <c r="BE23" s="52">
        <v>5.2631578947368425</v>
      </c>
      <c r="BF23" s="51">
        <v>2</v>
      </c>
      <c r="BG23" s="52">
        <v>10.526315789473685</v>
      </c>
      <c r="BH23" s="51">
        <v>0</v>
      </c>
      <c r="BI23" s="52">
        <v>0</v>
      </c>
      <c r="BJ23" s="51">
        <v>16</v>
      </c>
      <c r="BK23" s="52">
        <v>84.21052631578948</v>
      </c>
      <c r="BL23" s="51">
        <v>19</v>
      </c>
    </row>
    <row r="24" spans="1:64" ht="45">
      <c r="A24" s="84" t="s">
        <v>227</v>
      </c>
      <c r="B24" s="84" t="s">
        <v>226</v>
      </c>
      <c r="C24" s="53" t="s">
        <v>1743</v>
      </c>
      <c r="D24" s="54">
        <v>3</v>
      </c>
      <c r="E24" s="65" t="s">
        <v>132</v>
      </c>
      <c r="F24" s="55">
        <v>35</v>
      </c>
      <c r="G24" s="53"/>
      <c r="H24" s="57"/>
      <c r="I24" s="56"/>
      <c r="J24" s="56"/>
      <c r="K24" s="36" t="s">
        <v>65</v>
      </c>
      <c r="L24" s="83">
        <v>24</v>
      </c>
      <c r="M24" s="83"/>
      <c r="N24" s="63"/>
      <c r="O24" s="86" t="s">
        <v>283</v>
      </c>
      <c r="P24" s="88">
        <v>43550.47425925926</v>
      </c>
      <c r="Q24" s="86" t="s">
        <v>299</v>
      </c>
      <c r="R24" s="86"/>
      <c r="S24" s="86"/>
      <c r="T24" s="86"/>
      <c r="U24" s="86"/>
      <c r="V24" s="89" t="s">
        <v>389</v>
      </c>
      <c r="W24" s="88">
        <v>43550.47425925926</v>
      </c>
      <c r="X24" s="89" t="s">
        <v>433</v>
      </c>
      <c r="Y24" s="86"/>
      <c r="Z24" s="86"/>
      <c r="AA24" s="92" t="s">
        <v>486</v>
      </c>
      <c r="AB24" s="92" t="s">
        <v>529</v>
      </c>
      <c r="AC24" s="86" t="b">
        <v>0</v>
      </c>
      <c r="AD24" s="86">
        <v>1</v>
      </c>
      <c r="AE24" s="92" t="s">
        <v>543</v>
      </c>
      <c r="AF24" s="86" t="b">
        <v>0</v>
      </c>
      <c r="AG24" s="86" t="s">
        <v>553</v>
      </c>
      <c r="AH24" s="86"/>
      <c r="AI24" s="92" t="s">
        <v>536</v>
      </c>
      <c r="AJ24" s="86" t="b">
        <v>0</v>
      </c>
      <c r="AK24" s="86">
        <v>0</v>
      </c>
      <c r="AL24" s="92" t="s">
        <v>536</v>
      </c>
      <c r="AM24" s="86" t="s">
        <v>558</v>
      </c>
      <c r="AN24" s="86" t="b">
        <v>0</v>
      </c>
      <c r="AO24" s="92" t="s">
        <v>529</v>
      </c>
      <c r="AP24" s="86" t="s">
        <v>176</v>
      </c>
      <c r="AQ24" s="86">
        <v>0</v>
      </c>
      <c r="AR24" s="86">
        <v>0</v>
      </c>
      <c r="AS24" s="86"/>
      <c r="AT24" s="86"/>
      <c r="AU24" s="86"/>
      <c r="AV24" s="86"/>
      <c r="AW24" s="86"/>
      <c r="AX24" s="86"/>
      <c r="AY24" s="86"/>
      <c r="AZ24" s="86"/>
      <c r="BA24">
        <v>1</v>
      </c>
      <c r="BB24" s="85" t="str">
        <f>REPLACE(INDEX(GroupVertices[Group],MATCH(Edges[[#This Row],[Vertex 1]],GroupVertices[Vertex],0)),1,1,"")</f>
        <v>11</v>
      </c>
      <c r="BC24" s="85" t="str">
        <f>REPLACE(INDEX(GroupVertices[Group],MATCH(Edges[[#This Row],[Vertex 2]],GroupVertices[Vertex],0)),1,1,"")</f>
        <v>11</v>
      </c>
      <c r="BD24" s="51">
        <v>0</v>
      </c>
      <c r="BE24" s="52">
        <v>0</v>
      </c>
      <c r="BF24" s="51">
        <v>3</v>
      </c>
      <c r="BG24" s="52">
        <v>11.11111111111111</v>
      </c>
      <c r="BH24" s="51">
        <v>0</v>
      </c>
      <c r="BI24" s="52">
        <v>0</v>
      </c>
      <c r="BJ24" s="51">
        <v>24</v>
      </c>
      <c r="BK24" s="52">
        <v>88.88888888888889</v>
      </c>
      <c r="BL24" s="51">
        <v>27</v>
      </c>
    </row>
    <row r="25" spans="1:64" ht="45">
      <c r="A25" s="84" t="s">
        <v>228</v>
      </c>
      <c r="B25" s="84" t="s">
        <v>271</v>
      </c>
      <c r="C25" s="53" t="s">
        <v>1743</v>
      </c>
      <c r="D25" s="54">
        <v>3</v>
      </c>
      <c r="E25" s="65" t="s">
        <v>132</v>
      </c>
      <c r="F25" s="55">
        <v>35</v>
      </c>
      <c r="G25" s="53"/>
      <c r="H25" s="57"/>
      <c r="I25" s="56"/>
      <c r="J25" s="56"/>
      <c r="K25" s="36" t="s">
        <v>65</v>
      </c>
      <c r="L25" s="83">
        <v>25</v>
      </c>
      <c r="M25" s="83"/>
      <c r="N25" s="63"/>
      <c r="O25" s="86" t="s">
        <v>283</v>
      </c>
      <c r="P25" s="88">
        <v>43551.71971064815</v>
      </c>
      <c r="Q25" s="86" t="s">
        <v>300</v>
      </c>
      <c r="R25" s="86"/>
      <c r="S25" s="86"/>
      <c r="T25" s="86"/>
      <c r="U25" s="86"/>
      <c r="V25" s="89" t="s">
        <v>390</v>
      </c>
      <c r="W25" s="88">
        <v>43551.71971064815</v>
      </c>
      <c r="X25" s="89" t="s">
        <v>434</v>
      </c>
      <c r="Y25" s="86"/>
      <c r="Z25" s="86"/>
      <c r="AA25" s="92" t="s">
        <v>487</v>
      </c>
      <c r="AB25" s="92" t="s">
        <v>530</v>
      </c>
      <c r="AC25" s="86" t="b">
        <v>0</v>
      </c>
      <c r="AD25" s="86">
        <v>1</v>
      </c>
      <c r="AE25" s="92" t="s">
        <v>544</v>
      </c>
      <c r="AF25" s="86" t="b">
        <v>0</v>
      </c>
      <c r="AG25" s="86" t="s">
        <v>553</v>
      </c>
      <c r="AH25" s="86"/>
      <c r="AI25" s="92" t="s">
        <v>536</v>
      </c>
      <c r="AJ25" s="86" t="b">
        <v>0</v>
      </c>
      <c r="AK25" s="86">
        <v>0</v>
      </c>
      <c r="AL25" s="92" t="s">
        <v>536</v>
      </c>
      <c r="AM25" s="86" t="s">
        <v>558</v>
      </c>
      <c r="AN25" s="86" t="b">
        <v>0</v>
      </c>
      <c r="AO25" s="92" t="s">
        <v>530</v>
      </c>
      <c r="AP25" s="86" t="s">
        <v>176</v>
      </c>
      <c r="AQ25" s="86">
        <v>0</v>
      </c>
      <c r="AR25" s="86">
        <v>0</v>
      </c>
      <c r="AS25" s="86"/>
      <c r="AT25" s="86"/>
      <c r="AU25" s="86"/>
      <c r="AV25" s="86"/>
      <c r="AW25" s="86"/>
      <c r="AX25" s="86"/>
      <c r="AY25" s="86"/>
      <c r="AZ25" s="86"/>
      <c r="BA25">
        <v>1</v>
      </c>
      <c r="BB25" s="85" t="str">
        <f>REPLACE(INDEX(GroupVertices[Group],MATCH(Edges[[#This Row],[Vertex 1]],GroupVertices[Vertex],0)),1,1,"")</f>
        <v>15</v>
      </c>
      <c r="BC25" s="85" t="str">
        <f>REPLACE(INDEX(GroupVertices[Group],MATCH(Edges[[#This Row],[Vertex 2]],GroupVertices[Vertex],0)),1,1,"")</f>
        <v>15</v>
      </c>
      <c r="BD25" s="51">
        <v>0</v>
      </c>
      <c r="BE25" s="52">
        <v>0</v>
      </c>
      <c r="BF25" s="51">
        <v>0</v>
      </c>
      <c r="BG25" s="52">
        <v>0</v>
      </c>
      <c r="BH25" s="51">
        <v>0</v>
      </c>
      <c r="BI25" s="52">
        <v>0</v>
      </c>
      <c r="BJ25" s="51">
        <v>6</v>
      </c>
      <c r="BK25" s="52">
        <v>100</v>
      </c>
      <c r="BL25" s="51">
        <v>6</v>
      </c>
    </row>
    <row r="26" spans="1:64" ht="45">
      <c r="A26" s="84" t="s">
        <v>229</v>
      </c>
      <c r="B26" s="84" t="s">
        <v>229</v>
      </c>
      <c r="C26" s="53" t="s">
        <v>1743</v>
      </c>
      <c r="D26" s="54">
        <v>3</v>
      </c>
      <c r="E26" s="65" t="s">
        <v>132</v>
      </c>
      <c r="F26" s="55">
        <v>35</v>
      </c>
      <c r="G26" s="53"/>
      <c r="H26" s="57"/>
      <c r="I26" s="56"/>
      <c r="J26" s="56"/>
      <c r="K26" s="36" t="s">
        <v>65</v>
      </c>
      <c r="L26" s="83">
        <v>26</v>
      </c>
      <c r="M26" s="83"/>
      <c r="N26" s="63"/>
      <c r="O26" s="86" t="s">
        <v>176</v>
      </c>
      <c r="P26" s="88">
        <v>43553.67364583333</v>
      </c>
      <c r="Q26" s="86" t="s">
        <v>301</v>
      </c>
      <c r="R26" s="89" t="s">
        <v>333</v>
      </c>
      <c r="S26" s="86" t="s">
        <v>343</v>
      </c>
      <c r="T26" s="86"/>
      <c r="U26" s="86"/>
      <c r="V26" s="89" t="s">
        <v>391</v>
      </c>
      <c r="W26" s="88">
        <v>43553.67364583333</v>
      </c>
      <c r="X26" s="89" t="s">
        <v>435</v>
      </c>
      <c r="Y26" s="86"/>
      <c r="Z26" s="86"/>
      <c r="AA26" s="92" t="s">
        <v>488</v>
      </c>
      <c r="AB26" s="86"/>
      <c r="AC26" s="86" t="b">
        <v>0</v>
      </c>
      <c r="AD26" s="86">
        <v>0</v>
      </c>
      <c r="AE26" s="92" t="s">
        <v>536</v>
      </c>
      <c r="AF26" s="86" t="b">
        <v>0</v>
      </c>
      <c r="AG26" s="86" t="s">
        <v>553</v>
      </c>
      <c r="AH26" s="86"/>
      <c r="AI26" s="92" t="s">
        <v>536</v>
      </c>
      <c r="AJ26" s="86" t="b">
        <v>0</v>
      </c>
      <c r="AK26" s="86">
        <v>0</v>
      </c>
      <c r="AL26" s="92" t="s">
        <v>536</v>
      </c>
      <c r="AM26" s="86" t="s">
        <v>561</v>
      </c>
      <c r="AN26" s="86" t="b">
        <v>0</v>
      </c>
      <c r="AO26" s="92" t="s">
        <v>488</v>
      </c>
      <c r="AP26" s="86" t="s">
        <v>176</v>
      </c>
      <c r="AQ26" s="86">
        <v>0</v>
      </c>
      <c r="AR26" s="86">
        <v>0</v>
      </c>
      <c r="AS26" s="86"/>
      <c r="AT26" s="86"/>
      <c r="AU26" s="86"/>
      <c r="AV26" s="86"/>
      <c r="AW26" s="86"/>
      <c r="AX26" s="86"/>
      <c r="AY26" s="86"/>
      <c r="AZ26" s="86"/>
      <c r="BA26">
        <v>1</v>
      </c>
      <c r="BB26" s="85" t="str">
        <f>REPLACE(INDEX(GroupVertices[Group],MATCH(Edges[[#This Row],[Vertex 1]],GroupVertices[Vertex],0)),1,1,"")</f>
        <v>1</v>
      </c>
      <c r="BC26" s="85" t="str">
        <f>REPLACE(INDEX(GroupVertices[Group],MATCH(Edges[[#This Row],[Vertex 2]],GroupVertices[Vertex],0)),1,1,"")</f>
        <v>1</v>
      </c>
      <c r="BD26" s="51">
        <v>1</v>
      </c>
      <c r="BE26" s="52">
        <v>10</v>
      </c>
      <c r="BF26" s="51">
        <v>0</v>
      </c>
      <c r="BG26" s="52">
        <v>0</v>
      </c>
      <c r="BH26" s="51">
        <v>0</v>
      </c>
      <c r="BI26" s="52">
        <v>0</v>
      </c>
      <c r="BJ26" s="51">
        <v>9</v>
      </c>
      <c r="BK26" s="52">
        <v>90</v>
      </c>
      <c r="BL26" s="51">
        <v>10</v>
      </c>
    </row>
    <row r="27" spans="1:64" ht="45">
      <c r="A27" s="84" t="s">
        <v>230</v>
      </c>
      <c r="B27" s="84" t="s">
        <v>230</v>
      </c>
      <c r="C27" s="53" t="s">
        <v>1743</v>
      </c>
      <c r="D27" s="54">
        <v>3</v>
      </c>
      <c r="E27" s="65" t="s">
        <v>132</v>
      </c>
      <c r="F27" s="55">
        <v>35</v>
      </c>
      <c r="G27" s="53"/>
      <c r="H27" s="57"/>
      <c r="I27" s="56"/>
      <c r="J27" s="56"/>
      <c r="K27" s="36" t="s">
        <v>65</v>
      </c>
      <c r="L27" s="83">
        <v>27</v>
      </c>
      <c r="M27" s="83"/>
      <c r="N27" s="63"/>
      <c r="O27" s="86" t="s">
        <v>176</v>
      </c>
      <c r="P27" s="88">
        <v>43555.13875</v>
      </c>
      <c r="Q27" s="86" t="s">
        <v>302</v>
      </c>
      <c r="R27" s="89" t="s">
        <v>334</v>
      </c>
      <c r="S27" s="86" t="s">
        <v>344</v>
      </c>
      <c r="T27" s="86"/>
      <c r="U27" s="86"/>
      <c r="V27" s="89" t="s">
        <v>392</v>
      </c>
      <c r="W27" s="88">
        <v>43555.13875</v>
      </c>
      <c r="X27" s="89" t="s">
        <v>436</v>
      </c>
      <c r="Y27" s="86"/>
      <c r="Z27" s="86"/>
      <c r="AA27" s="92" t="s">
        <v>489</v>
      </c>
      <c r="AB27" s="86"/>
      <c r="AC27" s="86" t="b">
        <v>0</v>
      </c>
      <c r="AD27" s="86">
        <v>0</v>
      </c>
      <c r="AE27" s="92" t="s">
        <v>536</v>
      </c>
      <c r="AF27" s="86" t="b">
        <v>0</v>
      </c>
      <c r="AG27" s="86" t="s">
        <v>554</v>
      </c>
      <c r="AH27" s="86"/>
      <c r="AI27" s="92" t="s">
        <v>536</v>
      </c>
      <c r="AJ27" s="86" t="b">
        <v>0</v>
      </c>
      <c r="AK27" s="86">
        <v>0</v>
      </c>
      <c r="AL27" s="92" t="s">
        <v>536</v>
      </c>
      <c r="AM27" s="86" t="s">
        <v>562</v>
      </c>
      <c r="AN27" s="86" t="b">
        <v>0</v>
      </c>
      <c r="AO27" s="92" t="s">
        <v>489</v>
      </c>
      <c r="AP27" s="86" t="s">
        <v>176</v>
      </c>
      <c r="AQ27" s="86">
        <v>0</v>
      </c>
      <c r="AR27" s="86">
        <v>0</v>
      </c>
      <c r="AS27" s="86"/>
      <c r="AT27" s="86"/>
      <c r="AU27" s="86"/>
      <c r="AV27" s="86"/>
      <c r="AW27" s="86"/>
      <c r="AX27" s="86"/>
      <c r="AY27" s="86"/>
      <c r="AZ27" s="86"/>
      <c r="BA27">
        <v>1</v>
      </c>
      <c r="BB27" s="85" t="str">
        <f>REPLACE(INDEX(GroupVertices[Group],MATCH(Edges[[#This Row],[Vertex 1]],GroupVertices[Vertex],0)),1,1,"")</f>
        <v>1</v>
      </c>
      <c r="BC27" s="85" t="str">
        <f>REPLACE(INDEX(GroupVertices[Group],MATCH(Edges[[#This Row],[Vertex 2]],GroupVertices[Vertex],0)),1,1,"")</f>
        <v>1</v>
      </c>
      <c r="BD27" s="51">
        <v>0</v>
      </c>
      <c r="BE27" s="52">
        <v>0</v>
      </c>
      <c r="BF27" s="51">
        <v>0</v>
      </c>
      <c r="BG27" s="52">
        <v>0</v>
      </c>
      <c r="BH27" s="51">
        <v>0</v>
      </c>
      <c r="BI27" s="52">
        <v>0</v>
      </c>
      <c r="BJ27" s="51">
        <v>2</v>
      </c>
      <c r="BK27" s="52">
        <v>100</v>
      </c>
      <c r="BL27" s="51">
        <v>2</v>
      </c>
    </row>
    <row r="28" spans="1:64" ht="45">
      <c r="A28" s="84" t="s">
        <v>231</v>
      </c>
      <c r="B28" s="84" t="s">
        <v>231</v>
      </c>
      <c r="C28" s="53" t="s">
        <v>1743</v>
      </c>
      <c r="D28" s="54">
        <v>3</v>
      </c>
      <c r="E28" s="65" t="s">
        <v>132</v>
      </c>
      <c r="F28" s="55">
        <v>35</v>
      </c>
      <c r="G28" s="53"/>
      <c r="H28" s="57"/>
      <c r="I28" s="56"/>
      <c r="J28" s="56"/>
      <c r="K28" s="36" t="s">
        <v>65</v>
      </c>
      <c r="L28" s="83">
        <v>28</v>
      </c>
      <c r="M28" s="83"/>
      <c r="N28" s="63"/>
      <c r="O28" s="86" t="s">
        <v>176</v>
      </c>
      <c r="P28" s="88">
        <v>43558.78334490741</v>
      </c>
      <c r="Q28" s="86" t="s">
        <v>303</v>
      </c>
      <c r="R28" s="89" t="s">
        <v>335</v>
      </c>
      <c r="S28" s="86" t="s">
        <v>344</v>
      </c>
      <c r="T28" s="86" t="s">
        <v>351</v>
      </c>
      <c r="U28" s="89" t="s">
        <v>368</v>
      </c>
      <c r="V28" s="89" t="s">
        <v>368</v>
      </c>
      <c r="W28" s="88">
        <v>43558.78334490741</v>
      </c>
      <c r="X28" s="89" t="s">
        <v>437</v>
      </c>
      <c r="Y28" s="86"/>
      <c r="Z28" s="86"/>
      <c r="AA28" s="92" t="s">
        <v>490</v>
      </c>
      <c r="AB28" s="86"/>
      <c r="AC28" s="86" t="b">
        <v>0</v>
      </c>
      <c r="AD28" s="86">
        <v>0</v>
      </c>
      <c r="AE28" s="92" t="s">
        <v>536</v>
      </c>
      <c r="AF28" s="86" t="b">
        <v>0</v>
      </c>
      <c r="AG28" s="86" t="s">
        <v>553</v>
      </c>
      <c r="AH28" s="86"/>
      <c r="AI28" s="92" t="s">
        <v>536</v>
      </c>
      <c r="AJ28" s="86" t="b">
        <v>0</v>
      </c>
      <c r="AK28" s="86">
        <v>0</v>
      </c>
      <c r="AL28" s="92" t="s">
        <v>536</v>
      </c>
      <c r="AM28" s="86" t="s">
        <v>557</v>
      </c>
      <c r="AN28" s="86" t="b">
        <v>0</v>
      </c>
      <c r="AO28" s="92" t="s">
        <v>490</v>
      </c>
      <c r="AP28" s="86" t="s">
        <v>176</v>
      </c>
      <c r="AQ28" s="86">
        <v>0</v>
      </c>
      <c r="AR28" s="86">
        <v>0</v>
      </c>
      <c r="AS28" s="86"/>
      <c r="AT28" s="86"/>
      <c r="AU28" s="86"/>
      <c r="AV28" s="86"/>
      <c r="AW28" s="86"/>
      <c r="AX28" s="86"/>
      <c r="AY28" s="86"/>
      <c r="AZ28" s="86"/>
      <c r="BA28">
        <v>1</v>
      </c>
      <c r="BB28" s="85" t="str">
        <f>REPLACE(INDEX(GroupVertices[Group],MATCH(Edges[[#This Row],[Vertex 1]],GroupVertices[Vertex],0)),1,1,"")</f>
        <v>1</v>
      </c>
      <c r="BC28" s="85" t="str">
        <f>REPLACE(INDEX(GroupVertices[Group],MATCH(Edges[[#This Row],[Vertex 2]],GroupVertices[Vertex],0)),1,1,"")</f>
        <v>1</v>
      </c>
      <c r="BD28" s="51">
        <v>0</v>
      </c>
      <c r="BE28" s="52">
        <v>0</v>
      </c>
      <c r="BF28" s="51">
        <v>0</v>
      </c>
      <c r="BG28" s="52">
        <v>0</v>
      </c>
      <c r="BH28" s="51">
        <v>0</v>
      </c>
      <c r="BI28" s="52">
        <v>0</v>
      </c>
      <c r="BJ28" s="51">
        <v>34</v>
      </c>
      <c r="BK28" s="52">
        <v>100</v>
      </c>
      <c r="BL28" s="51">
        <v>34</v>
      </c>
    </row>
    <row r="29" spans="1:64" ht="45">
      <c r="A29" s="84" t="s">
        <v>232</v>
      </c>
      <c r="B29" s="84" t="s">
        <v>232</v>
      </c>
      <c r="C29" s="53" t="s">
        <v>1743</v>
      </c>
      <c r="D29" s="54">
        <v>3</v>
      </c>
      <c r="E29" s="65" t="s">
        <v>132</v>
      </c>
      <c r="F29" s="55">
        <v>35</v>
      </c>
      <c r="G29" s="53"/>
      <c r="H29" s="57"/>
      <c r="I29" s="56"/>
      <c r="J29" s="56"/>
      <c r="K29" s="36" t="s">
        <v>65</v>
      </c>
      <c r="L29" s="83">
        <v>29</v>
      </c>
      <c r="M29" s="83"/>
      <c r="N29" s="63"/>
      <c r="O29" s="86" t="s">
        <v>176</v>
      </c>
      <c r="P29" s="88">
        <v>43559.2419212963</v>
      </c>
      <c r="Q29" s="86" t="s">
        <v>304</v>
      </c>
      <c r="R29" s="86"/>
      <c r="S29" s="86"/>
      <c r="T29" s="86" t="s">
        <v>352</v>
      </c>
      <c r="U29" s="86"/>
      <c r="V29" s="89" t="s">
        <v>393</v>
      </c>
      <c r="W29" s="88">
        <v>43559.2419212963</v>
      </c>
      <c r="X29" s="89" t="s">
        <v>438</v>
      </c>
      <c r="Y29" s="86"/>
      <c r="Z29" s="86"/>
      <c r="AA29" s="92" t="s">
        <v>491</v>
      </c>
      <c r="AB29" s="86"/>
      <c r="AC29" s="86" t="b">
        <v>0</v>
      </c>
      <c r="AD29" s="86">
        <v>2</v>
      </c>
      <c r="AE29" s="92" t="s">
        <v>536</v>
      </c>
      <c r="AF29" s="86" t="b">
        <v>0</v>
      </c>
      <c r="AG29" s="86" t="s">
        <v>553</v>
      </c>
      <c r="AH29" s="86"/>
      <c r="AI29" s="92" t="s">
        <v>536</v>
      </c>
      <c r="AJ29" s="86" t="b">
        <v>0</v>
      </c>
      <c r="AK29" s="86">
        <v>0</v>
      </c>
      <c r="AL29" s="92" t="s">
        <v>536</v>
      </c>
      <c r="AM29" s="86" t="s">
        <v>559</v>
      </c>
      <c r="AN29" s="86" t="b">
        <v>0</v>
      </c>
      <c r="AO29" s="92" t="s">
        <v>491</v>
      </c>
      <c r="AP29" s="86" t="s">
        <v>176</v>
      </c>
      <c r="AQ29" s="86">
        <v>0</v>
      </c>
      <c r="AR29" s="86">
        <v>0</v>
      </c>
      <c r="AS29" s="86"/>
      <c r="AT29" s="86"/>
      <c r="AU29" s="86"/>
      <c r="AV29" s="86"/>
      <c r="AW29" s="86"/>
      <c r="AX29" s="86"/>
      <c r="AY29" s="86"/>
      <c r="AZ29" s="86"/>
      <c r="BA29">
        <v>1</v>
      </c>
      <c r="BB29" s="85" t="str">
        <f>REPLACE(INDEX(GroupVertices[Group],MATCH(Edges[[#This Row],[Vertex 1]],GroupVertices[Vertex],0)),1,1,"")</f>
        <v>1</v>
      </c>
      <c r="BC29" s="85" t="str">
        <f>REPLACE(INDEX(GroupVertices[Group],MATCH(Edges[[#This Row],[Vertex 2]],GroupVertices[Vertex],0)),1,1,"")</f>
        <v>1</v>
      </c>
      <c r="BD29" s="51">
        <v>0</v>
      </c>
      <c r="BE29" s="52">
        <v>0</v>
      </c>
      <c r="BF29" s="51">
        <v>2</v>
      </c>
      <c r="BG29" s="52">
        <v>3.3333333333333335</v>
      </c>
      <c r="BH29" s="51">
        <v>0</v>
      </c>
      <c r="BI29" s="52">
        <v>0</v>
      </c>
      <c r="BJ29" s="51">
        <v>58</v>
      </c>
      <c r="BK29" s="52">
        <v>96.66666666666667</v>
      </c>
      <c r="BL29" s="51">
        <v>60</v>
      </c>
    </row>
    <row r="30" spans="1:64" ht="45">
      <c r="A30" s="84" t="s">
        <v>233</v>
      </c>
      <c r="B30" s="84" t="s">
        <v>272</v>
      </c>
      <c r="C30" s="53" t="s">
        <v>1743</v>
      </c>
      <c r="D30" s="54">
        <v>3</v>
      </c>
      <c r="E30" s="65" t="s">
        <v>132</v>
      </c>
      <c r="F30" s="55">
        <v>35</v>
      </c>
      <c r="G30" s="53"/>
      <c r="H30" s="57"/>
      <c r="I30" s="56"/>
      <c r="J30" s="56"/>
      <c r="K30" s="36" t="s">
        <v>65</v>
      </c>
      <c r="L30" s="83">
        <v>30</v>
      </c>
      <c r="M30" s="83"/>
      <c r="N30" s="63"/>
      <c r="O30" s="86" t="s">
        <v>283</v>
      </c>
      <c r="P30" s="88">
        <v>43560.65373842593</v>
      </c>
      <c r="Q30" s="86" t="s">
        <v>305</v>
      </c>
      <c r="R30" s="86"/>
      <c r="S30" s="86"/>
      <c r="T30" s="86"/>
      <c r="U30" s="86"/>
      <c r="V30" s="89" t="s">
        <v>394</v>
      </c>
      <c r="W30" s="88">
        <v>43560.65373842593</v>
      </c>
      <c r="X30" s="89" t="s">
        <v>439</v>
      </c>
      <c r="Y30" s="86"/>
      <c r="Z30" s="86"/>
      <c r="AA30" s="92" t="s">
        <v>492</v>
      </c>
      <c r="AB30" s="92" t="s">
        <v>531</v>
      </c>
      <c r="AC30" s="86" t="b">
        <v>0</v>
      </c>
      <c r="AD30" s="86">
        <v>3</v>
      </c>
      <c r="AE30" s="92" t="s">
        <v>545</v>
      </c>
      <c r="AF30" s="86" t="b">
        <v>0</v>
      </c>
      <c r="AG30" s="86" t="s">
        <v>553</v>
      </c>
      <c r="AH30" s="86"/>
      <c r="AI30" s="92" t="s">
        <v>536</v>
      </c>
      <c r="AJ30" s="86" t="b">
        <v>0</v>
      </c>
      <c r="AK30" s="86">
        <v>1</v>
      </c>
      <c r="AL30" s="92" t="s">
        <v>536</v>
      </c>
      <c r="AM30" s="86" t="s">
        <v>559</v>
      </c>
      <c r="AN30" s="86" t="b">
        <v>0</v>
      </c>
      <c r="AO30" s="92" t="s">
        <v>531</v>
      </c>
      <c r="AP30" s="86" t="s">
        <v>176</v>
      </c>
      <c r="AQ30" s="86">
        <v>0</v>
      </c>
      <c r="AR30" s="86">
        <v>0</v>
      </c>
      <c r="AS30" s="86"/>
      <c r="AT30" s="86"/>
      <c r="AU30" s="86"/>
      <c r="AV30" s="86"/>
      <c r="AW30" s="86"/>
      <c r="AX30" s="86"/>
      <c r="AY30" s="86"/>
      <c r="AZ30" s="86"/>
      <c r="BA30">
        <v>1</v>
      </c>
      <c r="BB30" s="85" t="str">
        <f>REPLACE(INDEX(GroupVertices[Group],MATCH(Edges[[#This Row],[Vertex 1]],GroupVertices[Vertex],0)),1,1,"")</f>
        <v>10</v>
      </c>
      <c r="BC30" s="85" t="str">
        <f>REPLACE(INDEX(GroupVertices[Group],MATCH(Edges[[#This Row],[Vertex 2]],GroupVertices[Vertex],0)),1,1,"")</f>
        <v>10</v>
      </c>
      <c r="BD30" s="51">
        <v>1</v>
      </c>
      <c r="BE30" s="52">
        <v>2.380952380952381</v>
      </c>
      <c r="BF30" s="51">
        <v>2</v>
      </c>
      <c r="BG30" s="52">
        <v>4.761904761904762</v>
      </c>
      <c r="BH30" s="51">
        <v>0</v>
      </c>
      <c r="BI30" s="52">
        <v>0</v>
      </c>
      <c r="BJ30" s="51">
        <v>39</v>
      </c>
      <c r="BK30" s="52">
        <v>92.85714285714286</v>
      </c>
      <c r="BL30" s="51">
        <v>42</v>
      </c>
    </row>
    <row r="31" spans="1:64" ht="45">
      <c r="A31" s="84" t="s">
        <v>234</v>
      </c>
      <c r="B31" s="84" t="s">
        <v>272</v>
      </c>
      <c r="C31" s="53" t="s">
        <v>1743</v>
      </c>
      <c r="D31" s="54">
        <v>3</v>
      </c>
      <c r="E31" s="65" t="s">
        <v>132</v>
      </c>
      <c r="F31" s="55">
        <v>35</v>
      </c>
      <c r="G31" s="53"/>
      <c r="H31" s="57"/>
      <c r="I31" s="56"/>
      <c r="J31" s="56"/>
      <c r="K31" s="36" t="s">
        <v>65</v>
      </c>
      <c r="L31" s="83">
        <v>31</v>
      </c>
      <c r="M31" s="83"/>
      <c r="N31" s="63"/>
      <c r="O31" s="86" t="s">
        <v>282</v>
      </c>
      <c r="P31" s="88">
        <v>43560.694247685184</v>
      </c>
      <c r="Q31" s="86" t="s">
        <v>306</v>
      </c>
      <c r="R31" s="86"/>
      <c r="S31" s="86"/>
      <c r="T31" s="86"/>
      <c r="U31" s="86"/>
      <c r="V31" s="89" t="s">
        <v>395</v>
      </c>
      <c r="W31" s="88">
        <v>43560.694247685184</v>
      </c>
      <c r="X31" s="89" t="s">
        <v>440</v>
      </c>
      <c r="Y31" s="86"/>
      <c r="Z31" s="86"/>
      <c r="AA31" s="92" t="s">
        <v>493</v>
      </c>
      <c r="AB31" s="86"/>
      <c r="AC31" s="86" t="b">
        <v>0</v>
      </c>
      <c r="AD31" s="86">
        <v>0</v>
      </c>
      <c r="AE31" s="92" t="s">
        <v>536</v>
      </c>
      <c r="AF31" s="86" t="b">
        <v>0</v>
      </c>
      <c r="AG31" s="86" t="s">
        <v>553</v>
      </c>
      <c r="AH31" s="86"/>
      <c r="AI31" s="92" t="s">
        <v>536</v>
      </c>
      <c r="AJ31" s="86" t="b">
        <v>0</v>
      </c>
      <c r="AK31" s="86">
        <v>1</v>
      </c>
      <c r="AL31" s="92" t="s">
        <v>492</v>
      </c>
      <c r="AM31" s="86" t="s">
        <v>558</v>
      </c>
      <c r="AN31" s="86" t="b">
        <v>0</v>
      </c>
      <c r="AO31" s="92" t="s">
        <v>492</v>
      </c>
      <c r="AP31" s="86" t="s">
        <v>176</v>
      </c>
      <c r="AQ31" s="86">
        <v>0</v>
      </c>
      <c r="AR31" s="86">
        <v>0</v>
      </c>
      <c r="AS31" s="86"/>
      <c r="AT31" s="86"/>
      <c r="AU31" s="86"/>
      <c r="AV31" s="86"/>
      <c r="AW31" s="86"/>
      <c r="AX31" s="86"/>
      <c r="AY31" s="86"/>
      <c r="AZ31" s="86"/>
      <c r="BA31">
        <v>1</v>
      </c>
      <c r="BB31" s="85" t="str">
        <f>REPLACE(INDEX(GroupVertices[Group],MATCH(Edges[[#This Row],[Vertex 1]],GroupVertices[Vertex],0)),1,1,"")</f>
        <v>10</v>
      </c>
      <c r="BC31" s="85" t="str">
        <f>REPLACE(INDEX(GroupVertices[Group],MATCH(Edges[[#This Row],[Vertex 2]],GroupVertices[Vertex],0)),1,1,"")</f>
        <v>10</v>
      </c>
      <c r="BD31" s="51"/>
      <c r="BE31" s="52"/>
      <c r="BF31" s="51"/>
      <c r="BG31" s="52"/>
      <c r="BH31" s="51"/>
      <c r="BI31" s="52"/>
      <c r="BJ31" s="51"/>
      <c r="BK31" s="52"/>
      <c r="BL31" s="51"/>
    </row>
    <row r="32" spans="1:64" ht="45">
      <c r="A32" s="84" t="s">
        <v>234</v>
      </c>
      <c r="B32" s="84" t="s">
        <v>233</v>
      </c>
      <c r="C32" s="53" t="s">
        <v>1743</v>
      </c>
      <c r="D32" s="54">
        <v>3</v>
      </c>
      <c r="E32" s="65" t="s">
        <v>132</v>
      </c>
      <c r="F32" s="55">
        <v>35</v>
      </c>
      <c r="G32" s="53"/>
      <c r="H32" s="57"/>
      <c r="I32" s="56"/>
      <c r="J32" s="56"/>
      <c r="K32" s="36" t="s">
        <v>65</v>
      </c>
      <c r="L32" s="83">
        <v>32</v>
      </c>
      <c r="M32" s="83"/>
      <c r="N32" s="63"/>
      <c r="O32" s="86" t="s">
        <v>282</v>
      </c>
      <c r="P32" s="88">
        <v>43560.694247685184</v>
      </c>
      <c r="Q32" s="86" t="s">
        <v>306</v>
      </c>
      <c r="R32" s="86"/>
      <c r="S32" s="86"/>
      <c r="T32" s="86"/>
      <c r="U32" s="86"/>
      <c r="V32" s="89" t="s">
        <v>395</v>
      </c>
      <c r="W32" s="88">
        <v>43560.694247685184</v>
      </c>
      <c r="X32" s="89" t="s">
        <v>440</v>
      </c>
      <c r="Y32" s="86"/>
      <c r="Z32" s="86"/>
      <c r="AA32" s="92" t="s">
        <v>493</v>
      </c>
      <c r="AB32" s="86"/>
      <c r="AC32" s="86" t="b">
        <v>0</v>
      </c>
      <c r="AD32" s="86">
        <v>0</v>
      </c>
      <c r="AE32" s="92" t="s">
        <v>536</v>
      </c>
      <c r="AF32" s="86" t="b">
        <v>0</v>
      </c>
      <c r="AG32" s="86" t="s">
        <v>553</v>
      </c>
      <c r="AH32" s="86"/>
      <c r="AI32" s="92" t="s">
        <v>536</v>
      </c>
      <c r="AJ32" s="86" t="b">
        <v>0</v>
      </c>
      <c r="AK32" s="86">
        <v>1</v>
      </c>
      <c r="AL32" s="92" t="s">
        <v>492</v>
      </c>
      <c r="AM32" s="86" t="s">
        <v>558</v>
      </c>
      <c r="AN32" s="86" t="b">
        <v>0</v>
      </c>
      <c r="AO32" s="92" t="s">
        <v>492</v>
      </c>
      <c r="AP32" s="86" t="s">
        <v>176</v>
      </c>
      <c r="AQ32" s="86">
        <v>0</v>
      </c>
      <c r="AR32" s="86">
        <v>0</v>
      </c>
      <c r="AS32" s="86"/>
      <c r="AT32" s="86"/>
      <c r="AU32" s="86"/>
      <c r="AV32" s="86"/>
      <c r="AW32" s="86"/>
      <c r="AX32" s="86"/>
      <c r="AY32" s="86"/>
      <c r="AZ32" s="86"/>
      <c r="BA32">
        <v>1</v>
      </c>
      <c r="BB32" s="85" t="str">
        <f>REPLACE(INDEX(GroupVertices[Group],MATCH(Edges[[#This Row],[Vertex 1]],GroupVertices[Vertex],0)),1,1,"")</f>
        <v>10</v>
      </c>
      <c r="BC32" s="85" t="str">
        <f>REPLACE(INDEX(GroupVertices[Group],MATCH(Edges[[#This Row],[Vertex 2]],GroupVertices[Vertex],0)),1,1,"")</f>
        <v>10</v>
      </c>
      <c r="BD32" s="51">
        <v>1</v>
      </c>
      <c r="BE32" s="52">
        <v>4.166666666666667</v>
      </c>
      <c r="BF32" s="51">
        <v>1</v>
      </c>
      <c r="BG32" s="52">
        <v>4.166666666666667</v>
      </c>
      <c r="BH32" s="51">
        <v>0</v>
      </c>
      <c r="BI32" s="52">
        <v>0</v>
      </c>
      <c r="BJ32" s="51">
        <v>22</v>
      </c>
      <c r="BK32" s="52">
        <v>91.66666666666667</v>
      </c>
      <c r="BL32" s="51">
        <v>24</v>
      </c>
    </row>
    <row r="33" spans="1:64" ht="45">
      <c r="A33" s="84" t="s">
        <v>235</v>
      </c>
      <c r="B33" s="84" t="s">
        <v>235</v>
      </c>
      <c r="C33" s="53" t="s">
        <v>1743</v>
      </c>
      <c r="D33" s="54">
        <v>3</v>
      </c>
      <c r="E33" s="65" t="s">
        <v>132</v>
      </c>
      <c r="F33" s="55">
        <v>35</v>
      </c>
      <c r="G33" s="53"/>
      <c r="H33" s="57"/>
      <c r="I33" s="56"/>
      <c r="J33" s="56"/>
      <c r="K33" s="36" t="s">
        <v>65</v>
      </c>
      <c r="L33" s="83">
        <v>33</v>
      </c>
      <c r="M33" s="83"/>
      <c r="N33" s="63"/>
      <c r="O33" s="86" t="s">
        <v>176</v>
      </c>
      <c r="P33" s="88">
        <v>43565.792083333334</v>
      </c>
      <c r="Q33" s="86" t="s">
        <v>307</v>
      </c>
      <c r="R33" s="89" t="s">
        <v>336</v>
      </c>
      <c r="S33" s="86" t="s">
        <v>345</v>
      </c>
      <c r="T33" s="86" t="s">
        <v>353</v>
      </c>
      <c r="U33" s="89" t="s">
        <v>369</v>
      </c>
      <c r="V33" s="89" t="s">
        <v>369</v>
      </c>
      <c r="W33" s="88">
        <v>43565.792083333334</v>
      </c>
      <c r="X33" s="89" t="s">
        <v>441</v>
      </c>
      <c r="Y33" s="86"/>
      <c r="Z33" s="86"/>
      <c r="AA33" s="92" t="s">
        <v>494</v>
      </c>
      <c r="AB33" s="86"/>
      <c r="AC33" s="86" t="b">
        <v>0</v>
      </c>
      <c r="AD33" s="86">
        <v>0</v>
      </c>
      <c r="AE33" s="92" t="s">
        <v>536</v>
      </c>
      <c r="AF33" s="86" t="b">
        <v>0</v>
      </c>
      <c r="AG33" s="86" t="s">
        <v>553</v>
      </c>
      <c r="AH33" s="86"/>
      <c r="AI33" s="92" t="s">
        <v>536</v>
      </c>
      <c r="AJ33" s="86" t="b">
        <v>0</v>
      </c>
      <c r="AK33" s="86">
        <v>0</v>
      </c>
      <c r="AL33" s="92" t="s">
        <v>536</v>
      </c>
      <c r="AM33" s="86" t="s">
        <v>563</v>
      </c>
      <c r="AN33" s="86" t="b">
        <v>0</v>
      </c>
      <c r="AO33" s="92" t="s">
        <v>494</v>
      </c>
      <c r="AP33" s="86" t="s">
        <v>176</v>
      </c>
      <c r="AQ33" s="86">
        <v>0</v>
      </c>
      <c r="AR33" s="86">
        <v>0</v>
      </c>
      <c r="AS33" s="86"/>
      <c r="AT33" s="86"/>
      <c r="AU33" s="86"/>
      <c r="AV33" s="86"/>
      <c r="AW33" s="86"/>
      <c r="AX33" s="86"/>
      <c r="AY33" s="86"/>
      <c r="AZ33" s="86"/>
      <c r="BA33">
        <v>1</v>
      </c>
      <c r="BB33" s="85" t="str">
        <f>REPLACE(INDEX(GroupVertices[Group],MATCH(Edges[[#This Row],[Vertex 1]],GroupVertices[Vertex],0)),1,1,"")</f>
        <v>1</v>
      </c>
      <c r="BC33" s="85" t="str">
        <f>REPLACE(INDEX(GroupVertices[Group],MATCH(Edges[[#This Row],[Vertex 2]],GroupVertices[Vertex],0)),1,1,"")</f>
        <v>1</v>
      </c>
      <c r="BD33" s="51">
        <v>1</v>
      </c>
      <c r="BE33" s="52">
        <v>3.8461538461538463</v>
      </c>
      <c r="BF33" s="51">
        <v>0</v>
      </c>
      <c r="BG33" s="52">
        <v>0</v>
      </c>
      <c r="BH33" s="51">
        <v>0</v>
      </c>
      <c r="BI33" s="52">
        <v>0</v>
      </c>
      <c r="BJ33" s="51">
        <v>25</v>
      </c>
      <c r="BK33" s="52">
        <v>96.15384615384616</v>
      </c>
      <c r="BL33" s="51">
        <v>26</v>
      </c>
    </row>
    <row r="34" spans="1:64" ht="45">
      <c r="A34" s="84" t="s">
        <v>236</v>
      </c>
      <c r="B34" s="84" t="s">
        <v>236</v>
      </c>
      <c r="C34" s="53" t="s">
        <v>1743</v>
      </c>
      <c r="D34" s="54">
        <v>3</v>
      </c>
      <c r="E34" s="65" t="s">
        <v>132</v>
      </c>
      <c r="F34" s="55">
        <v>35</v>
      </c>
      <c r="G34" s="53"/>
      <c r="H34" s="57"/>
      <c r="I34" s="56"/>
      <c r="J34" s="56"/>
      <c r="K34" s="36" t="s">
        <v>65</v>
      </c>
      <c r="L34" s="83">
        <v>34</v>
      </c>
      <c r="M34" s="83"/>
      <c r="N34" s="63"/>
      <c r="O34" s="86" t="s">
        <v>176</v>
      </c>
      <c r="P34" s="88">
        <v>43565.79209490741</v>
      </c>
      <c r="Q34" s="86" t="s">
        <v>308</v>
      </c>
      <c r="R34" s="89" t="s">
        <v>337</v>
      </c>
      <c r="S34" s="86" t="s">
        <v>346</v>
      </c>
      <c r="T34" s="86" t="s">
        <v>354</v>
      </c>
      <c r="U34" s="89" t="s">
        <v>370</v>
      </c>
      <c r="V34" s="89" t="s">
        <v>370</v>
      </c>
      <c r="W34" s="88">
        <v>43565.79209490741</v>
      </c>
      <c r="X34" s="89" t="s">
        <v>442</v>
      </c>
      <c r="Y34" s="86"/>
      <c r="Z34" s="86"/>
      <c r="AA34" s="92" t="s">
        <v>495</v>
      </c>
      <c r="AB34" s="86"/>
      <c r="AC34" s="86" t="b">
        <v>0</v>
      </c>
      <c r="AD34" s="86">
        <v>0</v>
      </c>
      <c r="AE34" s="92" t="s">
        <v>536</v>
      </c>
      <c r="AF34" s="86" t="b">
        <v>0</v>
      </c>
      <c r="AG34" s="86" t="s">
        <v>553</v>
      </c>
      <c r="AH34" s="86"/>
      <c r="AI34" s="92" t="s">
        <v>536</v>
      </c>
      <c r="AJ34" s="86" t="b">
        <v>0</v>
      </c>
      <c r="AK34" s="86">
        <v>0</v>
      </c>
      <c r="AL34" s="92" t="s">
        <v>536</v>
      </c>
      <c r="AM34" s="86" t="s">
        <v>563</v>
      </c>
      <c r="AN34" s="86" t="b">
        <v>0</v>
      </c>
      <c r="AO34" s="92" t="s">
        <v>495</v>
      </c>
      <c r="AP34" s="86" t="s">
        <v>176</v>
      </c>
      <c r="AQ34" s="86">
        <v>0</v>
      </c>
      <c r="AR34" s="86">
        <v>0</v>
      </c>
      <c r="AS34" s="86"/>
      <c r="AT34" s="86"/>
      <c r="AU34" s="86"/>
      <c r="AV34" s="86"/>
      <c r="AW34" s="86"/>
      <c r="AX34" s="86"/>
      <c r="AY34" s="86"/>
      <c r="AZ34" s="86"/>
      <c r="BA34">
        <v>1</v>
      </c>
      <c r="BB34" s="85" t="str">
        <f>REPLACE(INDEX(GroupVertices[Group],MATCH(Edges[[#This Row],[Vertex 1]],GroupVertices[Vertex],0)),1,1,"")</f>
        <v>1</v>
      </c>
      <c r="BC34" s="85" t="str">
        <f>REPLACE(INDEX(GroupVertices[Group],MATCH(Edges[[#This Row],[Vertex 2]],GroupVertices[Vertex],0)),1,1,"")</f>
        <v>1</v>
      </c>
      <c r="BD34" s="51">
        <v>0</v>
      </c>
      <c r="BE34" s="52">
        <v>0</v>
      </c>
      <c r="BF34" s="51">
        <v>0</v>
      </c>
      <c r="BG34" s="52">
        <v>0</v>
      </c>
      <c r="BH34" s="51">
        <v>0</v>
      </c>
      <c r="BI34" s="52">
        <v>0</v>
      </c>
      <c r="BJ34" s="51">
        <v>27</v>
      </c>
      <c r="BK34" s="52">
        <v>100</v>
      </c>
      <c r="BL34" s="51">
        <v>27</v>
      </c>
    </row>
    <row r="35" spans="1:64" ht="45">
      <c r="A35" s="84" t="s">
        <v>237</v>
      </c>
      <c r="B35" s="84" t="s">
        <v>237</v>
      </c>
      <c r="C35" s="53" t="s">
        <v>1743</v>
      </c>
      <c r="D35" s="54">
        <v>3</v>
      </c>
      <c r="E35" s="65" t="s">
        <v>132</v>
      </c>
      <c r="F35" s="55">
        <v>35</v>
      </c>
      <c r="G35" s="53"/>
      <c r="H35" s="57"/>
      <c r="I35" s="56"/>
      <c r="J35" s="56"/>
      <c r="K35" s="36" t="s">
        <v>65</v>
      </c>
      <c r="L35" s="83">
        <v>35</v>
      </c>
      <c r="M35" s="83"/>
      <c r="N35" s="63"/>
      <c r="O35" s="86" t="s">
        <v>176</v>
      </c>
      <c r="P35" s="88">
        <v>43569.470555555556</v>
      </c>
      <c r="Q35" s="86" t="s">
        <v>309</v>
      </c>
      <c r="R35" s="86" t="s">
        <v>338</v>
      </c>
      <c r="S35" s="86" t="s">
        <v>347</v>
      </c>
      <c r="T35" s="86"/>
      <c r="U35" s="86"/>
      <c r="V35" s="89" t="s">
        <v>396</v>
      </c>
      <c r="W35" s="88">
        <v>43569.470555555556</v>
      </c>
      <c r="X35" s="89" t="s">
        <v>443</v>
      </c>
      <c r="Y35" s="86"/>
      <c r="Z35" s="86"/>
      <c r="AA35" s="92" t="s">
        <v>496</v>
      </c>
      <c r="AB35" s="86"/>
      <c r="AC35" s="86" t="b">
        <v>0</v>
      </c>
      <c r="AD35" s="86">
        <v>2</v>
      </c>
      <c r="AE35" s="92" t="s">
        <v>536</v>
      </c>
      <c r="AF35" s="86" t="b">
        <v>1</v>
      </c>
      <c r="AG35" s="86" t="s">
        <v>553</v>
      </c>
      <c r="AH35" s="86"/>
      <c r="AI35" s="92" t="s">
        <v>556</v>
      </c>
      <c r="AJ35" s="86" t="b">
        <v>0</v>
      </c>
      <c r="AK35" s="86">
        <v>0</v>
      </c>
      <c r="AL35" s="92" t="s">
        <v>536</v>
      </c>
      <c r="AM35" s="86" t="s">
        <v>560</v>
      </c>
      <c r="AN35" s="86" t="b">
        <v>0</v>
      </c>
      <c r="AO35" s="92" t="s">
        <v>496</v>
      </c>
      <c r="AP35" s="86" t="s">
        <v>176</v>
      </c>
      <c r="AQ35" s="86">
        <v>0</v>
      </c>
      <c r="AR35" s="86">
        <v>0</v>
      </c>
      <c r="AS35" s="86"/>
      <c r="AT35" s="86"/>
      <c r="AU35" s="86"/>
      <c r="AV35" s="86"/>
      <c r="AW35" s="86"/>
      <c r="AX35" s="86"/>
      <c r="AY35" s="86"/>
      <c r="AZ35" s="86"/>
      <c r="BA35">
        <v>1</v>
      </c>
      <c r="BB35" s="85" t="str">
        <f>REPLACE(INDEX(GroupVertices[Group],MATCH(Edges[[#This Row],[Vertex 1]],GroupVertices[Vertex],0)),1,1,"")</f>
        <v>1</v>
      </c>
      <c r="BC35" s="85" t="str">
        <f>REPLACE(INDEX(GroupVertices[Group],MATCH(Edges[[#This Row],[Vertex 2]],GroupVertices[Vertex],0)),1,1,"")</f>
        <v>1</v>
      </c>
      <c r="BD35" s="51">
        <v>0</v>
      </c>
      <c r="BE35" s="52">
        <v>0</v>
      </c>
      <c r="BF35" s="51">
        <v>0</v>
      </c>
      <c r="BG35" s="52">
        <v>0</v>
      </c>
      <c r="BH35" s="51">
        <v>0</v>
      </c>
      <c r="BI35" s="52">
        <v>0</v>
      </c>
      <c r="BJ35" s="51">
        <v>4</v>
      </c>
      <c r="BK35" s="52">
        <v>100</v>
      </c>
      <c r="BL35" s="51">
        <v>4</v>
      </c>
    </row>
    <row r="36" spans="1:64" ht="45">
      <c r="A36" s="84" t="s">
        <v>238</v>
      </c>
      <c r="B36" s="84" t="s">
        <v>273</v>
      </c>
      <c r="C36" s="53" t="s">
        <v>1743</v>
      </c>
      <c r="D36" s="54">
        <v>3</v>
      </c>
      <c r="E36" s="65" t="s">
        <v>132</v>
      </c>
      <c r="F36" s="55">
        <v>35</v>
      </c>
      <c r="G36" s="53"/>
      <c r="H36" s="57"/>
      <c r="I36" s="56"/>
      <c r="J36" s="56"/>
      <c r="K36" s="36" t="s">
        <v>65</v>
      </c>
      <c r="L36" s="83">
        <v>36</v>
      </c>
      <c r="M36" s="83"/>
      <c r="N36" s="63"/>
      <c r="O36" s="86" t="s">
        <v>282</v>
      </c>
      <c r="P36" s="88">
        <v>43574.77983796296</v>
      </c>
      <c r="Q36" s="86" t="s">
        <v>310</v>
      </c>
      <c r="R36" s="86"/>
      <c r="S36" s="86"/>
      <c r="T36" s="86"/>
      <c r="U36" s="86"/>
      <c r="V36" s="89" t="s">
        <v>397</v>
      </c>
      <c r="W36" s="88">
        <v>43574.77983796296</v>
      </c>
      <c r="X36" s="89" t="s">
        <v>444</v>
      </c>
      <c r="Y36" s="86"/>
      <c r="Z36" s="86"/>
      <c r="AA36" s="92" t="s">
        <v>497</v>
      </c>
      <c r="AB36" s="92" t="s">
        <v>532</v>
      </c>
      <c r="AC36" s="86" t="b">
        <v>0</v>
      </c>
      <c r="AD36" s="86">
        <v>0</v>
      </c>
      <c r="AE36" s="92" t="s">
        <v>546</v>
      </c>
      <c r="AF36" s="86" t="b">
        <v>0</v>
      </c>
      <c r="AG36" s="86" t="s">
        <v>553</v>
      </c>
      <c r="AH36" s="86"/>
      <c r="AI36" s="92" t="s">
        <v>536</v>
      </c>
      <c r="AJ36" s="86" t="b">
        <v>0</v>
      </c>
      <c r="AK36" s="86">
        <v>0</v>
      </c>
      <c r="AL36" s="92" t="s">
        <v>536</v>
      </c>
      <c r="AM36" s="86" t="s">
        <v>559</v>
      </c>
      <c r="AN36" s="86" t="b">
        <v>0</v>
      </c>
      <c r="AO36" s="92" t="s">
        <v>532</v>
      </c>
      <c r="AP36" s="86" t="s">
        <v>176</v>
      </c>
      <c r="AQ36" s="86">
        <v>0</v>
      </c>
      <c r="AR36" s="86">
        <v>0</v>
      </c>
      <c r="AS36" s="86" t="s">
        <v>568</v>
      </c>
      <c r="AT36" s="86" t="s">
        <v>569</v>
      </c>
      <c r="AU36" s="86" t="s">
        <v>570</v>
      </c>
      <c r="AV36" s="86" t="s">
        <v>572</v>
      </c>
      <c r="AW36" s="86" t="s">
        <v>574</v>
      </c>
      <c r="AX36" s="86" t="s">
        <v>576</v>
      </c>
      <c r="AY36" s="86" t="s">
        <v>578</v>
      </c>
      <c r="AZ36" s="89" t="s">
        <v>580</v>
      </c>
      <c r="BA36">
        <v>1</v>
      </c>
      <c r="BB36" s="85" t="str">
        <f>REPLACE(INDEX(GroupVertices[Group],MATCH(Edges[[#This Row],[Vertex 1]],GroupVertices[Vertex],0)),1,1,"")</f>
        <v>9</v>
      </c>
      <c r="BC36" s="85" t="str">
        <f>REPLACE(INDEX(GroupVertices[Group],MATCH(Edges[[#This Row],[Vertex 2]],GroupVertices[Vertex],0)),1,1,"")</f>
        <v>9</v>
      </c>
      <c r="BD36" s="51"/>
      <c r="BE36" s="52"/>
      <c r="BF36" s="51"/>
      <c r="BG36" s="52"/>
      <c r="BH36" s="51"/>
      <c r="BI36" s="52"/>
      <c r="BJ36" s="51"/>
      <c r="BK36" s="52"/>
      <c r="BL36" s="51"/>
    </row>
    <row r="37" spans="1:64" ht="45">
      <c r="A37" s="84" t="s">
        <v>238</v>
      </c>
      <c r="B37" s="84" t="s">
        <v>274</v>
      </c>
      <c r="C37" s="53" t="s">
        <v>1743</v>
      </c>
      <c r="D37" s="54">
        <v>3</v>
      </c>
      <c r="E37" s="65" t="s">
        <v>132</v>
      </c>
      <c r="F37" s="55">
        <v>35</v>
      </c>
      <c r="G37" s="53"/>
      <c r="H37" s="57"/>
      <c r="I37" s="56"/>
      <c r="J37" s="56"/>
      <c r="K37" s="36" t="s">
        <v>65</v>
      </c>
      <c r="L37" s="83">
        <v>37</v>
      </c>
      <c r="M37" s="83"/>
      <c r="N37" s="63"/>
      <c r="O37" s="86" t="s">
        <v>283</v>
      </c>
      <c r="P37" s="88">
        <v>43574.77983796296</v>
      </c>
      <c r="Q37" s="86" t="s">
        <v>310</v>
      </c>
      <c r="R37" s="86"/>
      <c r="S37" s="86"/>
      <c r="T37" s="86"/>
      <c r="U37" s="86"/>
      <c r="V37" s="89" t="s">
        <v>397</v>
      </c>
      <c r="W37" s="88">
        <v>43574.77983796296</v>
      </c>
      <c r="X37" s="89" t="s">
        <v>444</v>
      </c>
      <c r="Y37" s="86"/>
      <c r="Z37" s="86"/>
      <c r="AA37" s="92" t="s">
        <v>497</v>
      </c>
      <c r="AB37" s="92" t="s">
        <v>532</v>
      </c>
      <c r="AC37" s="86" t="b">
        <v>0</v>
      </c>
      <c r="AD37" s="86">
        <v>0</v>
      </c>
      <c r="AE37" s="92" t="s">
        <v>546</v>
      </c>
      <c r="AF37" s="86" t="b">
        <v>0</v>
      </c>
      <c r="AG37" s="86" t="s">
        <v>553</v>
      </c>
      <c r="AH37" s="86"/>
      <c r="AI37" s="92" t="s">
        <v>536</v>
      </c>
      <c r="AJ37" s="86" t="b">
        <v>0</v>
      </c>
      <c r="AK37" s="86">
        <v>0</v>
      </c>
      <c r="AL37" s="92" t="s">
        <v>536</v>
      </c>
      <c r="AM37" s="86" t="s">
        <v>559</v>
      </c>
      <c r="AN37" s="86" t="b">
        <v>0</v>
      </c>
      <c r="AO37" s="92" t="s">
        <v>532</v>
      </c>
      <c r="AP37" s="86" t="s">
        <v>176</v>
      </c>
      <c r="AQ37" s="86">
        <v>0</v>
      </c>
      <c r="AR37" s="86">
        <v>0</v>
      </c>
      <c r="AS37" s="86" t="s">
        <v>568</v>
      </c>
      <c r="AT37" s="86" t="s">
        <v>569</v>
      </c>
      <c r="AU37" s="86" t="s">
        <v>570</v>
      </c>
      <c r="AV37" s="86" t="s">
        <v>572</v>
      </c>
      <c r="AW37" s="86" t="s">
        <v>574</v>
      </c>
      <c r="AX37" s="86" t="s">
        <v>576</v>
      </c>
      <c r="AY37" s="86" t="s">
        <v>578</v>
      </c>
      <c r="AZ37" s="89" t="s">
        <v>580</v>
      </c>
      <c r="BA37">
        <v>1</v>
      </c>
      <c r="BB37" s="85" t="str">
        <f>REPLACE(INDEX(GroupVertices[Group],MATCH(Edges[[#This Row],[Vertex 1]],GroupVertices[Vertex],0)),1,1,"")</f>
        <v>9</v>
      </c>
      <c r="BC37" s="85" t="str">
        <f>REPLACE(INDEX(GroupVertices[Group],MATCH(Edges[[#This Row],[Vertex 2]],GroupVertices[Vertex],0)),1,1,"")</f>
        <v>9</v>
      </c>
      <c r="BD37" s="51">
        <v>0</v>
      </c>
      <c r="BE37" s="52">
        <v>0</v>
      </c>
      <c r="BF37" s="51">
        <v>0</v>
      </c>
      <c r="BG37" s="52">
        <v>0</v>
      </c>
      <c r="BH37" s="51">
        <v>0</v>
      </c>
      <c r="BI37" s="52">
        <v>0</v>
      </c>
      <c r="BJ37" s="51">
        <v>8</v>
      </c>
      <c r="BK37" s="52">
        <v>100</v>
      </c>
      <c r="BL37" s="51">
        <v>8</v>
      </c>
    </row>
    <row r="38" spans="1:64" ht="45">
      <c r="A38" s="84" t="s">
        <v>239</v>
      </c>
      <c r="B38" s="84" t="s">
        <v>240</v>
      </c>
      <c r="C38" s="53" t="s">
        <v>1743</v>
      </c>
      <c r="D38" s="54">
        <v>3</v>
      </c>
      <c r="E38" s="65" t="s">
        <v>132</v>
      </c>
      <c r="F38" s="55">
        <v>35</v>
      </c>
      <c r="G38" s="53"/>
      <c r="H38" s="57"/>
      <c r="I38" s="56"/>
      <c r="J38" s="56"/>
      <c r="K38" s="36" t="s">
        <v>66</v>
      </c>
      <c r="L38" s="83">
        <v>38</v>
      </c>
      <c r="M38" s="83"/>
      <c r="N38" s="63"/>
      <c r="O38" s="86" t="s">
        <v>282</v>
      </c>
      <c r="P38" s="88">
        <v>43574.8058912037</v>
      </c>
      <c r="Q38" s="86" t="s">
        <v>311</v>
      </c>
      <c r="R38" s="86"/>
      <c r="S38" s="86"/>
      <c r="T38" s="86" t="s">
        <v>355</v>
      </c>
      <c r="U38" s="89" t="s">
        <v>371</v>
      </c>
      <c r="V38" s="89" t="s">
        <v>371</v>
      </c>
      <c r="W38" s="88">
        <v>43574.8058912037</v>
      </c>
      <c r="X38" s="89" t="s">
        <v>445</v>
      </c>
      <c r="Y38" s="86"/>
      <c r="Z38" s="86"/>
      <c r="AA38" s="92" t="s">
        <v>498</v>
      </c>
      <c r="AB38" s="86"/>
      <c r="AC38" s="86" t="b">
        <v>0</v>
      </c>
      <c r="AD38" s="86">
        <v>0</v>
      </c>
      <c r="AE38" s="92" t="s">
        <v>536</v>
      </c>
      <c r="AF38" s="86" t="b">
        <v>0</v>
      </c>
      <c r="AG38" s="86" t="s">
        <v>553</v>
      </c>
      <c r="AH38" s="86"/>
      <c r="AI38" s="92" t="s">
        <v>536</v>
      </c>
      <c r="AJ38" s="86" t="b">
        <v>0</v>
      </c>
      <c r="AK38" s="86">
        <v>0</v>
      </c>
      <c r="AL38" s="92" t="s">
        <v>536</v>
      </c>
      <c r="AM38" s="86" t="s">
        <v>557</v>
      </c>
      <c r="AN38" s="86" t="b">
        <v>0</v>
      </c>
      <c r="AO38" s="92" t="s">
        <v>498</v>
      </c>
      <c r="AP38" s="86" t="s">
        <v>176</v>
      </c>
      <c r="AQ38" s="86">
        <v>0</v>
      </c>
      <c r="AR38" s="86">
        <v>0</v>
      </c>
      <c r="AS38" s="86"/>
      <c r="AT38" s="86"/>
      <c r="AU38" s="86"/>
      <c r="AV38" s="86"/>
      <c r="AW38" s="86"/>
      <c r="AX38" s="86"/>
      <c r="AY38" s="86"/>
      <c r="AZ38" s="86"/>
      <c r="BA38">
        <v>1</v>
      </c>
      <c r="BB38" s="85" t="str">
        <f>REPLACE(INDEX(GroupVertices[Group],MATCH(Edges[[#This Row],[Vertex 1]],GroupVertices[Vertex],0)),1,1,"")</f>
        <v>14</v>
      </c>
      <c r="BC38" s="85" t="str">
        <f>REPLACE(INDEX(GroupVertices[Group],MATCH(Edges[[#This Row],[Vertex 2]],GroupVertices[Vertex],0)),1,1,"")</f>
        <v>14</v>
      </c>
      <c r="BD38" s="51">
        <v>1</v>
      </c>
      <c r="BE38" s="52">
        <v>8.333333333333334</v>
      </c>
      <c r="BF38" s="51">
        <v>0</v>
      </c>
      <c r="BG38" s="52">
        <v>0</v>
      </c>
      <c r="BH38" s="51">
        <v>0</v>
      </c>
      <c r="BI38" s="52">
        <v>0</v>
      </c>
      <c r="BJ38" s="51">
        <v>11</v>
      </c>
      <c r="BK38" s="52">
        <v>91.66666666666667</v>
      </c>
      <c r="BL38" s="51">
        <v>12</v>
      </c>
    </row>
    <row r="39" spans="1:64" ht="45">
      <c r="A39" s="84" t="s">
        <v>240</v>
      </c>
      <c r="B39" s="84" t="s">
        <v>239</v>
      </c>
      <c r="C39" s="53" t="s">
        <v>1743</v>
      </c>
      <c r="D39" s="54">
        <v>3</v>
      </c>
      <c r="E39" s="65" t="s">
        <v>132</v>
      </c>
      <c r="F39" s="55">
        <v>35</v>
      </c>
      <c r="G39" s="53"/>
      <c r="H39" s="57"/>
      <c r="I39" s="56"/>
      <c r="J39" s="56"/>
      <c r="K39" s="36" t="s">
        <v>66</v>
      </c>
      <c r="L39" s="83">
        <v>39</v>
      </c>
      <c r="M39" s="83"/>
      <c r="N39" s="63"/>
      <c r="O39" s="86" t="s">
        <v>282</v>
      </c>
      <c r="P39" s="88">
        <v>43574.90158564815</v>
      </c>
      <c r="Q39" s="86" t="s">
        <v>312</v>
      </c>
      <c r="R39" s="86"/>
      <c r="S39" s="86"/>
      <c r="T39" s="86" t="s">
        <v>355</v>
      </c>
      <c r="U39" s="86"/>
      <c r="V39" s="89" t="s">
        <v>398</v>
      </c>
      <c r="W39" s="88">
        <v>43574.90158564815</v>
      </c>
      <c r="X39" s="89" t="s">
        <v>446</v>
      </c>
      <c r="Y39" s="86"/>
      <c r="Z39" s="86"/>
      <c r="AA39" s="92" t="s">
        <v>499</v>
      </c>
      <c r="AB39" s="86"/>
      <c r="AC39" s="86" t="b">
        <v>0</v>
      </c>
      <c r="AD39" s="86">
        <v>0</v>
      </c>
      <c r="AE39" s="92" t="s">
        <v>536</v>
      </c>
      <c r="AF39" s="86" t="b">
        <v>0</v>
      </c>
      <c r="AG39" s="86" t="s">
        <v>553</v>
      </c>
      <c r="AH39" s="86"/>
      <c r="AI39" s="92" t="s">
        <v>536</v>
      </c>
      <c r="AJ39" s="86" t="b">
        <v>0</v>
      </c>
      <c r="AK39" s="86">
        <v>1</v>
      </c>
      <c r="AL39" s="92" t="s">
        <v>498</v>
      </c>
      <c r="AM39" s="86" t="s">
        <v>558</v>
      </c>
      <c r="AN39" s="86" t="b">
        <v>0</v>
      </c>
      <c r="AO39" s="92" t="s">
        <v>498</v>
      </c>
      <c r="AP39" s="86" t="s">
        <v>176</v>
      </c>
      <c r="AQ39" s="86">
        <v>0</v>
      </c>
      <c r="AR39" s="86">
        <v>0</v>
      </c>
      <c r="AS39" s="86"/>
      <c r="AT39" s="86"/>
      <c r="AU39" s="86"/>
      <c r="AV39" s="86"/>
      <c r="AW39" s="86"/>
      <c r="AX39" s="86"/>
      <c r="AY39" s="86"/>
      <c r="AZ39" s="86"/>
      <c r="BA39">
        <v>1</v>
      </c>
      <c r="BB39" s="85" t="str">
        <f>REPLACE(INDEX(GroupVertices[Group],MATCH(Edges[[#This Row],[Vertex 1]],GroupVertices[Vertex],0)),1,1,"")</f>
        <v>14</v>
      </c>
      <c r="BC39" s="85" t="str">
        <f>REPLACE(INDEX(GroupVertices[Group],MATCH(Edges[[#This Row],[Vertex 2]],GroupVertices[Vertex],0)),1,1,"")</f>
        <v>14</v>
      </c>
      <c r="BD39" s="51">
        <v>1</v>
      </c>
      <c r="BE39" s="52">
        <v>7.142857142857143</v>
      </c>
      <c r="BF39" s="51">
        <v>0</v>
      </c>
      <c r="BG39" s="52">
        <v>0</v>
      </c>
      <c r="BH39" s="51">
        <v>0</v>
      </c>
      <c r="BI39" s="52">
        <v>0</v>
      </c>
      <c r="BJ39" s="51">
        <v>13</v>
      </c>
      <c r="BK39" s="52">
        <v>92.85714285714286</v>
      </c>
      <c r="BL39" s="51">
        <v>14</v>
      </c>
    </row>
    <row r="40" spans="1:64" ht="45">
      <c r="A40" s="84" t="s">
        <v>241</v>
      </c>
      <c r="B40" s="84" t="s">
        <v>241</v>
      </c>
      <c r="C40" s="53" t="s">
        <v>1743</v>
      </c>
      <c r="D40" s="54">
        <v>3</v>
      </c>
      <c r="E40" s="65" t="s">
        <v>132</v>
      </c>
      <c r="F40" s="55">
        <v>35</v>
      </c>
      <c r="G40" s="53"/>
      <c r="H40" s="57"/>
      <c r="I40" s="56"/>
      <c r="J40" s="56"/>
      <c r="K40" s="36" t="s">
        <v>65</v>
      </c>
      <c r="L40" s="83">
        <v>40</v>
      </c>
      <c r="M40" s="83"/>
      <c r="N40" s="63"/>
      <c r="O40" s="86" t="s">
        <v>176</v>
      </c>
      <c r="P40" s="88">
        <v>43577.76063657407</v>
      </c>
      <c r="Q40" s="86" t="s">
        <v>313</v>
      </c>
      <c r="R40" s="86"/>
      <c r="S40" s="86"/>
      <c r="T40" s="86"/>
      <c r="U40" s="86"/>
      <c r="V40" s="89" t="s">
        <v>399</v>
      </c>
      <c r="W40" s="88">
        <v>43577.76063657407</v>
      </c>
      <c r="X40" s="89" t="s">
        <v>447</v>
      </c>
      <c r="Y40" s="86"/>
      <c r="Z40" s="86"/>
      <c r="AA40" s="92" t="s">
        <v>500</v>
      </c>
      <c r="AB40" s="92" t="s">
        <v>533</v>
      </c>
      <c r="AC40" s="86" t="b">
        <v>0</v>
      </c>
      <c r="AD40" s="86">
        <v>0</v>
      </c>
      <c r="AE40" s="92" t="s">
        <v>547</v>
      </c>
      <c r="AF40" s="86" t="b">
        <v>0</v>
      </c>
      <c r="AG40" s="86" t="s">
        <v>553</v>
      </c>
      <c r="AH40" s="86"/>
      <c r="AI40" s="92" t="s">
        <v>536</v>
      </c>
      <c r="AJ40" s="86" t="b">
        <v>0</v>
      </c>
      <c r="AK40" s="86">
        <v>0</v>
      </c>
      <c r="AL40" s="92" t="s">
        <v>536</v>
      </c>
      <c r="AM40" s="86" t="s">
        <v>557</v>
      </c>
      <c r="AN40" s="86" t="b">
        <v>0</v>
      </c>
      <c r="AO40" s="92" t="s">
        <v>533</v>
      </c>
      <c r="AP40" s="86" t="s">
        <v>176</v>
      </c>
      <c r="AQ40" s="86">
        <v>0</v>
      </c>
      <c r="AR40" s="86">
        <v>0</v>
      </c>
      <c r="AS40" s="86"/>
      <c r="AT40" s="86"/>
      <c r="AU40" s="86"/>
      <c r="AV40" s="86"/>
      <c r="AW40" s="86"/>
      <c r="AX40" s="86"/>
      <c r="AY40" s="86"/>
      <c r="AZ40" s="86"/>
      <c r="BA40">
        <v>1</v>
      </c>
      <c r="BB40" s="85" t="str">
        <f>REPLACE(INDEX(GroupVertices[Group],MATCH(Edges[[#This Row],[Vertex 1]],GroupVertices[Vertex],0)),1,1,"")</f>
        <v>1</v>
      </c>
      <c r="BC40" s="85" t="str">
        <f>REPLACE(INDEX(GroupVertices[Group],MATCH(Edges[[#This Row],[Vertex 2]],GroupVertices[Vertex],0)),1,1,"")</f>
        <v>1</v>
      </c>
      <c r="BD40" s="51">
        <v>1</v>
      </c>
      <c r="BE40" s="52">
        <v>2.0408163265306123</v>
      </c>
      <c r="BF40" s="51">
        <v>0</v>
      </c>
      <c r="BG40" s="52">
        <v>0</v>
      </c>
      <c r="BH40" s="51">
        <v>0</v>
      </c>
      <c r="BI40" s="52">
        <v>0</v>
      </c>
      <c r="BJ40" s="51">
        <v>48</v>
      </c>
      <c r="BK40" s="52">
        <v>97.95918367346938</v>
      </c>
      <c r="BL40" s="51">
        <v>49</v>
      </c>
    </row>
    <row r="41" spans="1:64" ht="45">
      <c r="A41" s="84" t="s">
        <v>242</v>
      </c>
      <c r="B41" s="84" t="s">
        <v>242</v>
      </c>
      <c r="C41" s="53" t="s">
        <v>1743</v>
      </c>
      <c r="D41" s="54">
        <v>3</v>
      </c>
      <c r="E41" s="65" t="s">
        <v>132</v>
      </c>
      <c r="F41" s="55">
        <v>35</v>
      </c>
      <c r="G41" s="53"/>
      <c r="H41" s="57"/>
      <c r="I41" s="56"/>
      <c r="J41" s="56"/>
      <c r="K41" s="36" t="s">
        <v>65</v>
      </c>
      <c r="L41" s="83">
        <v>41</v>
      </c>
      <c r="M41" s="83"/>
      <c r="N41" s="63"/>
      <c r="O41" s="86" t="s">
        <v>176</v>
      </c>
      <c r="P41" s="88">
        <v>43580.58627314815</v>
      </c>
      <c r="Q41" s="86" t="s">
        <v>314</v>
      </c>
      <c r="R41" s="86"/>
      <c r="S41" s="86"/>
      <c r="T41" s="86" t="s">
        <v>356</v>
      </c>
      <c r="U41" s="86"/>
      <c r="V41" s="89" t="s">
        <v>400</v>
      </c>
      <c r="W41" s="88">
        <v>43580.58627314815</v>
      </c>
      <c r="X41" s="89" t="s">
        <v>448</v>
      </c>
      <c r="Y41" s="86"/>
      <c r="Z41" s="86"/>
      <c r="AA41" s="92" t="s">
        <v>501</v>
      </c>
      <c r="AB41" s="86"/>
      <c r="AC41" s="86" t="b">
        <v>0</v>
      </c>
      <c r="AD41" s="86">
        <v>0</v>
      </c>
      <c r="AE41" s="92" t="s">
        <v>536</v>
      </c>
      <c r="AF41" s="86" t="b">
        <v>0</v>
      </c>
      <c r="AG41" s="86" t="s">
        <v>553</v>
      </c>
      <c r="AH41" s="86"/>
      <c r="AI41" s="92" t="s">
        <v>536</v>
      </c>
      <c r="AJ41" s="86" t="b">
        <v>0</v>
      </c>
      <c r="AK41" s="86">
        <v>0</v>
      </c>
      <c r="AL41" s="92" t="s">
        <v>536</v>
      </c>
      <c r="AM41" s="86" t="s">
        <v>564</v>
      </c>
      <c r="AN41" s="86" t="b">
        <v>0</v>
      </c>
      <c r="AO41" s="92" t="s">
        <v>501</v>
      </c>
      <c r="AP41" s="86" t="s">
        <v>176</v>
      </c>
      <c r="AQ41" s="86">
        <v>0</v>
      </c>
      <c r="AR41" s="86">
        <v>0</v>
      </c>
      <c r="AS41" s="86"/>
      <c r="AT41" s="86"/>
      <c r="AU41" s="86"/>
      <c r="AV41" s="86"/>
      <c r="AW41" s="86"/>
      <c r="AX41" s="86"/>
      <c r="AY41" s="86"/>
      <c r="AZ41" s="86"/>
      <c r="BA41">
        <v>1</v>
      </c>
      <c r="BB41" s="85" t="str">
        <f>REPLACE(INDEX(GroupVertices[Group],MATCH(Edges[[#This Row],[Vertex 1]],GroupVertices[Vertex],0)),1,1,"")</f>
        <v>1</v>
      </c>
      <c r="BC41" s="85" t="str">
        <f>REPLACE(INDEX(GroupVertices[Group],MATCH(Edges[[#This Row],[Vertex 2]],GroupVertices[Vertex],0)),1,1,"")</f>
        <v>1</v>
      </c>
      <c r="BD41" s="51">
        <v>0</v>
      </c>
      <c r="BE41" s="52">
        <v>0</v>
      </c>
      <c r="BF41" s="51">
        <v>0</v>
      </c>
      <c r="BG41" s="52">
        <v>0</v>
      </c>
      <c r="BH41" s="51">
        <v>0</v>
      </c>
      <c r="BI41" s="52">
        <v>0</v>
      </c>
      <c r="BJ41" s="51">
        <v>19</v>
      </c>
      <c r="BK41" s="52">
        <v>100</v>
      </c>
      <c r="BL41" s="51">
        <v>19</v>
      </c>
    </row>
    <row r="42" spans="1:64" ht="45">
      <c r="A42" s="84" t="s">
        <v>243</v>
      </c>
      <c r="B42" s="84" t="s">
        <v>243</v>
      </c>
      <c r="C42" s="53" t="s">
        <v>1743</v>
      </c>
      <c r="D42" s="54">
        <v>3</v>
      </c>
      <c r="E42" s="65" t="s">
        <v>132</v>
      </c>
      <c r="F42" s="55">
        <v>35</v>
      </c>
      <c r="G42" s="53"/>
      <c r="H42" s="57"/>
      <c r="I42" s="56"/>
      <c r="J42" s="56"/>
      <c r="K42" s="36" t="s">
        <v>65</v>
      </c>
      <c r="L42" s="83">
        <v>42</v>
      </c>
      <c r="M42" s="83"/>
      <c r="N42" s="63"/>
      <c r="O42" s="86" t="s">
        <v>176</v>
      </c>
      <c r="P42" s="88">
        <v>43580.72519675926</v>
      </c>
      <c r="Q42" s="86" t="s">
        <v>315</v>
      </c>
      <c r="R42" s="86"/>
      <c r="S42" s="86"/>
      <c r="T42" s="86"/>
      <c r="U42" s="86"/>
      <c r="V42" s="89" t="s">
        <v>401</v>
      </c>
      <c r="W42" s="88">
        <v>43580.72519675926</v>
      </c>
      <c r="X42" s="89" t="s">
        <v>449</v>
      </c>
      <c r="Y42" s="86"/>
      <c r="Z42" s="86"/>
      <c r="AA42" s="92" t="s">
        <v>502</v>
      </c>
      <c r="AB42" s="86"/>
      <c r="AC42" s="86" t="b">
        <v>0</v>
      </c>
      <c r="AD42" s="86">
        <v>1</v>
      </c>
      <c r="AE42" s="92" t="s">
        <v>536</v>
      </c>
      <c r="AF42" s="86" t="b">
        <v>0</v>
      </c>
      <c r="AG42" s="86" t="s">
        <v>553</v>
      </c>
      <c r="AH42" s="86"/>
      <c r="AI42" s="92" t="s">
        <v>536</v>
      </c>
      <c r="AJ42" s="86" t="b">
        <v>0</v>
      </c>
      <c r="AK42" s="86">
        <v>0</v>
      </c>
      <c r="AL42" s="92" t="s">
        <v>536</v>
      </c>
      <c r="AM42" s="86" t="s">
        <v>558</v>
      </c>
      <c r="AN42" s="86" t="b">
        <v>0</v>
      </c>
      <c r="AO42" s="92" t="s">
        <v>502</v>
      </c>
      <c r="AP42" s="86" t="s">
        <v>176</v>
      </c>
      <c r="AQ42" s="86">
        <v>0</v>
      </c>
      <c r="AR42" s="86">
        <v>0</v>
      </c>
      <c r="AS42" s="86"/>
      <c r="AT42" s="86"/>
      <c r="AU42" s="86"/>
      <c r="AV42" s="86"/>
      <c r="AW42" s="86"/>
      <c r="AX42" s="86"/>
      <c r="AY42" s="86"/>
      <c r="AZ42" s="86"/>
      <c r="BA42">
        <v>1</v>
      </c>
      <c r="BB42" s="85" t="str">
        <f>REPLACE(INDEX(GroupVertices[Group],MATCH(Edges[[#This Row],[Vertex 1]],GroupVertices[Vertex],0)),1,1,"")</f>
        <v>1</v>
      </c>
      <c r="BC42" s="85" t="str">
        <f>REPLACE(INDEX(GroupVertices[Group],MATCH(Edges[[#This Row],[Vertex 2]],GroupVertices[Vertex],0)),1,1,"")</f>
        <v>1</v>
      </c>
      <c r="BD42" s="51">
        <v>1</v>
      </c>
      <c r="BE42" s="52">
        <v>7.142857142857143</v>
      </c>
      <c r="BF42" s="51">
        <v>1</v>
      </c>
      <c r="BG42" s="52">
        <v>7.142857142857143</v>
      </c>
      <c r="BH42" s="51">
        <v>0</v>
      </c>
      <c r="BI42" s="52">
        <v>0</v>
      </c>
      <c r="BJ42" s="51">
        <v>12</v>
      </c>
      <c r="BK42" s="52">
        <v>85.71428571428571</v>
      </c>
      <c r="BL42" s="51">
        <v>14</v>
      </c>
    </row>
    <row r="43" spans="1:64" ht="45">
      <c r="A43" s="84" t="s">
        <v>244</v>
      </c>
      <c r="B43" s="84" t="s">
        <v>251</v>
      </c>
      <c r="C43" s="53" t="s">
        <v>1743</v>
      </c>
      <c r="D43" s="54">
        <v>3</v>
      </c>
      <c r="E43" s="65" t="s">
        <v>132</v>
      </c>
      <c r="F43" s="55">
        <v>35</v>
      </c>
      <c r="G43" s="53"/>
      <c r="H43" s="57"/>
      <c r="I43" s="56"/>
      <c r="J43" s="56"/>
      <c r="K43" s="36" t="s">
        <v>65</v>
      </c>
      <c r="L43" s="83">
        <v>43</v>
      </c>
      <c r="M43" s="83"/>
      <c r="N43" s="63"/>
      <c r="O43" s="86" t="s">
        <v>283</v>
      </c>
      <c r="P43" s="88">
        <v>43581.67618055556</v>
      </c>
      <c r="Q43" s="86" t="s">
        <v>316</v>
      </c>
      <c r="R43" s="86"/>
      <c r="S43" s="86"/>
      <c r="T43" s="86"/>
      <c r="U43" s="86"/>
      <c r="V43" s="89" t="s">
        <v>402</v>
      </c>
      <c r="W43" s="88">
        <v>43581.67618055556</v>
      </c>
      <c r="X43" s="89" t="s">
        <v>450</v>
      </c>
      <c r="Y43" s="86"/>
      <c r="Z43" s="86"/>
      <c r="AA43" s="92" t="s">
        <v>503</v>
      </c>
      <c r="AB43" s="92" t="s">
        <v>510</v>
      </c>
      <c r="AC43" s="86" t="b">
        <v>0</v>
      </c>
      <c r="AD43" s="86">
        <v>0</v>
      </c>
      <c r="AE43" s="92" t="s">
        <v>548</v>
      </c>
      <c r="AF43" s="86" t="b">
        <v>0</v>
      </c>
      <c r="AG43" s="86" t="s">
        <v>553</v>
      </c>
      <c r="AH43" s="86"/>
      <c r="AI43" s="92" t="s">
        <v>536</v>
      </c>
      <c r="AJ43" s="86" t="b">
        <v>0</v>
      </c>
      <c r="AK43" s="86">
        <v>0</v>
      </c>
      <c r="AL43" s="92" t="s">
        <v>536</v>
      </c>
      <c r="AM43" s="86" t="s">
        <v>557</v>
      </c>
      <c r="AN43" s="86" t="b">
        <v>0</v>
      </c>
      <c r="AO43" s="92" t="s">
        <v>510</v>
      </c>
      <c r="AP43" s="86" t="s">
        <v>176</v>
      </c>
      <c r="AQ43" s="86">
        <v>0</v>
      </c>
      <c r="AR43" s="86">
        <v>0</v>
      </c>
      <c r="AS43" s="86"/>
      <c r="AT43" s="86"/>
      <c r="AU43" s="86"/>
      <c r="AV43" s="86"/>
      <c r="AW43" s="86"/>
      <c r="AX43" s="86"/>
      <c r="AY43" s="86"/>
      <c r="AZ43" s="86"/>
      <c r="BA43">
        <v>1</v>
      </c>
      <c r="BB43" s="85" t="str">
        <f>REPLACE(INDEX(GroupVertices[Group],MATCH(Edges[[#This Row],[Vertex 1]],GroupVertices[Vertex],0)),1,1,"")</f>
        <v>3</v>
      </c>
      <c r="BC43" s="85" t="str">
        <f>REPLACE(INDEX(GroupVertices[Group],MATCH(Edges[[#This Row],[Vertex 2]],GroupVertices[Vertex],0)),1,1,"")</f>
        <v>3</v>
      </c>
      <c r="BD43" s="51">
        <v>0</v>
      </c>
      <c r="BE43" s="52">
        <v>0</v>
      </c>
      <c r="BF43" s="51">
        <v>2</v>
      </c>
      <c r="BG43" s="52">
        <v>8</v>
      </c>
      <c r="BH43" s="51">
        <v>0</v>
      </c>
      <c r="BI43" s="52">
        <v>0</v>
      </c>
      <c r="BJ43" s="51">
        <v>23</v>
      </c>
      <c r="BK43" s="52">
        <v>92</v>
      </c>
      <c r="BL43" s="51">
        <v>25</v>
      </c>
    </row>
    <row r="44" spans="1:64" ht="45">
      <c r="A44" s="84" t="s">
        <v>245</v>
      </c>
      <c r="B44" s="84" t="s">
        <v>245</v>
      </c>
      <c r="C44" s="53" t="s">
        <v>1743</v>
      </c>
      <c r="D44" s="54">
        <v>3</v>
      </c>
      <c r="E44" s="65" t="s">
        <v>132</v>
      </c>
      <c r="F44" s="55">
        <v>35</v>
      </c>
      <c r="G44" s="53"/>
      <c r="H44" s="57"/>
      <c r="I44" s="56"/>
      <c r="J44" s="56"/>
      <c r="K44" s="36" t="s">
        <v>65</v>
      </c>
      <c r="L44" s="83">
        <v>44</v>
      </c>
      <c r="M44" s="83"/>
      <c r="N44" s="63"/>
      <c r="O44" s="86" t="s">
        <v>176</v>
      </c>
      <c r="P44" s="88">
        <v>43581.972453703704</v>
      </c>
      <c r="Q44" s="86" t="s">
        <v>317</v>
      </c>
      <c r="R44" s="86"/>
      <c r="S44" s="86"/>
      <c r="T44" s="86" t="s">
        <v>357</v>
      </c>
      <c r="U44" s="86"/>
      <c r="V44" s="89" t="s">
        <v>403</v>
      </c>
      <c r="W44" s="88">
        <v>43581.972453703704</v>
      </c>
      <c r="X44" s="89" t="s">
        <v>451</v>
      </c>
      <c r="Y44" s="86"/>
      <c r="Z44" s="86"/>
      <c r="AA44" s="92" t="s">
        <v>504</v>
      </c>
      <c r="AB44" s="86"/>
      <c r="AC44" s="86" t="b">
        <v>0</v>
      </c>
      <c r="AD44" s="86">
        <v>0</v>
      </c>
      <c r="AE44" s="92" t="s">
        <v>536</v>
      </c>
      <c r="AF44" s="86" t="b">
        <v>0</v>
      </c>
      <c r="AG44" s="86" t="s">
        <v>553</v>
      </c>
      <c r="AH44" s="86"/>
      <c r="AI44" s="92" t="s">
        <v>536</v>
      </c>
      <c r="AJ44" s="86" t="b">
        <v>0</v>
      </c>
      <c r="AK44" s="86">
        <v>0</v>
      </c>
      <c r="AL44" s="92" t="s">
        <v>536</v>
      </c>
      <c r="AM44" s="86" t="s">
        <v>562</v>
      </c>
      <c r="AN44" s="86" t="b">
        <v>0</v>
      </c>
      <c r="AO44" s="92" t="s">
        <v>504</v>
      </c>
      <c r="AP44" s="86" t="s">
        <v>176</v>
      </c>
      <c r="AQ44" s="86">
        <v>0</v>
      </c>
      <c r="AR44" s="86">
        <v>0</v>
      </c>
      <c r="AS44" s="86"/>
      <c r="AT44" s="86"/>
      <c r="AU44" s="86"/>
      <c r="AV44" s="86"/>
      <c r="AW44" s="86"/>
      <c r="AX44" s="86"/>
      <c r="AY44" s="86"/>
      <c r="AZ44" s="86"/>
      <c r="BA44">
        <v>1</v>
      </c>
      <c r="BB44" s="85" t="str">
        <f>REPLACE(INDEX(GroupVertices[Group],MATCH(Edges[[#This Row],[Vertex 1]],GroupVertices[Vertex],0)),1,1,"")</f>
        <v>1</v>
      </c>
      <c r="BC44" s="85" t="str">
        <f>REPLACE(INDEX(GroupVertices[Group],MATCH(Edges[[#This Row],[Vertex 2]],GroupVertices[Vertex],0)),1,1,"")</f>
        <v>1</v>
      </c>
      <c r="BD44" s="51">
        <v>0</v>
      </c>
      <c r="BE44" s="52">
        <v>0</v>
      </c>
      <c r="BF44" s="51">
        <v>0</v>
      </c>
      <c r="BG44" s="52">
        <v>0</v>
      </c>
      <c r="BH44" s="51">
        <v>0</v>
      </c>
      <c r="BI44" s="52">
        <v>0</v>
      </c>
      <c r="BJ44" s="51">
        <v>42</v>
      </c>
      <c r="BK44" s="52">
        <v>100</v>
      </c>
      <c r="BL44" s="51">
        <v>42</v>
      </c>
    </row>
    <row r="45" spans="1:64" ht="45">
      <c r="A45" s="84" t="s">
        <v>246</v>
      </c>
      <c r="B45" s="84" t="s">
        <v>251</v>
      </c>
      <c r="C45" s="53" t="s">
        <v>1743</v>
      </c>
      <c r="D45" s="54">
        <v>3</v>
      </c>
      <c r="E45" s="65" t="s">
        <v>132</v>
      </c>
      <c r="F45" s="55">
        <v>35</v>
      </c>
      <c r="G45" s="53"/>
      <c r="H45" s="57"/>
      <c r="I45" s="56"/>
      <c r="J45" s="56"/>
      <c r="K45" s="36" t="s">
        <v>65</v>
      </c>
      <c r="L45" s="83">
        <v>45</v>
      </c>
      <c r="M45" s="83"/>
      <c r="N45" s="63"/>
      <c r="O45" s="86" t="s">
        <v>282</v>
      </c>
      <c r="P45" s="88">
        <v>43582.65354166667</v>
      </c>
      <c r="Q45" s="86" t="s">
        <v>318</v>
      </c>
      <c r="R45" s="86"/>
      <c r="S45" s="86"/>
      <c r="T45" s="86" t="s">
        <v>358</v>
      </c>
      <c r="U45" s="86"/>
      <c r="V45" s="89" t="s">
        <v>404</v>
      </c>
      <c r="W45" s="88">
        <v>43582.65354166667</v>
      </c>
      <c r="X45" s="89" t="s">
        <v>452</v>
      </c>
      <c r="Y45" s="86"/>
      <c r="Z45" s="86"/>
      <c r="AA45" s="92" t="s">
        <v>505</v>
      </c>
      <c r="AB45" s="86"/>
      <c r="AC45" s="86" t="b">
        <v>0</v>
      </c>
      <c r="AD45" s="86">
        <v>0</v>
      </c>
      <c r="AE45" s="92" t="s">
        <v>536</v>
      </c>
      <c r="AF45" s="86" t="b">
        <v>0</v>
      </c>
      <c r="AG45" s="86" t="s">
        <v>553</v>
      </c>
      <c r="AH45" s="86"/>
      <c r="AI45" s="92" t="s">
        <v>536</v>
      </c>
      <c r="AJ45" s="86" t="b">
        <v>0</v>
      </c>
      <c r="AK45" s="86">
        <v>1</v>
      </c>
      <c r="AL45" s="92" t="s">
        <v>510</v>
      </c>
      <c r="AM45" s="86" t="s">
        <v>558</v>
      </c>
      <c r="AN45" s="86" t="b">
        <v>0</v>
      </c>
      <c r="AO45" s="92" t="s">
        <v>510</v>
      </c>
      <c r="AP45" s="86" t="s">
        <v>176</v>
      </c>
      <c r="AQ45" s="86">
        <v>0</v>
      </c>
      <c r="AR45" s="86">
        <v>0</v>
      </c>
      <c r="AS45" s="86"/>
      <c r="AT45" s="86"/>
      <c r="AU45" s="86"/>
      <c r="AV45" s="86"/>
      <c r="AW45" s="86"/>
      <c r="AX45" s="86"/>
      <c r="AY45" s="86"/>
      <c r="AZ45" s="86"/>
      <c r="BA45">
        <v>1</v>
      </c>
      <c r="BB45" s="85" t="str">
        <f>REPLACE(INDEX(GroupVertices[Group],MATCH(Edges[[#This Row],[Vertex 1]],GroupVertices[Vertex],0)),1,1,"")</f>
        <v>3</v>
      </c>
      <c r="BC45" s="85" t="str">
        <f>REPLACE(INDEX(GroupVertices[Group],MATCH(Edges[[#This Row],[Vertex 2]],GroupVertices[Vertex],0)),1,1,"")</f>
        <v>3</v>
      </c>
      <c r="BD45" s="51">
        <v>0</v>
      </c>
      <c r="BE45" s="52">
        <v>0</v>
      </c>
      <c r="BF45" s="51">
        <v>1</v>
      </c>
      <c r="BG45" s="52">
        <v>4.3478260869565215</v>
      </c>
      <c r="BH45" s="51">
        <v>0</v>
      </c>
      <c r="BI45" s="52">
        <v>0</v>
      </c>
      <c r="BJ45" s="51">
        <v>22</v>
      </c>
      <c r="BK45" s="52">
        <v>95.65217391304348</v>
      </c>
      <c r="BL45" s="51">
        <v>23</v>
      </c>
    </row>
    <row r="46" spans="1:64" ht="45">
      <c r="A46" s="84" t="s">
        <v>247</v>
      </c>
      <c r="B46" s="84" t="s">
        <v>251</v>
      </c>
      <c r="C46" s="53" t="s">
        <v>1743</v>
      </c>
      <c r="D46" s="54">
        <v>3</v>
      </c>
      <c r="E46" s="65" t="s">
        <v>132</v>
      </c>
      <c r="F46" s="55">
        <v>35</v>
      </c>
      <c r="G46" s="53"/>
      <c r="H46" s="57"/>
      <c r="I46" s="56"/>
      <c r="J46" s="56"/>
      <c r="K46" s="36" t="s">
        <v>65</v>
      </c>
      <c r="L46" s="83">
        <v>46</v>
      </c>
      <c r="M46" s="83"/>
      <c r="N46" s="63"/>
      <c r="O46" s="86" t="s">
        <v>282</v>
      </c>
      <c r="P46" s="88">
        <v>43585.6312962963</v>
      </c>
      <c r="Q46" s="86" t="s">
        <v>318</v>
      </c>
      <c r="R46" s="86"/>
      <c r="S46" s="86"/>
      <c r="T46" s="86" t="s">
        <v>358</v>
      </c>
      <c r="U46" s="86"/>
      <c r="V46" s="89" t="s">
        <v>405</v>
      </c>
      <c r="W46" s="88">
        <v>43585.6312962963</v>
      </c>
      <c r="X46" s="89" t="s">
        <v>453</v>
      </c>
      <c r="Y46" s="86"/>
      <c r="Z46" s="86"/>
      <c r="AA46" s="92" t="s">
        <v>506</v>
      </c>
      <c r="AB46" s="86"/>
      <c r="AC46" s="86" t="b">
        <v>0</v>
      </c>
      <c r="AD46" s="86">
        <v>0</v>
      </c>
      <c r="AE46" s="92" t="s">
        <v>536</v>
      </c>
      <c r="AF46" s="86" t="b">
        <v>0</v>
      </c>
      <c r="AG46" s="86" t="s">
        <v>553</v>
      </c>
      <c r="AH46" s="86"/>
      <c r="AI46" s="92" t="s">
        <v>536</v>
      </c>
      <c r="AJ46" s="86" t="b">
        <v>0</v>
      </c>
      <c r="AK46" s="86">
        <v>2</v>
      </c>
      <c r="AL46" s="92" t="s">
        <v>510</v>
      </c>
      <c r="AM46" s="86" t="s">
        <v>558</v>
      </c>
      <c r="AN46" s="86" t="b">
        <v>0</v>
      </c>
      <c r="AO46" s="92" t="s">
        <v>510</v>
      </c>
      <c r="AP46" s="86" t="s">
        <v>176</v>
      </c>
      <c r="AQ46" s="86">
        <v>0</v>
      </c>
      <c r="AR46" s="86">
        <v>0</v>
      </c>
      <c r="AS46" s="86"/>
      <c r="AT46" s="86"/>
      <c r="AU46" s="86"/>
      <c r="AV46" s="86"/>
      <c r="AW46" s="86"/>
      <c r="AX46" s="86"/>
      <c r="AY46" s="86"/>
      <c r="AZ46" s="86"/>
      <c r="BA46">
        <v>1</v>
      </c>
      <c r="BB46" s="85" t="str">
        <f>REPLACE(INDEX(GroupVertices[Group],MATCH(Edges[[#This Row],[Vertex 1]],GroupVertices[Vertex],0)),1,1,"")</f>
        <v>3</v>
      </c>
      <c r="BC46" s="85" t="str">
        <f>REPLACE(INDEX(GroupVertices[Group],MATCH(Edges[[#This Row],[Vertex 2]],GroupVertices[Vertex],0)),1,1,"")</f>
        <v>3</v>
      </c>
      <c r="BD46" s="51">
        <v>0</v>
      </c>
      <c r="BE46" s="52">
        <v>0</v>
      </c>
      <c r="BF46" s="51">
        <v>1</v>
      </c>
      <c r="BG46" s="52">
        <v>4.3478260869565215</v>
      </c>
      <c r="BH46" s="51">
        <v>0</v>
      </c>
      <c r="BI46" s="52">
        <v>0</v>
      </c>
      <c r="BJ46" s="51">
        <v>22</v>
      </c>
      <c r="BK46" s="52">
        <v>95.65217391304348</v>
      </c>
      <c r="BL46" s="51">
        <v>23</v>
      </c>
    </row>
    <row r="47" spans="1:64" ht="45">
      <c r="A47" s="84" t="s">
        <v>248</v>
      </c>
      <c r="B47" s="84" t="s">
        <v>275</v>
      </c>
      <c r="C47" s="53" t="s">
        <v>1743</v>
      </c>
      <c r="D47" s="54">
        <v>3</v>
      </c>
      <c r="E47" s="65" t="s">
        <v>132</v>
      </c>
      <c r="F47" s="55">
        <v>35</v>
      </c>
      <c r="G47" s="53"/>
      <c r="H47" s="57"/>
      <c r="I47" s="56"/>
      <c r="J47" s="56"/>
      <c r="K47" s="36" t="s">
        <v>65</v>
      </c>
      <c r="L47" s="83">
        <v>47</v>
      </c>
      <c r="M47" s="83"/>
      <c r="N47" s="63"/>
      <c r="O47" s="86" t="s">
        <v>282</v>
      </c>
      <c r="P47" s="88">
        <v>43587.686574074076</v>
      </c>
      <c r="Q47" s="86" t="s">
        <v>319</v>
      </c>
      <c r="R47" s="86"/>
      <c r="S47" s="86"/>
      <c r="T47" s="86" t="s">
        <v>359</v>
      </c>
      <c r="U47" s="86"/>
      <c r="V47" s="89" t="s">
        <v>406</v>
      </c>
      <c r="W47" s="88">
        <v>43587.686574074076</v>
      </c>
      <c r="X47" s="89" t="s">
        <v>454</v>
      </c>
      <c r="Y47" s="86"/>
      <c r="Z47" s="86"/>
      <c r="AA47" s="92" t="s">
        <v>507</v>
      </c>
      <c r="AB47" s="86"/>
      <c r="AC47" s="86" t="b">
        <v>0</v>
      </c>
      <c r="AD47" s="86">
        <v>0</v>
      </c>
      <c r="AE47" s="92" t="s">
        <v>536</v>
      </c>
      <c r="AF47" s="86" t="b">
        <v>0</v>
      </c>
      <c r="AG47" s="86" t="s">
        <v>553</v>
      </c>
      <c r="AH47" s="86"/>
      <c r="AI47" s="92" t="s">
        <v>536</v>
      </c>
      <c r="AJ47" s="86" t="b">
        <v>0</v>
      </c>
      <c r="AK47" s="86">
        <v>1</v>
      </c>
      <c r="AL47" s="92" t="s">
        <v>508</v>
      </c>
      <c r="AM47" s="86" t="s">
        <v>557</v>
      </c>
      <c r="AN47" s="86" t="b">
        <v>0</v>
      </c>
      <c r="AO47" s="92" t="s">
        <v>508</v>
      </c>
      <c r="AP47" s="86" t="s">
        <v>176</v>
      </c>
      <c r="AQ47" s="86">
        <v>0</v>
      </c>
      <c r="AR47" s="86">
        <v>0</v>
      </c>
      <c r="AS47" s="86"/>
      <c r="AT47" s="86"/>
      <c r="AU47" s="86"/>
      <c r="AV47" s="86"/>
      <c r="AW47" s="86"/>
      <c r="AX47" s="86"/>
      <c r="AY47" s="86"/>
      <c r="AZ47" s="86"/>
      <c r="BA47">
        <v>1</v>
      </c>
      <c r="BB47" s="85" t="str">
        <f>REPLACE(INDEX(GroupVertices[Group],MATCH(Edges[[#This Row],[Vertex 1]],GroupVertices[Vertex],0)),1,1,"")</f>
        <v>6</v>
      </c>
      <c r="BC47" s="85" t="str">
        <f>REPLACE(INDEX(GroupVertices[Group],MATCH(Edges[[#This Row],[Vertex 2]],GroupVertices[Vertex],0)),1,1,"")</f>
        <v>6</v>
      </c>
      <c r="BD47" s="51"/>
      <c r="BE47" s="52"/>
      <c r="BF47" s="51"/>
      <c r="BG47" s="52"/>
      <c r="BH47" s="51"/>
      <c r="BI47" s="52"/>
      <c r="BJ47" s="51"/>
      <c r="BK47" s="52"/>
      <c r="BL47" s="51"/>
    </row>
    <row r="48" spans="1:64" ht="45">
      <c r="A48" s="84" t="s">
        <v>248</v>
      </c>
      <c r="B48" s="84" t="s">
        <v>249</v>
      </c>
      <c r="C48" s="53" t="s">
        <v>1743</v>
      </c>
      <c r="D48" s="54">
        <v>3</v>
      </c>
      <c r="E48" s="65" t="s">
        <v>132</v>
      </c>
      <c r="F48" s="55">
        <v>35</v>
      </c>
      <c r="G48" s="53"/>
      <c r="H48" s="57"/>
      <c r="I48" s="56"/>
      <c r="J48" s="56"/>
      <c r="K48" s="36" t="s">
        <v>65</v>
      </c>
      <c r="L48" s="83">
        <v>48</v>
      </c>
      <c r="M48" s="83"/>
      <c r="N48" s="63"/>
      <c r="O48" s="86" t="s">
        <v>282</v>
      </c>
      <c r="P48" s="88">
        <v>43587.686574074076</v>
      </c>
      <c r="Q48" s="86" t="s">
        <v>319</v>
      </c>
      <c r="R48" s="86"/>
      <c r="S48" s="86"/>
      <c r="T48" s="86" t="s">
        <v>359</v>
      </c>
      <c r="U48" s="86"/>
      <c r="V48" s="89" t="s">
        <v>406</v>
      </c>
      <c r="W48" s="88">
        <v>43587.686574074076</v>
      </c>
      <c r="X48" s="89" t="s">
        <v>454</v>
      </c>
      <c r="Y48" s="86"/>
      <c r="Z48" s="86"/>
      <c r="AA48" s="92" t="s">
        <v>507</v>
      </c>
      <c r="AB48" s="86"/>
      <c r="AC48" s="86" t="b">
        <v>0</v>
      </c>
      <c r="AD48" s="86">
        <v>0</v>
      </c>
      <c r="AE48" s="92" t="s">
        <v>536</v>
      </c>
      <c r="AF48" s="86" t="b">
        <v>0</v>
      </c>
      <c r="AG48" s="86" t="s">
        <v>553</v>
      </c>
      <c r="AH48" s="86"/>
      <c r="AI48" s="92" t="s">
        <v>536</v>
      </c>
      <c r="AJ48" s="86" t="b">
        <v>0</v>
      </c>
      <c r="AK48" s="86">
        <v>1</v>
      </c>
      <c r="AL48" s="92" t="s">
        <v>508</v>
      </c>
      <c r="AM48" s="86" t="s">
        <v>557</v>
      </c>
      <c r="AN48" s="86" t="b">
        <v>0</v>
      </c>
      <c r="AO48" s="92" t="s">
        <v>508</v>
      </c>
      <c r="AP48" s="86" t="s">
        <v>176</v>
      </c>
      <c r="AQ48" s="86">
        <v>0</v>
      </c>
      <c r="AR48" s="86">
        <v>0</v>
      </c>
      <c r="AS48" s="86"/>
      <c r="AT48" s="86"/>
      <c r="AU48" s="86"/>
      <c r="AV48" s="86"/>
      <c r="AW48" s="86"/>
      <c r="AX48" s="86"/>
      <c r="AY48" s="86"/>
      <c r="AZ48" s="86"/>
      <c r="BA48">
        <v>1</v>
      </c>
      <c r="BB48" s="85" t="str">
        <f>REPLACE(INDEX(GroupVertices[Group],MATCH(Edges[[#This Row],[Vertex 1]],GroupVertices[Vertex],0)),1,1,"")</f>
        <v>6</v>
      </c>
      <c r="BC48" s="85" t="str">
        <f>REPLACE(INDEX(GroupVertices[Group],MATCH(Edges[[#This Row],[Vertex 2]],GroupVertices[Vertex],0)),1,1,"")</f>
        <v>6</v>
      </c>
      <c r="BD48" s="51">
        <v>0</v>
      </c>
      <c r="BE48" s="52">
        <v>0</v>
      </c>
      <c r="BF48" s="51">
        <v>0</v>
      </c>
      <c r="BG48" s="52">
        <v>0</v>
      </c>
      <c r="BH48" s="51">
        <v>0</v>
      </c>
      <c r="BI48" s="52">
        <v>0</v>
      </c>
      <c r="BJ48" s="51">
        <v>22</v>
      </c>
      <c r="BK48" s="52">
        <v>100</v>
      </c>
      <c r="BL48" s="51">
        <v>22</v>
      </c>
    </row>
    <row r="49" spans="1:64" ht="45">
      <c r="A49" s="84" t="s">
        <v>249</v>
      </c>
      <c r="B49" s="84" t="s">
        <v>275</v>
      </c>
      <c r="C49" s="53" t="s">
        <v>1743</v>
      </c>
      <c r="D49" s="54">
        <v>3</v>
      </c>
      <c r="E49" s="65" t="s">
        <v>132</v>
      </c>
      <c r="F49" s="55">
        <v>35</v>
      </c>
      <c r="G49" s="53"/>
      <c r="H49" s="57"/>
      <c r="I49" s="56"/>
      <c r="J49" s="56"/>
      <c r="K49" s="36" t="s">
        <v>65</v>
      </c>
      <c r="L49" s="83">
        <v>49</v>
      </c>
      <c r="M49" s="83"/>
      <c r="N49" s="63"/>
      <c r="O49" s="86" t="s">
        <v>282</v>
      </c>
      <c r="P49" s="88">
        <v>43519.034953703704</v>
      </c>
      <c r="Q49" s="86" t="s">
        <v>320</v>
      </c>
      <c r="R49" s="86"/>
      <c r="S49" s="86"/>
      <c r="T49" s="86" t="s">
        <v>360</v>
      </c>
      <c r="U49" s="89" t="s">
        <v>372</v>
      </c>
      <c r="V49" s="89" t="s">
        <v>372</v>
      </c>
      <c r="W49" s="88">
        <v>43519.034953703704</v>
      </c>
      <c r="X49" s="89" t="s">
        <v>455</v>
      </c>
      <c r="Y49" s="86"/>
      <c r="Z49" s="86"/>
      <c r="AA49" s="92" t="s">
        <v>508</v>
      </c>
      <c r="AB49" s="86"/>
      <c r="AC49" s="86" t="b">
        <v>0</v>
      </c>
      <c r="AD49" s="86">
        <v>0</v>
      </c>
      <c r="AE49" s="92" t="s">
        <v>536</v>
      </c>
      <c r="AF49" s="86" t="b">
        <v>0</v>
      </c>
      <c r="AG49" s="86" t="s">
        <v>553</v>
      </c>
      <c r="AH49" s="86"/>
      <c r="AI49" s="92" t="s">
        <v>536</v>
      </c>
      <c r="AJ49" s="86" t="b">
        <v>0</v>
      </c>
      <c r="AK49" s="86">
        <v>2</v>
      </c>
      <c r="AL49" s="92" t="s">
        <v>536</v>
      </c>
      <c r="AM49" s="86" t="s">
        <v>557</v>
      </c>
      <c r="AN49" s="86" t="b">
        <v>0</v>
      </c>
      <c r="AO49" s="92" t="s">
        <v>508</v>
      </c>
      <c r="AP49" s="86" t="s">
        <v>566</v>
      </c>
      <c r="AQ49" s="86">
        <v>0</v>
      </c>
      <c r="AR49" s="86">
        <v>0</v>
      </c>
      <c r="AS49" s="86"/>
      <c r="AT49" s="86"/>
      <c r="AU49" s="86"/>
      <c r="AV49" s="86"/>
      <c r="AW49" s="86"/>
      <c r="AX49" s="86"/>
      <c r="AY49" s="86"/>
      <c r="AZ49" s="86"/>
      <c r="BA49">
        <v>1</v>
      </c>
      <c r="BB49" s="85" t="str">
        <f>REPLACE(INDEX(GroupVertices[Group],MATCH(Edges[[#This Row],[Vertex 1]],GroupVertices[Vertex],0)),1,1,"")</f>
        <v>6</v>
      </c>
      <c r="BC49" s="85" t="str">
        <f>REPLACE(INDEX(GroupVertices[Group],MATCH(Edges[[#This Row],[Vertex 2]],GroupVertices[Vertex],0)),1,1,"")</f>
        <v>6</v>
      </c>
      <c r="BD49" s="51">
        <v>0</v>
      </c>
      <c r="BE49" s="52">
        <v>0</v>
      </c>
      <c r="BF49" s="51">
        <v>1</v>
      </c>
      <c r="BG49" s="52">
        <v>2.0833333333333335</v>
      </c>
      <c r="BH49" s="51">
        <v>0</v>
      </c>
      <c r="BI49" s="52">
        <v>0</v>
      </c>
      <c r="BJ49" s="51">
        <v>47</v>
      </c>
      <c r="BK49" s="52">
        <v>97.91666666666667</v>
      </c>
      <c r="BL49" s="51">
        <v>48</v>
      </c>
    </row>
    <row r="50" spans="1:64" ht="45">
      <c r="A50" s="84" t="s">
        <v>250</v>
      </c>
      <c r="B50" s="84" t="s">
        <v>275</v>
      </c>
      <c r="C50" s="53" t="s">
        <v>1743</v>
      </c>
      <c r="D50" s="54">
        <v>3</v>
      </c>
      <c r="E50" s="65" t="s">
        <v>132</v>
      </c>
      <c r="F50" s="55">
        <v>35</v>
      </c>
      <c r="G50" s="53"/>
      <c r="H50" s="57"/>
      <c r="I50" s="56"/>
      <c r="J50" s="56"/>
      <c r="K50" s="36" t="s">
        <v>65</v>
      </c>
      <c r="L50" s="83">
        <v>50</v>
      </c>
      <c r="M50" s="83"/>
      <c r="N50" s="63"/>
      <c r="O50" s="86" t="s">
        <v>282</v>
      </c>
      <c r="P50" s="88">
        <v>43589.79646990741</v>
      </c>
      <c r="Q50" s="86" t="s">
        <v>319</v>
      </c>
      <c r="R50" s="86"/>
      <c r="S50" s="86"/>
      <c r="T50" s="86" t="s">
        <v>359</v>
      </c>
      <c r="U50" s="86"/>
      <c r="V50" s="89" t="s">
        <v>407</v>
      </c>
      <c r="W50" s="88">
        <v>43589.79646990741</v>
      </c>
      <c r="X50" s="89" t="s">
        <v>456</v>
      </c>
      <c r="Y50" s="86"/>
      <c r="Z50" s="86"/>
      <c r="AA50" s="92" t="s">
        <v>509</v>
      </c>
      <c r="AB50" s="86"/>
      <c r="AC50" s="86" t="b">
        <v>0</v>
      </c>
      <c r="AD50" s="86">
        <v>0</v>
      </c>
      <c r="AE50" s="92" t="s">
        <v>536</v>
      </c>
      <c r="AF50" s="86" t="b">
        <v>0</v>
      </c>
      <c r="AG50" s="86" t="s">
        <v>553</v>
      </c>
      <c r="AH50" s="86"/>
      <c r="AI50" s="92" t="s">
        <v>536</v>
      </c>
      <c r="AJ50" s="86" t="b">
        <v>0</v>
      </c>
      <c r="AK50" s="86">
        <v>2</v>
      </c>
      <c r="AL50" s="92" t="s">
        <v>508</v>
      </c>
      <c r="AM50" s="86" t="s">
        <v>557</v>
      </c>
      <c r="AN50" s="86" t="b">
        <v>0</v>
      </c>
      <c r="AO50" s="92" t="s">
        <v>508</v>
      </c>
      <c r="AP50" s="86" t="s">
        <v>176</v>
      </c>
      <c r="AQ50" s="86">
        <v>0</v>
      </c>
      <c r="AR50" s="86">
        <v>0</v>
      </c>
      <c r="AS50" s="86"/>
      <c r="AT50" s="86"/>
      <c r="AU50" s="86"/>
      <c r="AV50" s="86"/>
      <c r="AW50" s="86"/>
      <c r="AX50" s="86"/>
      <c r="AY50" s="86"/>
      <c r="AZ50" s="86"/>
      <c r="BA50">
        <v>1</v>
      </c>
      <c r="BB50" s="85" t="str">
        <f>REPLACE(INDEX(GroupVertices[Group],MATCH(Edges[[#This Row],[Vertex 1]],GroupVertices[Vertex],0)),1,1,"")</f>
        <v>6</v>
      </c>
      <c r="BC50" s="85" t="str">
        <f>REPLACE(INDEX(GroupVertices[Group],MATCH(Edges[[#This Row],[Vertex 2]],GroupVertices[Vertex],0)),1,1,"")</f>
        <v>6</v>
      </c>
      <c r="BD50" s="51"/>
      <c r="BE50" s="52"/>
      <c r="BF50" s="51"/>
      <c r="BG50" s="52"/>
      <c r="BH50" s="51"/>
      <c r="BI50" s="52"/>
      <c r="BJ50" s="51"/>
      <c r="BK50" s="52"/>
      <c r="BL50" s="51"/>
    </row>
    <row r="51" spans="1:64" ht="45">
      <c r="A51" s="84" t="s">
        <v>250</v>
      </c>
      <c r="B51" s="84" t="s">
        <v>249</v>
      </c>
      <c r="C51" s="53" t="s">
        <v>1743</v>
      </c>
      <c r="D51" s="54">
        <v>3</v>
      </c>
      <c r="E51" s="65" t="s">
        <v>132</v>
      </c>
      <c r="F51" s="55">
        <v>35</v>
      </c>
      <c r="G51" s="53"/>
      <c r="H51" s="57"/>
      <c r="I51" s="56"/>
      <c r="J51" s="56"/>
      <c r="K51" s="36" t="s">
        <v>65</v>
      </c>
      <c r="L51" s="83">
        <v>51</v>
      </c>
      <c r="M51" s="83"/>
      <c r="N51" s="63"/>
      <c r="O51" s="86" t="s">
        <v>282</v>
      </c>
      <c r="P51" s="88">
        <v>43589.79646990741</v>
      </c>
      <c r="Q51" s="86" t="s">
        <v>319</v>
      </c>
      <c r="R51" s="86"/>
      <c r="S51" s="86"/>
      <c r="T51" s="86" t="s">
        <v>359</v>
      </c>
      <c r="U51" s="86"/>
      <c r="V51" s="89" t="s">
        <v>407</v>
      </c>
      <c r="W51" s="88">
        <v>43589.79646990741</v>
      </c>
      <c r="X51" s="89" t="s">
        <v>456</v>
      </c>
      <c r="Y51" s="86"/>
      <c r="Z51" s="86"/>
      <c r="AA51" s="92" t="s">
        <v>509</v>
      </c>
      <c r="AB51" s="86"/>
      <c r="AC51" s="86" t="b">
        <v>0</v>
      </c>
      <c r="AD51" s="86">
        <v>0</v>
      </c>
      <c r="AE51" s="92" t="s">
        <v>536</v>
      </c>
      <c r="AF51" s="86" t="b">
        <v>0</v>
      </c>
      <c r="AG51" s="86" t="s">
        <v>553</v>
      </c>
      <c r="AH51" s="86"/>
      <c r="AI51" s="92" t="s">
        <v>536</v>
      </c>
      <c r="AJ51" s="86" t="b">
        <v>0</v>
      </c>
      <c r="AK51" s="86">
        <v>2</v>
      </c>
      <c r="AL51" s="92" t="s">
        <v>508</v>
      </c>
      <c r="AM51" s="86" t="s">
        <v>557</v>
      </c>
      <c r="AN51" s="86" t="b">
        <v>0</v>
      </c>
      <c r="AO51" s="92" t="s">
        <v>508</v>
      </c>
      <c r="AP51" s="86" t="s">
        <v>176</v>
      </c>
      <c r="AQ51" s="86">
        <v>0</v>
      </c>
      <c r="AR51" s="86">
        <v>0</v>
      </c>
      <c r="AS51" s="86"/>
      <c r="AT51" s="86"/>
      <c r="AU51" s="86"/>
      <c r="AV51" s="86"/>
      <c r="AW51" s="86"/>
      <c r="AX51" s="86"/>
      <c r="AY51" s="86"/>
      <c r="AZ51" s="86"/>
      <c r="BA51">
        <v>1</v>
      </c>
      <c r="BB51" s="85" t="str">
        <f>REPLACE(INDEX(GroupVertices[Group],MATCH(Edges[[#This Row],[Vertex 1]],GroupVertices[Vertex],0)),1,1,"")</f>
        <v>6</v>
      </c>
      <c r="BC51" s="85" t="str">
        <f>REPLACE(INDEX(GroupVertices[Group],MATCH(Edges[[#This Row],[Vertex 2]],GroupVertices[Vertex],0)),1,1,"")</f>
        <v>6</v>
      </c>
      <c r="BD51" s="51">
        <v>0</v>
      </c>
      <c r="BE51" s="52">
        <v>0</v>
      </c>
      <c r="BF51" s="51">
        <v>0</v>
      </c>
      <c r="BG51" s="52">
        <v>0</v>
      </c>
      <c r="BH51" s="51">
        <v>0</v>
      </c>
      <c r="BI51" s="52">
        <v>0</v>
      </c>
      <c r="BJ51" s="51">
        <v>22</v>
      </c>
      <c r="BK51" s="52">
        <v>100</v>
      </c>
      <c r="BL51" s="51">
        <v>22</v>
      </c>
    </row>
    <row r="52" spans="1:64" ht="45">
      <c r="A52" s="84" t="s">
        <v>251</v>
      </c>
      <c r="B52" s="84" t="s">
        <v>251</v>
      </c>
      <c r="C52" s="53" t="s">
        <v>1743</v>
      </c>
      <c r="D52" s="54">
        <v>3</v>
      </c>
      <c r="E52" s="65" t="s">
        <v>132</v>
      </c>
      <c r="F52" s="55">
        <v>35</v>
      </c>
      <c r="G52" s="53"/>
      <c r="H52" s="57"/>
      <c r="I52" s="56"/>
      <c r="J52" s="56"/>
      <c r="K52" s="36" t="s">
        <v>65</v>
      </c>
      <c r="L52" s="83">
        <v>52</v>
      </c>
      <c r="M52" s="83"/>
      <c r="N52" s="63"/>
      <c r="O52" s="86" t="s">
        <v>176</v>
      </c>
      <c r="P52" s="88">
        <v>43581.66700231482</v>
      </c>
      <c r="Q52" s="86" t="s">
        <v>321</v>
      </c>
      <c r="R52" s="86" t="s">
        <v>339</v>
      </c>
      <c r="S52" s="86" t="s">
        <v>348</v>
      </c>
      <c r="T52" s="86" t="s">
        <v>358</v>
      </c>
      <c r="U52" s="89" t="s">
        <v>373</v>
      </c>
      <c r="V52" s="89" t="s">
        <v>373</v>
      </c>
      <c r="W52" s="88">
        <v>43581.66700231482</v>
      </c>
      <c r="X52" s="89" t="s">
        <v>457</v>
      </c>
      <c r="Y52" s="86"/>
      <c r="Z52" s="86"/>
      <c r="AA52" s="92" t="s">
        <v>510</v>
      </c>
      <c r="AB52" s="86"/>
      <c r="AC52" s="86" t="b">
        <v>0</v>
      </c>
      <c r="AD52" s="86">
        <v>68</v>
      </c>
      <c r="AE52" s="92" t="s">
        <v>536</v>
      </c>
      <c r="AF52" s="86" t="b">
        <v>0</v>
      </c>
      <c r="AG52" s="86" t="s">
        <v>553</v>
      </c>
      <c r="AH52" s="86"/>
      <c r="AI52" s="92" t="s">
        <v>536</v>
      </c>
      <c r="AJ52" s="86" t="b">
        <v>0</v>
      </c>
      <c r="AK52" s="86">
        <v>0</v>
      </c>
      <c r="AL52" s="92" t="s">
        <v>536</v>
      </c>
      <c r="AM52" s="86" t="s">
        <v>558</v>
      </c>
      <c r="AN52" s="86" t="b">
        <v>0</v>
      </c>
      <c r="AO52" s="92" t="s">
        <v>510</v>
      </c>
      <c r="AP52" s="86" t="s">
        <v>176</v>
      </c>
      <c r="AQ52" s="86">
        <v>0</v>
      </c>
      <c r="AR52" s="86">
        <v>0</v>
      </c>
      <c r="AS52" s="86"/>
      <c r="AT52" s="86"/>
      <c r="AU52" s="86"/>
      <c r="AV52" s="86"/>
      <c r="AW52" s="86"/>
      <c r="AX52" s="86"/>
      <c r="AY52" s="86"/>
      <c r="AZ52" s="86"/>
      <c r="BA52">
        <v>1</v>
      </c>
      <c r="BB52" s="85" t="str">
        <f>REPLACE(INDEX(GroupVertices[Group],MATCH(Edges[[#This Row],[Vertex 1]],GroupVertices[Vertex],0)),1,1,"")</f>
        <v>3</v>
      </c>
      <c r="BC52" s="85" t="str">
        <f>REPLACE(INDEX(GroupVertices[Group],MATCH(Edges[[#This Row],[Vertex 2]],GroupVertices[Vertex],0)),1,1,"")</f>
        <v>3</v>
      </c>
      <c r="BD52" s="51">
        <v>0</v>
      </c>
      <c r="BE52" s="52">
        <v>0</v>
      </c>
      <c r="BF52" s="51">
        <v>1</v>
      </c>
      <c r="BG52" s="52">
        <v>3.7037037037037037</v>
      </c>
      <c r="BH52" s="51">
        <v>0</v>
      </c>
      <c r="BI52" s="52">
        <v>0</v>
      </c>
      <c r="BJ52" s="51">
        <v>26</v>
      </c>
      <c r="BK52" s="52">
        <v>96.29629629629629</v>
      </c>
      <c r="BL52" s="51">
        <v>27</v>
      </c>
    </row>
    <row r="53" spans="1:64" ht="45">
      <c r="A53" s="84" t="s">
        <v>252</v>
      </c>
      <c r="B53" s="84" t="s">
        <v>251</v>
      </c>
      <c r="C53" s="53" t="s">
        <v>1743</v>
      </c>
      <c r="D53" s="54">
        <v>3</v>
      </c>
      <c r="E53" s="65" t="s">
        <v>132</v>
      </c>
      <c r="F53" s="55">
        <v>35</v>
      </c>
      <c r="G53" s="53"/>
      <c r="H53" s="57"/>
      <c r="I53" s="56"/>
      <c r="J53" s="56"/>
      <c r="K53" s="36" t="s">
        <v>65</v>
      </c>
      <c r="L53" s="83">
        <v>53</v>
      </c>
      <c r="M53" s="83"/>
      <c r="N53" s="63"/>
      <c r="O53" s="86" t="s">
        <v>282</v>
      </c>
      <c r="P53" s="88">
        <v>43592.01362268518</v>
      </c>
      <c r="Q53" s="86" t="s">
        <v>322</v>
      </c>
      <c r="R53" s="86"/>
      <c r="S53" s="86"/>
      <c r="T53" s="86" t="s">
        <v>358</v>
      </c>
      <c r="U53" s="86"/>
      <c r="V53" s="89" t="s">
        <v>407</v>
      </c>
      <c r="W53" s="88">
        <v>43592.01362268518</v>
      </c>
      <c r="X53" s="89" t="s">
        <v>458</v>
      </c>
      <c r="Y53" s="86"/>
      <c r="Z53" s="86"/>
      <c r="AA53" s="92" t="s">
        <v>511</v>
      </c>
      <c r="AB53" s="86"/>
      <c r="AC53" s="86" t="b">
        <v>0</v>
      </c>
      <c r="AD53" s="86">
        <v>0</v>
      </c>
      <c r="AE53" s="92" t="s">
        <v>536</v>
      </c>
      <c r="AF53" s="86" t="b">
        <v>0</v>
      </c>
      <c r="AG53" s="86" t="s">
        <v>553</v>
      </c>
      <c r="AH53" s="86"/>
      <c r="AI53" s="92" t="s">
        <v>536</v>
      </c>
      <c r="AJ53" s="86" t="b">
        <v>0</v>
      </c>
      <c r="AK53" s="86">
        <v>3</v>
      </c>
      <c r="AL53" s="92" t="s">
        <v>510</v>
      </c>
      <c r="AM53" s="86" t="s">
        <v>560</v>
      </c>
      <c r="AN53" s="86" t="b">
        <v>0</v>
      </c>
      <c r="AO53" s="92" t="s">
        <v>510</v>
      </c>
      <c r="AP53" s="86" t="s">
        <v>176</v>
      </c>
      <c r="AQ53" s="86">
        <v>0</v>
      </c>
      <c r="AR53" s="86">
        <v>0</v>
      </c>
      <c r="AS53" s="86"/>
      <c r="AT53" s="86"/>
      <c r="AU53" s="86"/>
      <c r="AV53" s="86"/>
      <c r="AW53" s="86"/>
      <c r="AX53" s="86"/>
      <c r="AY53" s="86"/>
      <c r="AZ53" s="86"/>
      <c r="BA53">
        <v>1</v>
      </c>
      <c r="BB53" s="85" t="str">
        <f>REPLACE(INDEX(GroupVertices[Group],MATCH(Edges[[#This Row],[Vertex 1]],GroupVertices[Vertex],0)),1,1,"")</f>
        <v>3</v>
      </c>
      <c r="BC53" s="85" t="str">
        <f>REPLACE(INDEX(GroupVertices[Group],MATCH(Edges[[#This Row],[Vertex 2]],GroupVertices[Vertex],0)),1,1,"")</f>
        <v>3</v>
      </c>
      <c r="BD53" s="51">
        <v>0</v>
      </c>
      <c r="BE53" s="52">
        <v>0</v>
      </c>
      <c r="BF53" s="51">
        <v>1</v>
      </c>
      <c r="BG53" s="52">
        <v>4.545454545454546</v>
      </c>
      <c r="BH53" s="51">
        <v>0</v>
      </c>
      <c r="BI53" s="52">
        <v>0</v>
      </c>
      <c r="BJ53" s="51">
        <v>21</v>
      </c>
      <c r="BK53" s="52">
        <v>95.45454545454545</v>
      </c>
      <c r="BL53" s="51">
        <v>22</v>
      </c>
    </row>
    <row r="54" spans="1:64" ht="45">
      <c r="A54" s="84" t="s">
        <v>253</v>
      </c>
      <c r="B54" s="84" t="s">
        <v>276</v>
      </c>
      <c r="C54" s="53" t="s">
        <v>1743</v>
      </c>
      <c r="D54" s="54">
        <v>3</v>
      </c>
      <c r="E54" s="65" t="s">
        <v>132</v>
      </c>
      <c r="F54" s="55">
        <v>35</v>
      </c>
      <c r="G54" s="53"/>
      <c r="H54" s="57"/>
      <c r="I54" s="56"/>
      <c r="J54" s="56"/>
      <c r="K54" s="36" t="s">
        <v>65</v>
      </c>
      <c r="L54" s="83">
        <v>54</v>
      </c>
      <c r="M54" s="83"/>
      <c r="N54" s="63"/>
      <c r="O54" s="86" t="s">
        <v>283</v>
      </c>
      <c r="P54" s="88">
        <v>43592.6640162037</v>
      </c>
      <c r="Q54" s="86" t="s">
        <v>323</v>
      </c>
      <c r="R54" s="86"/>
      <c r="S54" s="86"/>
      <c r="T54" s="86"/>
      <c r="U54" s="86"/>
      <c r="V54" s="89" t="s">
        <v>408</v>
      </c>
      <c r="W54" s="88">
        <v>43592.6640162037</v>
      </c>
      <c r="X54" s="89" t="s">
        <v>459</v>
      </c>
      <c r="Y54" s="86"/>
      <c r="Z54" s="86"/>
      <c r="AA54" s="92" t="s">
        <v>512</v>
      </c>
      <c r="AB54" s="86"/>
      <c r="AC54" s="86" t="b">
        <v>0</v>
      </c>
      <c r="AD54" s="86">
        <v>0</v>
      </c>
      <c r="AE54" s="92" t="s">
        <v>549</v>
      </c>
      <c r="AF54" s="86" t="b">
        <v>0</v>
      </c>
      <c r="AG54" s="86" t="s">
        <v>553</v>
      </c>
      <c r="AH54" s="86"/>
      <c r="AI54" s="92" t="s">
        <v>536</v>
      </c>
      <c r="AJ54" s="86" t="b">
        <v>0</v>
      </c>
      <c r="AK54" s="86">
        <v>1</v>
      </c>
      <c r="AL54" s="92" t="s">
        <v>536</v>
      </c>
      <c r="AM54" s="86" t="s">
        <v>558</v>
      </c>
      <c r="AN54" s="86" t="b">
        <v>0</v>
      </c>
      <c r="AO54" s="92" t="s">
        <v>512</v>
      </c>
      <c r="AP54" s="86" t="s">
        <v>176</v>
      </c>
      <c r="AQ54" s="86">
        <v>0</v>
      </c>
      <c r="AR54" s="86">
        <v>0</v>
      </c>
      <c r="AS54" s="86"/>
      <c r="AT54" s="86"/>
      <c r="AU54" s="86"/>
      <c r="AV54" s="86"/>
      <c r="AW54" s="86"/>
      <c r="AX54" s="86"/>
      <c r="AY54" s="86"/>
      <c r="AZ54" s="86"/>
      <c r="BA54">
        <v>1</v>
      </c>
      <c r="BB54" s="85" t="str">
        <f>REPLACE(INDEX(GroupVertices[Group],MATCH(Edges[[#This Row],[Vertex 1]],GroupVertices[Vertex],0)),1,1,"")</f>
        <v>13</v>
      </c>
      <c r="BC54" s="85" t="str">
        <f>REPLACE(INDEX(GroupVertices[Group],MATCH(Edges[[#This Row],[Vertex 2]],GroupVertices[Vertex],0)),1,1,"")</f>
        <v>13</v>
      </c>
      <c r="BD54" s="51">
        <v>0</v>
      </c>
      <c r="BE54" s="52">
        <v>0</v>
      </c>
      <c r="BF54" s="51">
        <v>5</v>
      </c>
      <c r="BG54" s="52">
        <v>11.627906976744185</v>
      </c>
      <c r="BH54" s="51">
        <v>0</v>
      </c>
      <c r="BI54" s="52">
        <v>0</v>
      </c>
      <c r="BJ54" s="51">
        <v>38</v>
      </c>
      <c r="BK54" s="52">
        <v>88.37209302325581</v>
      </c>
      <c r="BL54" s="51">
        <v>43</v>
      </c>
    </row>
    <row r="55" spans="1:64" ht="45">
      <c r="A55" s="84" t="s">
        <v>254</v>
      </c>
      <c r="B55" s="84" t="s">
        <v>277</v>
      </c>
      <c r="C55" s="53" t="s">
        <v>1743</v>
      </c>
      <c r="D55" s="54">
        <v>3</v>
      </c>
      <c r="E55" s="65" t="s">
        <v>132</v>
      </c>
      <c r="F55" s="55">
        <v>35</v>
      </c>
      <c r="G55" s="53"/>
      <c r="H55" s="57"/>
      <c r="I55" s="56"/>
      <c r="J55" s="56"/>
      <c r="K55" s="36" t="s">
        <v>65</v>
      </c>
      <c r="L55" s="83">
        <v>55</v>
      </c>
      <c r="M55" s="83"/>
      <c r="N55" s="63"/>
      <c r="O55" s="86" t="s">
        <v>282</v>
      </c>
      <c r="P55" s="88">
        <v>43593.95701388889</v>
      </c>
      <c r="Q55" s="86" t="s">
        <v>324</v>
      </c>
      <c r="R55" s="86"/>
      <c r="S55" s="86"/>
      <c r="T55" s="86"/>
      <c r="U55" s="86"/>
      <c r="V55" s="89" t="s">
        <v>409</v>
      </c>
      <c r="W55" s="88">
        <v>43593.95701388889</v>
      </c>
      <c r="X55" s="89" t="s">
        <v>460</v>
      </c>
      <c r="Y55" s="86"/>
      <c r="Z55" s="86"/>
      <c r="AA55" s="92" t="s">
        <v>513</v>
      </c>
      <c r="AB55" s="92" t="s">
        <v>534</v>
      </c>
      <c r="AC55" s="86" t="b">
        <v>0</v>
      </c>
      <c r="AD55" s="86">
        <v>3</v>
      </c>
      <c r="AE55" s="92" t="s">
        <v>550</v>
      </c>
      <c r="AF55" s="86" t="b">
        <v>0</v>
      </c>
      <c r="AG55" s="86" t="s">
        <v>553</v>
      </c>
      <c r="AH55" s="86"/>
      <c r="AI55" s="92" t="s">
        <v>536</v>
      </c>
      <c r="AJ55" s="86" t="b">
        <v>0</v>
      </c>
      <c r="AK55" s="86">
        <v>0</v>
      </c>
      <c r="AL55" s="92" t="s">
        <v>536</v>
      </c>
      <c r="AM55" s="86" t="s">
        <v>557</v>
      </c>
      <c r="AN55" s="86" t="b">
        <v>0</v>
      </c>
      <c r="AO55" s="92" t="s">
        <v>534</v>
      </c>
      <c r="AP55" s="86" t="s">
        <v>176</v>
      </c>
      <c r="AQ55" s="86">
        <v>0</v>
      </c>
      <c r="AR55" s="86">
        <v>0</v>
      </c>
      <c r="AS55" s="86"/>
      <c r="AT55" s="86"/>
      <c r="AU55" s="86"/>
      <c r="AV55" s="86"/>
      <c r="AW55" s="86"/>
      <c r="AX55" s="86"/>
      <c r="AY55" s="86"/>
      <c r="AZ55" s="86"/>
      <c r="BA55">
        <v>1</v>
      </c>
      <c r="BB55" s="85" t="str">
        <f>REPLACE(INDEX(GroupVertices[Group],MATCH(Edges[[#This Row],[Vertex 1]],GroupVertices[Vertex],0)),1,1,"")</f>
        <v>8</v>
      </c>
      <c r="BC55" s="85" t="str">
        <f>REPLACE(INDEX(GroupVertices[Group],MATCH(Edges[[#This Row],[Vertex 2]],GroupVertices[Vertex],0)),1,1,"")</f>
        <v>8</v>
      </c>
      <c r="BD55" s="51"/>
      <c r="BE55" s="52"/>
      <c r="BF55" s="51"/>
      <c r="BG55" s="52"/>
      <c r="BH55" s="51"/>
      <c r="BI55" s="52"/>
      <c r="BJ55" s="51"/>
      <c r="BK55" s="52"/>
      <c r="BL55" s="51"/>
    </row>
    <row r="56" spans="1:64" ht="45">
      <c r="A56" s="84" t="s">
        <v>254</v>
      </c>
      <c r="B56" s="84" t="s">
        <v>278</v>
      </c>
      <c r="C56" s="53" t="s">
        <v>1743</v>
      </c>
      <c r="D56" s="54">
        <v>3</v>
      </c>
      <c r="E56" s="65" t="s">
        <v>132</v>
      </c>
      <c r="F56" s="55">
        <v>35</v>
      </c>
      <c r="G56" s="53"/>
      <c r="H56" s="57"/>
      <c r="I56" s="56"/>
      <c r="J56" s="56"/>
      <c r="K56" s="36" t="s">
        <v>65</v>
      </c>
      <c r="L56" s="83">
        <v>56</v>
      </c>
      <c r="M56" s="83"/>
      <c r="N56" s="63"/>
      <c r="O56" s="86" t="s">
        <v>283</v>
      </c>
      <c r="P56" s="88">
        <v>43593.95701388889</v>
      </c>
      <c r="Q56" s="86" t="s">
        <v>324</v>
      </c>
      <c r="R56" s="86"/>
      <c r="S56" s="86"/>
      <c r="T56" s="86"/>
      <c r="U56" s="86"/>
      <c r="V56" s="89" t="s">
        <v>409</v>
      </c>
      <c r="W56" s="88">
        <v>43593.95701388889</v>
      </c>
      <c r="X56" s="89" t="s">
        <v>460</v>
      </c>
      <c r="Y56" s="86"/>
      <c r="Z56" s="86"/>
      <c r="AA56" s="92" t="s">
        <v>513</v>
      </c>
      <c r="AB56" s="92" t="s">
        <v>534</v>
      </c>
      <c r="AC56" s="86" t="b">
        <v>0</v>
      </c>
      <c r="AD56" s="86">
        <v>3</v>
      </c>
      <c r="AE56" s="92" t="s">
        <v>550</v>
      </c>
      <c r="AF56" s="86" t="b">
        <v>0</v>
      </c>
      <c r="AG56" s="86" t="s">
        <v>553</v>
      </c>
      <c r="AH56" s="86"/>
      <c r="AI56" s="92" t="s">
        <v>536</v>
      </c>
      <c r="AJ56" s="86" t="b">
        <v>0</v>
      </c>
      <c r="AK56" s="86">
        <v>0</v>
      </c>
      <c r="AL56" s="92" t="s">
        <v>536</v>
      </c>
      <c r="AM56" s="86" t="s">
        <v>557</v>
      </c>
      <c r="AN56" s="86" t="b">
        <v>0</v>
      </c>
      <c r="AO56" s="92" t="s">
        <v>534</v>
      </c>
      <c r="AP56" s="86" t="s">
        <v>176</v>
      </c>
      <c r="AQ56" s="86">
        <v>0</v>
      </c>
      <c r="AR56" s="86">
        <v>0</v>
      </c>
      <c r="AS56" s="86"/>
      <c r="AT56" s="86"/>
      <c r="AU56" s="86"/>
      <c r="AV56" s="86"/>
      <c r="AW56" s="86"/>
      <c r="AX56" s="86"/>
      <c r="AY56" s="86"/>
      <c r="AZ56" s="86"/>
      <c r="BA56">
        <v>1</v>
      </c>
      <c r="BB56" s="85" t="str">
        <f>REPLACE(INDEX(GroupVertices[Group],MATCH(Edges[[#This Row],[Vertex 1]],GroupVertices[Vertex],0)),1,1,"")</f>
        <v>8</v>
      </c>
      <c r="BC56" s="85" t="str">
        <f>REPLACE(INDEX(GroupVertices[Group],MATCH(Edges[[#This Row],[Vertex 2]],GroupVertices[Vertex],0)),1,1,"")</f>
        <v>8</v>
      </c>
      <c r="BD56" s="51">
        <v>0</v>
      </c>
      <c r="BE56" s="52">
        <v>0</v>
      </c>
      <c r="BF56" s="51">
        <v>0</v>
      </c>
      <c r="BG56" s="52">
        <v>0</v>
      </c>
      <c r="BH56" s="51">
        <v>0</v>
      </c>
      <c r="BI56" s="52">
        <v>0</v>
      </c>
      <c r="BJ56" s="51">
        <v>28</v>
      </c>
      <c r="BK56" s="52">
        <v>100</v>
      </c>
      <c r="BL56" s="51">
        <v>28</v>
      </c>
    </row>
    <row r="57" spans="1:64" ht="45">
      <c r="A57" s="84" t="s">
        <v>255</v>
      </c>
      <c r="B57" s="84" t="s">
        <v>279</v>
      </c>
      <c r="C57" s="53" t="s">
        <v>1743</v>
      </c>
      <c r="D57" s="54">
        <v>3</v>
      </c>
      <c r="E57" s="65" t="s">
        <v>132</v>
      </c>
      <c r="F57" s="55">
        <v>35</v>
      </c>
      <c r="G57" s="53"/>
      <c r="H57" s="57"/>
      <c r="I57" s="56"/>
      <c r="J57" s="56"/>
      <c r="K57" s="36" t="s">
        <v>65</v>
      </c>
      <c r="L57" s="83">
        <v>57</v>
      </c>
      <c r="M57" s="83"/>
      <c r="N57" s="63"/>
      <c r="O57" s="86" t="s">
        <v>282</v>
      </c>
      <c r="P57" s="88">
        <v>43594.618680555555</v>
      </c>
      <c r="Q57" s="86" t="s">
        <v>325</v>
      </c>
      <c r="R57" s="86"/>
      <c r="S57" s="86"/>
      <c r="T57" s="86" t="s">
        <v>361</v>
      </c>
      <c r="U57" s="86"/>
      <c r="V57" s="89" t="s">
        <v>410</v>
      </c>
      <c r="W57" s="88">
        <v>43594.618680555555</v>
      </c>
      <c r="X57" s="89" t="s">
        <v>461</v>
      </c>
      <c r="Y57" s="86"/>
      <c r="Z57" s="86"/>
      <c r="AA57" s="92" t="s">
        <v>514</v>
      </c>
      <c r="AB57" s="86"/>
      <c r="AC57" s="86" t="b">
        <v>0</v>
      </c>
      <c r="AD57" s="86">
        <v>0</v>
      </c>
      <c r="AE57" s="92" t="s">
        <v>536</v>
      </c>
      <c r="AF57" s="86" t="b">
        <v>0</v>
      </c>
      <c r="AG57" s="86" t="s">
        <v>553</v>
      </c>
      <c r="AH57" s="86"/>
      <c r="AI57" s="92" t="s">
        <v>536</v>
      </c>
      <c r="AJ57" s="86" t="b">
        <v>0</v>
      </c>
      <c r="AK57" s="86">
        <v>0</v>
      </c>
      <c r="AL57" s="92" t="s">
        <v>536</v>
      </c>
      <c r="AM57" s="86" t="s">
        <v>558</v>
      </c>
      <c r="AN57" s="86" t="b">
        <v>0</v>
      </c>
      <c r="AO57" s="92" t="s">
        <v>514</v>
      </c>
      <c r="AP57" s="86" t="s">
        <v>176</v>
      </c>
      <c r="AQ57" s="86">
        <v>0</v>
      </c>
      <c r="AR57" s="86">
        <v>0</v>
      </c>
      <c r="AS57" s="86"/>
      <c r="AT57" s="86"/>
      <c r="AU57" s="86"/>
      <c r="AV57" s="86"/>
      <c r="AW57" s="86"/>
      <c r="AX57" s="86"/>
      <c r="AY57" s="86"/>
      <c r="AZ57" s="86"/>
      <c r="BA57">
        <v>1</v>
      </c>
      <c r="BB57" s="85" t="str">
        <f>REPLACE(INDEX(GroupVertices[Group],MATCH(Edges[[#This Row],[Vertex 1]],GroupVertices[Vertex],0)),1,1,"")</f>
        <v>2</v>
      </c>
      <c r="BC57" s="85" t="str">
        <f>REPLACE(INDEX(GroupVertices[Group],MATCH(Edges[[#This Row],[Vertex 2]],GroupVertices[Vertex],0)),1,1,"")</f>
        <v>2</v>
      </c>
      <c r="BD57" s="51">
        <v>1</v>
      </c>
      <c r="BE57" s="52">
        <v>3.0303030303030303</v>
      </c>
      <c r="BF57" s="51">
        <v>4</v>
      </c>
      <c r="BG57" s="52">
        <v>12.121212121212121</v>
      </c>
      <c r="BH57" s="51">
        <v>0</v>
      </c>
      <c r="BI57" s="52">
        <v>0</v>
      </c>
      <c r="BJ57" s="51">
        <v>28</v>
      </c>
      <c r="BK57" s="52">
        <v>84.84848484848484</v>
      </c>
      <c r="BL57" s="51">
        <v>33</v>
      </c>
    </row>
    <row r="58" spans="1:64" ht="45">
      <c r="A58" s="84" t="s">
        <v>256</v>
      </c>
      <c r="B58" s="84" t="s">
        <v>258</v>
      </c>
      <c r="C58" s="53" t="s">
        <v>1743</v>
      </c>
      <c r="D58" s="54">
        <v>3</v>
      </c>
      <c r="E58" s="65" t="s">
        <v>132</v>
      </c>
      <c r="F58" s="55">
        <v>35</v>
      </c>
      <c r="G58" s="53"/>
      <c r="H58" s="57"/>
      <c r="I58" s="56"/>
      <c r="J58" s="56"/>
      <c r="K58" s="36" t="s">
        <v>65</v>
      </c>
      <c r="L58" s="83">
        <v>58</v>
      </c>
      <c r="M58" s="83"/>
      <c r="N58" s="63"/>
      <c r="O58" s="86" t="s">
        <v>282</v>
      </c>
      <c r="P58" s="88">
        <v>43597.10704861111</v>
      </c>
      <c r="Q58" s="86" t="s">
        <v>326</v>
      </c>
      <c r="R58" s="86"/>
      <c r="S58" s="86"/>
      <c r="T58" s="86"/>
      <c r="U58" s="86"/>
      <c r="V58" s="89" t="s">
        <v>411</v>
      </c>
      <c r="W58" s="88">
        <v>43597.10704861111</v>
      </c>
      <c r="X58" s="89" t="s">
        <v>462</v>
      </c>
      <c r="Y58" s="86"/>
      <c r="Z58" s="86"/>
      <c r="AA58" s="92" t="s">
        <v>515</v>
      </c>
      <c r="AB58" s="86"/>
      <c r="AC58" s="86" t="b">
        <v>0</v>
      </c>
      <c r="AD58" s="86">
        <v>0</v>
      </c>
      <c r="AE58" s="92" t="s">
        <v>536</v>
      </c>
      <c r="AF58" s="86" t="b">
        <v>0</v>
      </c>
      <c r="AG58" s="86" t="s">
        <v>553</v>
      </c>
      <c r="AH58" s="86"/>
      <c r="AI58" s="92" t="s">
        <v>536</v>
      </c>
      <c r="AJ58" s="86" t="b">
        <v>0</v>
      </c>
      <c r="AK58" s="86">
        <v>3</v>
      </c>
      <c r="AL58" s="92" t="s">
        <v>517</v>
      </c>
      <c r="AM58" s="86" t="s">
        <v>560</v>
      </c>
      <c r="AN58" s="86" t="b">
        <v>0</v>
      </c>
      <c r="AO58" s="92" t="s">
        <v>517</v>
      </c>
      <c r="AP58" s="86" t="s">
        <v>176</v>
      </c>
      <c r="AQ58" s="86">
        <v>0</v>
      </c>
      <c r="AR58" s="86">
        <v>0</v>
      </c>
      <c r="AS58" s="86"/>
      <c r="AT58" s="86"/>
      <c r="AU58" s="86"/>
      <c r="AV58" s="86"/>
      <c r="AW58" s="86"/>
      <c r="AX58" s="86"/>
      <c r="AY58" s="86"/>
      <c r="AZ58" s="86"/>
      <c r="BA58">
        <v>1</v>
      </c>
      <c r="BB58" s="85" t="str">
        <f>REPLACE(INDEX(GroupVertices[Group],MATCH(Edges[[#This Row],[Vertex 1]],GroupVertices[Vertex],0)),1,1,"")</f>
        <v>5</v>
      </c>
      <c r="BC58" s="85" t="str">
        <f>REPLACE(INDEX(GroupVertices[Group],MATCH(Edges[[#This Row],[Vertex 2]],GroupVertices[Vertex],0)),1,1,"")</f>
        <v>5</v>
      </c>
      <c r="BD58" s="51">
        <v>0</v>
      </c>
      <c r="BE58" s="52">
        <v>0</v>
      </c>
      <c r="BF58" s="51">
        <v>1</v>
      </c>
      <c r="BG58" s="52">
        <v>4.166666666666667</v>
      </c>
      <c r="BH58" s="51">
        <v>0</v>
      </c>
      <c r="BI58" s="52">
        <v>0</v>
      </c>
      <c r="BJ58" s="51">
        <v>23</v>
      </c>
      <c r="BK58" s="52">
        <v>95.83333333333333</v>
      </c>
      <c r="BL58" s="51">
        <v>24</v>
      </c>
    </row>
    <row r="59" spans="1:64" ht="45">
      <c r="A59" s="84" t="s">
        <v>257</v>
      </c>
      <c r="B59" s="84" t="s">
        <v>258</v>
      </c>
      <c r="C59" s="53" t="s">
        <v>1743</v>
      </c>
      <c r="D59" s="54">
        <v>3</v>
      </c>
      <c r="E59" s="65" t="s">
        <v>132</v>
      </c>
      <c r="F59" s="55">
        <v>35</v>
      </c>
      <c r="G59" s="53"/>
      <c r="H59" s="57"/>
      <c r="I59" s="56"/>
      <c r="J59" s="56"/>
      <c r="K59" s="36" t="s">
        <v>65</v>
      </c>
      <c r="L59" s="83">
        <v>59</v>
      </c>
      <c r="M59" s="83"/>
      <c r="N59" s="63"/>
      <c r="O59" s="86" t="s">
        <v>282</v>
      </c>
      <c r="P59" s="88">
        <v>43597.10768518518</v>
      </c>
      <c r="Q59" s="86" t="s">
        <v>326</v>
      </c>
      <c r="R59" s="86"/>
      <c r="S59" s="86"/>
      <c r="T59" s="86"/>
      <c r="U59" s="86"/>
      <c r="V59" s="89" t="s">
        <v>412</v>
      </c>
      <c r="W59" s="88">
        <v>43597.10768518518</v>
      </c>
      <c r="X59" s="89" t="s">
        <v>463</v>
      </c>
      <c r="Y59" s="86"/>
      <c r="Z59" s="86"/>
      <c r="AA59" s="92" t="s">
        <v>516</v>
      </c>
      <c r="AB59" s="86"/>
      <c r="AC59" s="86" t="b">
        <v>0</v>
      </c>
      <c r="AD59" s="86">
        <v>0</v>
      </c>
      <c r="AE59" s="92" t="s">
        <v>536</v>
      </c>
      <c r="AF59" s="86" t="b">
        <v>0</v>
      </c>
      <c r="AG59" s="86" t="s">
        <v>553</v>
      </c>
      <c r="AH59" s="86"/>
      <c r="AI59" s="92" t="s">
        <v>536</v>
      </c>
      <c r="AJ59" s="86" t="b">
        <v>0</v>
      </c>
      <c r="AK59" s="86">
        <v>3</v>
      </c>
      <c r="AL59" s="92" t="s">
        <v>517</v>
      </c>
      <c r="AM59" s="86" t="s">
        <v>565</v>
      </c>
      <c r="AN59" s="86" t="b">
        <v>0</v>
      </c>
      <c r="AO59" s="92" t="s">
        <v>517</v>
      </c>
      <c r="AP59" s="86" t="s">
        <v>176</v>
      </c>
      <c r="AQ59" s="86">
        <v>0</v>
      </c>
      <c r="AR59" s="86">
        <v>0</v>
      </c>
      <c r="AS59" s="86"/>
      <c r="AT59" s="86"/>
      <c r="AU59" s="86"/>
      <c r="AV59" s="86"/>
      <c r="AW59" s="86"/>
      <c r="AX59" s="86"/>
      <c r="AY59" s="86"/>
      <c r="AZ59" s="86"/>
      <c r="BA59">
        <v>1</v>
      </c>
      <c r="BB59" s="85" t="str">
        <f>REPLACE(INDEX(GroupVertices[Group],MATCH(Edges[[#This Row],[Vertex 1]],GroupVertices[Vertex],0)),1,1,"")</f>
        <v>5</v>
      </c>
      <c r="BC59" s="85" t="str">
        <f>REPLACE(INDEX(GroupVertices[Group],MATCH(Edges[[#This Row],[Vertex 2]],GroupVertices[Vertex],0)),1,1,"")</f>
        <v>5</v>
      </c>
      <c r="BD59" s="51">
        <v>0</v>
      </c>
      <c r="BE59" s="52">
        <v>0</v>
      </c>
      <c r="BF59" s="51">
        <v>1</v>
      </c>
      <c r="BG59" s="52">
        <v>4.166666666666667</v>
      </c>
      <c r="BH59" s="51">
        <v>0</v>
      </c>
      <c r="BI59" s="52">
        <v>0</v>
      </c>
      <c r="BJ59" s="51">
        <v>23</v>
      </c>
      <c r="BK59" s="52">
        <v>95.83333333333333</v>
      </c>
      <c r="BL59" s="51">
        <v>24</v>
      </c>
    </row>
    <row r="60" spans="1:64" ht="45">
      <c r="A60" s="84" t="s">
        <v>258</v>
      </c>
      <c r="B60" s="84" t="s">
        <v>258</v>
      </c>
      <c r="C60" s="53" t="s">
        <v>1743</v>
      </c>
      <c r="D60" s="54">
        <v>3</v>
      </c>
      <c r="E60" s="65" t="s">
        <v>132</v>
      </c>
      <c r="F60" s="55">
        <v>35</v>
      </c>
      <c r="G60" s="53"/>
      <c r="H60" s="57"/>
      <c r="I60" s="56"/>
      <c r="J60" s="56"/>
      <c r="K60" s="36" t="s">
        <v>65</v>
      </c>
      <c r="L60" s="83">
        <v>60</v>
      </c>
      <c r="M60" s="83"/>
      <c r="N60" s="63"/>
      <c r="O60" s="86" t="s">
        <v>176</v>
      </c>
      <c r="P60" s="88">
        <v>43597.105729166666</v>
      </c>
      <c r="Q60" s="86" t="s">
        <v>327</v>
      </c>
      <c r="R60" s="86"/>
      <c r="S60" s="86"/>
      <c r="T60" s="86" t="s">
        <v>362</v>
      </c>
      <c r="U60" s="89" t="s">
        <v>374</v>
      </c>
      <c r="V60" s="89" t="s">
        <v>374</v>
      </c>
      <c r="W60" s="88">
        <v>43597.105729166666</v>
      </c>
      <c r="X60" s="89" t="s">
        <v>464</v>
      </c>
      <c r="Y60" s="86"/>
      <c r="Z60" s="86"/>
      <c r="AA60" s="92" t="s">
        <v>517</v>
      </c>
      <c r="AB60" s="86"/>
      <c r="AC60" s="86" t="b">
        <v>0</v>
      </c>
      <c r="AD60" s="86">
        <v>0</v>
      </c>
      <c r="AE60" s="92" t="s">
        <v>536</v>
      </c>
      <c r="AF60" s="86" t="b">
        <v>0</v>
      </c>
      <c r="AG60" s="86" t="s">
        <v>553</v>
      </c>
      <c r="AH60" s="86"/>
      <c r="AI60" s="92" t="s">
        <v>536</v>
      </c>
      <c r="AJ60" s="86" t="b">
        <v>0</v>
      </c>
      <c r="AK60" s="86">
        <v>3</v>
      </c>
      <c r="AL60" s="92" t="s">
        <v>536</v>
      </c>
      <c r="AM60" s="86" t="s">
        <v>559</v>
      </c>
      <c r="AN60" s="86" t="b">
        <v>0</v>
      </c>
      <c r="AO60" s="92" t="s">
        <v>517</v>
      </c>
      <c r="AP60" s="86" t="s">
        <v>176</v>
      </c>
      <c r="AQ60" s="86">
        <v>0</v>
      </c>
      <c r="AR60" s="86">
        <v>0</v>
      </c>
      <c r="AS60" s="86"/>
      <c r="AT60" s="86"/>
      <c r="AU60" s="86"/>
      <c r="AV60" s="86"/>
      <c r="AW60" s="86"/>
      <c r="AX60" s="86"/>
      <c r="AY60" s="86"/>
      <c r="AZ60" s="86"/>
      <c r="BA60">
        <v>1</v>
      </c>
      <c r="BB60" s="85" t="str">
        <f>REPLACE(INDEX(GroupVertices[Group],MATCH(Edges[[#This Row],[Vertex 1]],GroupVertices[Vertex],0)),1,1,"")</f>
        <v>5</v>
      </c>
      <c r="BC60" s="85" t="str">
        <f>REPLACE(INDEX(GroupVertices[Group],MATCH(Edges[[#This Row],[Vertex 2]],GroupVertices[Vertex],0)),1,1,"")</f>
        <v>5</v>
      </c>
      <c r="BD60" s="51">
        <v>0</v>
      </c>
      <c r="BE60" s="52">
        <v>0</v>
      </c>
      <c r="BF60" s="51">
        <v>1</v>
      </c>
      <c r="BG60" s="52">
        <v>2.3255813953488373</v>
      </c>
      <c r="BH60" s="51">
        <v>0</v>
      </c>
      <c r="BI60" s="52">
        <v>0</v>
      </c>
      <c r="BJ60" s="51">
        <v>42</v>
      </c>
      <c r="BK60" s="52">
        <v>97.67441860465117</v>
      </c>
      <c r="BL60" s="51">
        <v>43</v>
      </c>
    </row>
    <row r="61" spans="1:64" ht="45">
      <c r="A61" s="84" t="s">
        <v>259</v>
      </c>
      <c r="B61" s="84" t="s">
        <v>258</v>
      </c>
      <c r="C61" s="53" t="s">
        <v>1743</v>
      </c>
      <c r="D61" s="54">
        <v>3</v>
      </c>
      <c r="E61" s="65" t="s">
        <v>132</v>
      </c>
      <c r="F61" s="55">
        <v>35</v>
      </c>
      <c r="G61" s="53"/>
      <c r="H61" s="57"/>
      <c r="I61" s="56"/>
      <c r="J61" s="56"/>
      <c r="K61" s="36" t="s">
        <v>65</v>
      </c>
      <c r="L61" s="83">
        <v>61</v>
      </c>
      <c r="M61" s="83"/>
      <c r="N61" s="63"/>
      <c r="O61" s="86" t="s">
        <v>282</v>
      </c>
      <c r="P61" s="88">
        <v>43597.468506944446</v>
      </c>
      <c r="Q61" s="86" t="s">
        <v>326</v>
      </c>
      <c r="R61" s="86"/>
      <c r="S61" s="86"/>
      <c r="T61" s="86"/>
      <c r="U61" s="86"/>
      <c r="V61" s="89" t="s">
        <v>413</v>
      </c>
      <c r="W61" s="88">
        <v>43597.468506944446</v>
      </c>
      <c r="X61" s="89" t="s">
        <v>465</v>
      </c>
      <c r="Y61" s="86"/>
      <c r="Z61" s="86"/>
      <c r="AA61" s="92" t="s">
        <v>518</v>
      </c>
      <c r="AB61" s="86"/>
      <c r="AC61" s="86" t="b">
        <v>0</v>
      </c>
      <c r="AD61" s="86">
        <v>0</v>
      </c>
      <c r="AE61" s="92" t="s">
        <v>536</v>
      </c>
      <c r="AF61" s="86" t="b">
        <v>0</v>
      </c>
      <c r="AG61" s="86" t="s">
        <v>553</v>
      </c>
      <c r="AH61" s="86"/>
      <c r="AI61" s="92" t="s">
        <v>536</v>
      </c>
      <c r="AJ61" s="86" t="b">
        <v>0</v>
      </c>
      <c r="AK61" s="86">
        <v>3</v>
      </c>
      <c r="AL61" s="92" t="s">
        <v>517</v>
      </c>
      <c r="AM61" s="86" t="s">
        <v>559</v>
      </c>
      <c r="AN61" s="86" t="b">
        <v>0</v>
      </c>
      <c r="AO61" s="92" t="s">
        <v>517</v>
      </c>
      <c r="AP61" s="86" t="s">
        <v>176</v>
      </c>
      <c r="AQ61" s="86">
        <v>0</v>
      </c>
      <c r="AR61" s="86">
        <v>0</v>
      </c>
      <c r="AS61" s="86"/>
      <c r="AT61" s="86"/>
      <c r="AU61" s="86"/>
      <c r="AV61" s="86"/>
      <c r="AW61" s="86"/>
      <c r="AX61" s="86"/>
      <c r="AY61" s="86"/>
      <c r="AZ61" s="86"/>
      <c r="BA61">
        <v>1</v>
      </c>
      <c r="BB61" s="85" t="str">
        <f>REPLACE(INDEX(GroupVertices[Group],MATCH(Edges[[#This Row],[Vertex 1]],GroupVertices[Vertex],0)),1,1,"")</f>
        <v>5</v>
      </c>
      <c r="BC61" s="85" t="str">
        <f>REPLACE(INDEX(GroupVertices[Group],MATCH(Edges[[#This Row],[Vertex 2]],GroupVertices[Vertex],0)),1,1,"")</f>
        <v>5</v>
      </c>
      <c r="BD61" s="51">
        <v>0</v>
      </c>
      <c r="BE61" s="52">
        <v>0</v>
      </c>
      <c r="BF61" s="51">
        <v>1</v>
      </c>
      <c r="BG61" s="52">
        <v>4.166666666666667</v>
      </c>
      <c r="BH61" s="51">
        <v>0</v>
      </c>
      <c r="BI61" s="52">
        <v>0</v>
      </c>
      <c r="BJ61" s="51">
        <v>23</v>
      </c>
      <c r="BK61" s="52">
        <v>95.83333333333333</v>
      </c>
      <c r="BL61" s="51">
        <v>24</v>
      </c>
    </row>
    <row r="62" spans="1:64" ht="45">
      <c r="A62" s="84" t="s">
        <v>260</v>
      </c>
      <c r="B62" s="84" t="s">
        <v>279</v>
      </c>
      <c r="C62" s="53" t="s">
        <v>1743</v>
      </c>
      <c r="D62" s="54">
        <v>3</v>
      </c>
      <c r="E62" s="65" t="s">
        <v>132</v>
      </c>
      <c r="F62" s="55">
        <v>35</v>
      </c>
      <c r="G62" s="53"/>
      <c r="H62" s="57"/>
      <c r="I62" s="56"/>
      <c r="J62" s="56"/>
      <c r="K62" s="36" t="s">
        <v>65</v>
      </c>
      <c r="L62" s="83">
        <v>62</v>
      </c>
      <c r="M62" s="83"/>
      <c r="N62" s="63"/>
      <c r="O62" s="86" t="s">
        <v>282</v>
      </c>
      <c r="P62" s="88">
        <v>43599.927083333336</v>
      </c>
      <c r="Q62" s="86" t="s">
        <v>328</v>
      </c>
      <c r="R62" s="86"/>
      <c r="S62" s="86"/>
      <c r="T62" s="86" t="s">
        <v>363</v>
      </c>
      <c r="U62" s="89" t="s">
        <v>375</v>
      </c>
      <c r="V62" s="89" t="s">
        <v>375</v>
      </c>
      <c r="W62" s="88">
        <v>43599.927083333336</v>
      </c>
      <c r="X62" s="89" t="s">
        <v>466</v>
      </c>
      <c r="Y62" s="86"/>
      <c r="Z62" s="86"/>
      <c r="AA62" s="92" t="s">
        <v>519</v>
      </c>
      <c r="AB62" s="86"/>
      <c r="AC62" s="86" t="b">
        <v>0</v>
      </c>
      <c r="AD62" s="86">
        <v>11</v>
      </c>
      <c r="AE62" s="92" t="s">
        <v>536</v>
      </c>
      <c r="AF62" s="86" t="b">
        <v>0</v>
      </c>
      <c r="AG62" s="86" t="s">
        <v>553</v>
      </c>
      <c r="AH62" s="86"/>
      <c r="AI62" s="92" t="s">
        <v>536</v>
      </c>
      <c r="AJ62" s="86" t="b">
        <v>0</v>
      </c>
      <c r="AK62" s="86">
        <v>1</v>
      </c>
      <c r="AL62" s="92" t="s">
        <v>536</v>
      </c>
      <c r="AM62" s="86" t="s">
        <v>559</v>
      </c>
      <c r="AN62" s="86" t="b">
        <v>0</v>
      </c>
      <c r="AO62" s="92" t="s">
        <v>519</v>
      </c>
      <c r="AP62" s="86" t="s">
        <v>176</v>
      </c>
      <c r="AQ62" s="86">
        <v>0</v>
      </c>
      <c r="AR62" s="86">
        <v>0</v>
      </c>
      <c r="AS62" s="86"/>
      <c r="AT62" s="86"/>
      <c r="AU62" s="86"/>
      <c r="AV62" s="86"/>
      <c r="AW62" s="86"/>
      <c r="AX62" s="86"/>
      <c r="AY62" s="86"/>
      <c r="AZ62" s="86"/>
      <c r="BA62">
        <v>1</v>
      </c>
      <c r="BB62" s="85" t="str">
        <f>REPLACE(INDEX(GroupVertices[Group],MATCH(Edges[[#This Row],[Vertex 1]],GroupVertices[Vertex],0)),1,1,"")</f>
        <v>2</v>
      </c>
      <c r="BC62" s="85" t="str">
        <f>REPLACE(INDEX(GroupVertices[Group],MATCH(Edges[[#This Row],[Vertex 2]],GroupVertices[Vertex],0)),1,1,"")</f>
        <v>2</v>
      </c>
      <c r="BD62" s="51"/>
      <c r="BE62" s="52"/>
      <c r="BF62" s="51"/>
      <c r="BG62" s="52"/>
      <c r="BH62" s="51"/>
      <c r="BI62" s="52"/>
      <c r="BJ62" s="51"/>
      <c r="BK62" s="52"/>
      <c r="BL62" s="51"/>
    </row>
    <row r="63" spans="1:64" ht="45">
      <c r="A63" s="84" t="s">
        <v>260</v>
      </c>
      <c r="B63" s="84" t="s">
        <v>261</v>
      </c>
      <c r="C63" s="53" t="s">
        <v>1743</v>
      </c>
      <c r="D63" s="54">
        <v>3</v>
      </c>
      <c r="E63" s="65" t="s">
        <v>132</v>
      </c>
      <c r="F63" s="55">
        <v>35</v>
      </c>
      <c r="G63" s="53"/>
      <c r="H63" s="57"/>
      <c r="I63" s="56"/>
      <c r="J63" s="56"/>
      <c r="K63" s="36" t="s">
        <v>66</v>
      </c>
      <c r="L63" s="83">
        <v>63</v>
      </c>
      <c r="M63" s="83"/>
      <c r="N63" s="63"/>
      <c r="O63" s="86" t="s">
        <v>282</v>
      </c>
      <c r="P63" s="88">
        <v>43599.927083333336</v>
      </c>
      <c r="Q63" s="86" t="s">
        <v>328</v>
      </c>
      <c r="R63" s="86"/>
      <c r="S63" s="86"/>
      <c r="T63" s="86" t="s">
        <v>363</v>
      </c>
      <c r="U63" s="89" t="s">
        <v>375</v>
      </c>
      <c r="V63" s="89" t="s">
        <v>375</v>
      </c>
      <c r="W63" s="88">
        <v>43599.927083333336</v>
      </c>
      <c r="X63" s="89" t="s">
        <v>466</v>
      </c>
      <c r="Y63" s="86"/>
      <c r="Z63" s="86"/>
      <c r="AA63" s="92" t="s">
        <v>519</v>
      </c>
      <c r="AB63" s="86"/>
      <c r="AC63" s="86" t="b">
        <v>0</v>
      </c>
      <c r="AD63" s="86">
        <v>11</v>
      </c>
      <c r="AE63" s="92" t="s">
        <v>536</v>
      </c>
      <c r="AF63" s="86" t="b">
        <v>0</v>
      </c>
      <c r="AG63" s="86" t="s">
        <v>553</v>
      </c>
      <c r="AH63" s="86"/>
      <c r="AI63" s="92" t="s">
        <v>536</v>
      </c>
      <c r="AJ63" s="86" t="b">
        <v>0</v>
      </c>
      <c r="AK63" s="86">
        <v>1</v>
      </c>
      <c r="AL63" s="92" t="s">
        <v>536</v>
      </c>
      <c r="AM63" s="86" t="s">
        <v>559</v>
      </c>
      <c r="AN63" s="86" t="b">
        <v>0</v>
      </c>
      <c r="AO63" s="92" t="s">
        <v>519</v>
      </c>
      <c r="AP63" s="86" t="s">
        <v>176</v>
      </c>
      <c r="AQ63" s="86">
        <v>0</v>
      </c>
      <c r="AR63" s="86">
        <v>0</v>
      </c>
      <c r="AS63" s="86"/>
      <c r="AT63" s="86"/>
      <c r="AU63" s="86"/>
      <c r="AV63" s="86"/>
      <c r="AW63" s="86"/>
      <c r="AX63" s="86"/>
      <c r="AY63" s="86"/>
      <c r="AZ63" s="86"/>
      <c r="BA63">
        <v>1</v>
      </c>
      <c r="BB63" s="85" t="str">
        <f>REPLACE(INDEX(GroupVertices[Group],MATCH(Edges[[#This Row],[Vertex 1]],GroupVertices[Vertex],0)),1,1,"")</f>
        <v>2</v>
      </c>
      <c r="BC63" s="85" t="str">
        <f>REPLACE(INDEX(GroupVertices[Group],MATCH(Edges[[#This Row],[Vertex 2]],GroupVertices[Vertex],0)),1,1,"")</f>
        <v>2</v>
      </c>
      <c r="BD63" s="51"/>
      <c r="BE63" s="52"/>
      <c r="BF63" s="51"/>
      <c r="BG63" s="52"/>
      <c r="BH63" s="51"/>
      <c r="BI63" s="52"/>
      <c r="BJ63" s="51"/>
      <c r="BK63" s="52"/>
      <c r="BL63" s="51"/>
    </row>
    <row r="64" spans="1:64" ht="45">
      <c r="A64" s="84" t="s">
        <v>261</v>
      </c>
      <c r="B64" s="84" t="s">
        <v>280</v>
      </c>
      <c r="C64" s="53" t="s">
        <v>1743</v>
      </c>
      <c r="D64" s="54">
        <v>3</v>
      </c>
      <c r="E64" s="65" t="s">
        <v>132</v>
      </c>
      <c r="F64" s="55">
        <v>35</v>
      </c>
      <c r="G64" s="53"/>
      <c r="H64" s="57"/>
      <c r="I64" s="56"/>
      <c r="J64" s="56"/>
      <c r="K64" s="36" t="s">
        <v>65</v>
      </c>
      <c r="L64" s="83">
        <v>64</v>
      </c>
      <c r="M64" s="83"/>
      <c r="N64" s="63"/>
      <c r="O64" s="86" t="s">
        <v>282</v>
      </c>
      <c r="P64" s="88">
        <v>43599.93111111111</v>
      </c>
      <c r="Q64" s="86" t="s">
        <v>329</v>
      </c>
      <c r="R64" s="86"/>
      <c r="S64" s="86"/>
      <c r="T64" s="86" t="s">
        <v>364</v>
      </c>
      <c r="U64" s="86"/>
      <c r="V64" s="89" t="s">
        <v>414</v>
      </c>
      <c r="W64" s="88">
        <v>43599.93111111111</v>
      </c>
      <c r="X64" s="89" t="s">
        <v>467</v>
      </c>
      <c r="Y64" s="86"/>
      <c r="Z64" s="86"/>
      <c r="AA64" s="92" t="s">
        <v>520</v>
      </c>
      <c r="AB64" s="86"/>
      <c r="AC64" s="86" t="b">
        <v>0</v>
      </c>
      <c r="AD64" s="86">
        <v>0</v>
      </c>
      <c r="AE64" s="92" t="s">
        <v>536</v>
      </c>
      <c r="AF64" s="86" t="b">
        <v>0</v>
      </c>
      <c r="AG64" s="86" t="s">
        <v>553</v>
      </c>
      <c r="AH64" s="86"/>
      <c r="AI64" s="92" t="s">
        <v>536</v>
      </c>
      <c r="AJ64" s="86" t="b">
        <v>0</v>
      </c>
      <c r="AK64" s="86">
        <v>1</v>
      </c>
      <c r="AL64" s="92" t="s">
        <v>519</v>
      </c>
      <c r="AM64" s="86" t="s">
        <v>559</v>
      </c>
      <c r="AN64" s="86" t="b">
        <v>0</v>
      </c>
      <c r="AO64" s="92" t="s">
        <v>519</v>
      </c>
      <c r="AP64" s="86" t="s">
        <v>176</v>
      </c>
      <c r="AQ64" s="86">
        <v>0</v>
      </c>
      <c r="AR64" s="86">
        <v>0</v>
      </c>
      <c r="AS64" s="86"/>
      <c r="AT64" s="86"/>
      <c r="AU64" s="86"/>
      <c r="AV64" s="86"/>
      <c r="AW64" s="86"/>
      <c r="AX64" s="86"/>
      <c r="AY64" s="86"/>
      <c r="AZ64" s="86"/>
      <c r="BA64">
        <v>1</v>
      </c>
      <c r="BB64" s="85" t="str">
        <f>REPLACE(INDEX(GroupVertices[Group],MATCH(Edges[[#This Row],[Vertex 1]],GroupVertices[Vertex],0)),1,1,"")</f>
        <v>2</v>
      </c>
      <c r="BC64" s="85" t="str">
        <f>REPLACE(INDEX(GroupVertices[Group],MATCH(Edges[[#This Row],[Vertex 2]],GroupVertices[Vertex],0)),1,1,"")</f>
        <v>2</v>
      </c>
      <c r="BD64" s="51">
        <v>1</v>
      </c>
      <c r="BE64" s="52">
        <v>4.761904761904762</v>
      </c>
      <c r="BF64" s="51">
        <v>0</v>
      </c>
      <c r="BG64" s="52">
        <v>0</v>
      </c>
      <c r="BH64" s="51">
        <v>0</v>
      </c>
      <c r="BI64" s="52">
        <v>0</v>
      </c>
      <c r="BJ64" s="51">
        <v>20</v>
      </c>
      <c r="BK64" s="52">
        <v>95.23809523809524</v>
      </c>
      <c r="BL64" s="51">
        <v>21</v>
      </c>
    </row>
    <row r="65" spans="1:64" ht="45">
      <c r="A65" s="84" t="s">
        <v>261</v>
      </c>
      <c r="B65" s="84" t="s">
        <v>260</v>
      </c>
      <c r="C65" s="53" t="s">
        <v>1743</v>
      </c>
      <c r="D65" s="54">
        <v>3</v>
      </c>
      <c r="E65" s="65" t="s">
        <v>132</v>
      </c>
      <c r="F65" s="55">
        <v>35</v>
      </c>
      <c r="G65" s="53"/>
      <c r="H65" s="57"/>
      <c r="I65" s="56"/>
      <c r="J65" s="56"/>
      <c r="K65" s="36" t="s">
        <v>66</v>
      </c>
      <c r="L65" s="83">
        <v>65</v>
      </c>
      <c r="M65" s="83"/>
      <c r="N65" s="63"/>
      <c r="O65" s="86" t="s">
        <v>282</v>
      </c>
      <c r="P65" s="88">
        <v>43599.93111111111</v>
      </c>
      <c r="Q65" s="86" t="s">
        <v>329</v>
      </c>
      <c r="R65" s="86"/>
      <c r="S65" s="86"/>
      <c r="T65" s="86" t="s">
        <v>364</v>
      </c>
      <c r="U65" s="86"/>
      <c r="V65" s="89" t="s">
        <v>414</v>
      </c>
      <c r="W65" s="88">
        <v>43599.93111111111</v>
      </c>
      <c r="X65" s="89" t="s">
        <v>467</v>
      </c>
      <c r="Y65" s="86"/>
      <c r="Z65" s="86"/>
      <c r="AA65" s="92" t="s">
        <v>520</v>
      </c>
      <c r="AB65" s="86"/>
      <c r="AC65" s="86" t="b">
        <v>0</v>
      </c>
      <c r="AD65" s="86">
        <v>0</v>
      </c>
      <c r="AE65" s="92" t="s">
        <v>536</v>
      </c>
      <c r="AF65" s="86" t="b">
        <v>0</v>
      </c>
      <c r="AG65" s="86" t="s">
        <v>553</v>
      </c>
      <c r="AH65" s="86"/>
      <c r="AI65" s="92" t="s">
        <v>536</v>
      </c>
      <c r="AJ65" s="86" t="b">
        <v>0</v>
      </c>
      <c r="AK65" s="86">
        <v>1</v>
      </c>
      <c r="AL65" s="92" t="s">
        <v>519</v>
      </c>
      <c r="AM65" s="86" t="s">
        <v>559</v>
      </c>
      <c r="AN65" s="86" t="b">
        <v>0</v>
      </c>
      <c r="AO65" s="92" t="s">
        <v>519</v>
      </c>
      <c r="AP65" s="86" t="s">
        <v>176</v>
      </c>
      <c r="AQ65" s="86">
        <v>0</v>
      </c>
      <c r="AR65" s="86">
        <v>0</v>
      </c>
      <c r="AS65" s="86"/>
      <c r="AT65" s="86"/>
      <c r="AU65" s="86"/>
      <c r="AV65" s="86"/>
      <c r="AW65" s="86"/>
      <c r="AX65" s="86"/>
      <c r="AY65" s="86"/>
      <c r="AZ65" s="86"/>
      <c r="BA65">
        <v>1</v>
      </c>
      <c r="BB65" s="85" t="str">
        <f>REPLACE(INDEX(GroupVertices[Group],MATCH(Edges[[#This Row],[Vertex 1]],GroupVertices[Vertex],0)),1,1,"")</f>
        <v>2</v>
      </c>
      <c r="BC65" s="85" t="str">
        <f>REPLACE(INDEX(GroupVertices[Group],MATCH(Edges[[#This Row],[Vertex 2]],GroupVertices[Vertex],0)),1,1,"")</f>
        <v>2</v>
      </c>
      <c r="BD65" s="51"/>
      <c r="BE65" s="52"/>
      <c r="BF65" s="51"/>
      <c r="BG65" s="52"/>
      <c r="BH65" s="51"/>
      <c r="BI65" s="52"/>
      <c r="BJ65" s="51"/>
      <c r="BK65" s="52"/>
      <c r="BL65" s="51"/>
    </row>
    <row r="66" spans="1:64" ht="45">
      <c r="A66" s="84" t="s">
        <v>262</v>
      </c>
      <c r="B66" s="84" t="s">
        <v>261</v>
      </c>
      <c r="C66" s="53" t="s">
        <v>1743</v>
      </c>
      <c r="D66" s="54">
        <v>3</v>
      </c>
      <c r="E66" s="65" t="s">
        <v>132</v>
      </c>
      <c r="F66" s="55">
        <v>35</v>
      </c>
      <c r="G66" s="53"/>
      <c r="H66" s="57"/>
      <c r="I66" s="56"/>
      <c r="J66" s="56"/>
      <c r="K66" s="36" t="s">
        <v>65</v>
      </c>
      <c r="L66" s="83">
        <v>66</v>
      </c>
      <c r="M66" s="83"/>
      <c r="N66" s="63"/>
      <c r="O66" s="86" t="s">
        <v>282</v>
      </c>
      <c r="P66" s="88">
        <v>43602.11387731481</v>
      </c>
      <c r="Q66" s="86" t="s">
        <v>329</v>
      </c>
      <c r="R66" s="86"/>
      <c r="S66" s="86"/>
      <c r="T66" s="86" t="s">
        <v>364</v>
      </c>
      <c r="U66" s="86"/>
      <c r="V66" s="89" t="s">
        <v>415</v>
      </c>
      <c r="W66" s="88">
        <v>43602.11387731481</v>
      </c>
      <c r="X66" s="89" t="s">
        <v>468</v>
      </c>
      <c r="Y66" s="86"/>
      <c r="Z66" s="86"/>
      <c r="AA66" s="92" t="s">
        <v>521</v>
      </c>
      <c r="AB66" s="86"/>
      <c r="AC66" s="86" t="b">
        <v>0</v>
      </c>
      <c r="AD66" s="86">
        <v>0</v>
      </c>
      <c r="AE66" s="92" t="s">
        <v>536</v>
      </c>
      <c r="AF66" s="86" t="b">
        <v>0</v>
      </c>
      <c r="AG66" s="86" t="s">
        <v>553</v>
      </c>
      <c r="AH66" s="86"/>
      <c r="AI66" s="92" t="s">
        <v>536</v>
      </c>
      <c r="AJ66" s="86" t="b">
        <v>0</v>
      </c>
      <c r="AK66" s="86">
        <v>2</v>
      </c>
      <c r="AL66" s="92" t="s">
        <v>519</v>
      </c>
      <c r="AM66" s="86" t="s">
        <v>559</v>
      </c>
      <c r="AN66" s="86" t="b">
        <v>0</v>
      </c>
      <c r="AO66" s="92" t="s">
        <v>519</v>
      </c>
      <c r="AP66" s="86" t="s">
        <v>176</v>
      </c>
      <c r="AQ66" s="86">
        <v>0</v>
      </c>
      <c r="AR66" s="86">
        <v>0</v>
      </c>
      <c r="AS66" s="86"/>
      <c r="AT66" s="86"/>
      <c r="AU66" s="86"/>
      <c r="AV66" s="86"/>
      <c r="AW66" s="86"/>
      <c r="AX66" s="86"/>
      <c r="AY66" s="86"/>
      <c r="AZ66" s="86"/>
      <c r="BA66">
        <v>1</v>
      </c>
      <c r="BB66" s="85" t="str">
        <f>REPLACE(INDEX(GroupVertices[Group],MATCH(Edges[[#This Row],[Vertex 1]],GroupVertices[Vertex],0)),1,1,"")</f>
        <v>2</v>
      </c>
      <c r="BC66" s="85" t="str">
        <f>REPLACE(INDEX(GroupVertices[Group],MATCH(Edges[[#This Row],[Vertex 2]],GroupVertices[Vertex],0)),1,1,"")</f>
        <v>2</v>
      </c>
      <c r="BD66" s="51"/>
      <c r="BE66" s="52"/>
      <c r="BF66" s="51"/>
      <c r="BG66" s="52"/>
      <c r="BH66" s="51"/>
      <c r="BI66" s="52"/>
      <c r="BJ66" s="51"/>
      <c r="BK66" s="52"/>
      <c r="BL66" s="51"/>
    </row>
    <row r="67" spans="1:64" ht="45">
      <c r="A67" s="84" t="s">
        <v>260</v>
      </c>
      <c r="B67" s="84" t="s">
        <v>280</v>
      </c>
      <c r="C67" s="53" t="s">
        <v>1743</v>
      </c>
      <c r="D67" s="54">
        <v>3</v>
      </c>
      <c r="E67" s="65" t="s">
        <v>132</v>
      </c>
      <c r="F67" s="55">
        <v>35</v>
      </c>
      <c r="G67" s="53"/>
      <c r="H67" s="57"/>
      <c r="I67" s="56"/>
      <c r="J67" s="56"/>
      <c r="K67" s="36" t="s">
        <v>65</v>
      </c>
      <c r="L67" s="83">
        <v>67</v>
      </c>
      <c r="M67" s="83"/>
      <c r="N67" s="63"/>
      <c r="O67" s="86" t="s">
        <v>282</v>
      </c>
      <c r="P67" s="88">
        <v>43599.927083333336</v>
      </c>
      <c r="Q67" s="86" t="s">
        <v>328</v>
      </c>
      <c r="R67" s="86"/>
      <c r="S67" s="86"/>
      <c r="T67" s="86" t="s">
        <v>363</v>
      </c>
      <c r="U67" s="89" t="s">
        <v>375</v>
      </c>
      <c r="V67" s="89" t="s">
        <v>375</v>
      </c>
      <c r="W67" s="88">
        <v>43599.927083333336</v>
      </c>
      <c r="X67" s="89" t="s">
        <v>466</v>
      </c>
      <c r="Y67" s="86"/>
      <c r="Z67" s="86"/>
      <c r="AA67" s="92" t="s">
        <v>519</v>
      </c>
      <c r="AB67" s="86"/>
      <c r="AC67" s="86" t="b">
        <v>0</v>
      </c>
      <c r="AD67" s="86">
        <v>11</v>
      </c>
      <c r="AE67" s="92" t="s">
        <v>536</v>
      </c>
      <c r="AF67" s="86" t="b">
        <v>0</v>
      </c>
      <c r="AG67" s="86" t="s">
        <v>553</v>
      </c>
      <c r="AH67" s="86"/>
      <c r="AI67" s="92" t="s">
        <v>536</v>
      </c>
      <c r="AJ67" s="86" t="b">
        <v>0</v>
      </c>
      <c r="AK67" s="86">
        <v>1</v>
      </c>
      <c r="AL67" s="92" t="s">
        <v>536</v>
      </c>
      <c r="AM67" s="86" t="s">
        <v>559</v>
      </c>
      <c r="AN67" s="86" t="b">
        <v>0</v>
      </c>
      <c r="AO67" s="92" t="s">
        <v>519</v>
      </c>
      <c r="AP67" s="86" t="s">
        <v>176</v>
      </c>
      <c r="AQ67" s="86">
        <v>0</v>
      </c>
      <c r="AR67" s="86">
        <v>0</v>
      </c>
      <c r="AS67" s="86"/>
      <c r="AT67" s="86"/>
      <c r="AU67" s="86"/>
      <c r="AV67" s="86"/>
      <c r="AW67" s="86"/>
      <c r="AX67" s="86"/>
      <c r="AY67" s="86"/>
      <c r="AZ67" s="86"/>
      <c r="BA67">
        <v>1</v>
      </c>
      <c r="BB67" s="85" t="str">
        <f>REPLACE(INDEX(GroupVertices[Group],MATCH(Edges[[#This Row],[Vertex 1]],GroupVertices[Vertex],0)),1,1,"")</f>
        <v>2</v>
      </c>
      <c r="BC67" s="85" t="str">
        <f>REPLACE(INDEX(GroupVertices[Group],MATCH(Edges[[#This Row],[Vertex 2]],GroupVertices[Vertex],0)),1,1,"")</f>
        <v>2</v>
      </c>
      <c r="BD67" s="51">
        <v>3</v>
      </c>
      <c r="BE67" s="52">
        <v>10.714285714285714</v>
      </c>
      <c r="BF67" s="51">
        <v>0</v>
      </c>
      <c r="BG67" s="52">
        <v>0</v>
      </c>
      <c r="BH67" s="51">
        <v>0</v>
      </c>
      <c r="BI67" s="52">
        <v>0</v>
      </c>
      <c r="BJ67" s="51">
        <v>25</v>
      </c>
      <c r="BK67" s="52">
        <v>89.28571428571429</v>
      </c>
      <c r="BL67" s="51">
        <v>28</v>
      </c>
    </row>
    <row r="68" spans="1:64" ht="45">
      <c r="A68" s="84" t="s">
        <v>262</v>
      </c>
      <c r="B68" s="84" t="s">
        <v>280</v>
      </c>
      <c r="C68" s="53" t="s">
        <v>1743</v>
      </c>
      <c r="D68" s="54">
        <v>3</v>
      </c>
      <c r="E68" s="65" t="s">
        <v>132</v>
      </c>
      <c r="F68" s="55">
        <v>35</v>
      </c>
      <c r="G68" s="53"/>
      <c r="H68" s="57"/>
      <c r="I68" s="56"/>
      <c r="J68" s="56"/>
      <c r="K68" s="36" t="s">
        <v>65</v>
      </c>
      <c r="L68" s="83">
        <v>68</v>
      </c>
      <c r="M68" s="83"/>
      <c r="N68" s="63"/>
      <c r="O68" s="86" t="s">
        <v>282</v>
      </c>
      <c r="P68" s="88">
        <v>43602.11387731481</v>
      </c>
      <c r="Q68" s="86" t="s">
        <v>329</v>
      </c>
      <c r="R68" s="86"/>
      <c r="S68" s="86"/>
      <c r="T68" s="86" t="s">
        <v>364</v>
      </c>
      <c r="U68" s="86"/>
      <c r="V68" s="89" t="s">
        <v>415</v>
      </c>
      <c r="W68" s="88">
        <v>43602.11387731481</v>
      </c>
      <c r="X68" s="89" t="s">
        <v>468</v>
      </c>
      <c r="Y68" s="86"/>
      <c r="Z68" s="86"/>
      <c r="AA68" s="92" t="s">
        <v>521</v>
      </c>
      <c r="AB68" s="86"/>
      <c r="AC68" s="86" t="b">
        <v>0</v>
      </c>
      <c r="AD68" s="86">
        <v>0</v>
      </c>
      <c r="AE68" s="92" t="s">
        <v>536</v>
      </c>
      <c r="AF68" s="86" t="b">
        <v>0</v>
      </c>
      <c r="AG68" s="86" t="s">
        <v>553</v>
      </c>
      <c r="AH68" s="86"/>
      <c r="AI68" s="92" t="s">
        <v>536</v>
      </c>
      <c r="AJ68" s="86" t="b">
        <v>0</v>
      </c>
      <c r="AK68" s="86">
        <v>2</v>
      </c>
      <c r="AL68" s="92" t="s">
        <v>519</v>
      </c>
      <c r="AM68" s="86" t="s">
        <v>559</v>
      </c>
      <c r="AN68" s="86" t="b">
        <v>0</v>
      </c>
      <c r="AO68" s="92" t="s">
        <v>519</v>
      </c>
      <c r="AP68" s="86" t="s">
        <v>176</v>
      </c>
      <c r="AQ68" s="86">
        <v>0</v>
      </c>
      <c r="AR68" s="86">
        <v>0</v>
      </c>
      <c r="AS68" s="86"/>
      <c r="AT68" s="86"/>
      <c r="AU68" s="86"/>
      <c r="AV68" s="86"/>
      <c r="AW68" s="86"/>
      <c r="AX68" s="86"/>
      <c r="AY68" s="86"/>
      <c r="AZ68" s="86"/>
      <c r="BA68">
        <v>1</v>
      </c>
      <c r="BB68" s="85" t="str">
        <f>REPLACE(INDEX(GroupVertices[Group],MATCH(Edges[[#This Row],[Vertex 1]],GroupVertices[Vertex],0)),1,1,"")</f>
        <v>2</v>
      </c>
      <c r="BC68" s="85" t="str">
        <f>REPLACE(INDEX(GroupVertices[Group],MATCH(Edges[[#This Row],[Vertex 2]],GroupVertices[Vertex],0)),1,1,"")</f>
        <v>2</v>
      </c>
      <c r="BD68" s="51"/>
      <c r="BE68" s="52"/>
      <c r="BF68" s="51"/>
      <c r="BG68" s="52"/>
      <c r="BH68" s="51"/>
      <c r="BI68" s="52"/>
      <c r="BJ68" s="51"/>
      <c r="BK68" s="52"/>
      <c r="BL68" s="51"/>
    </row>
    <row r="69" spans="1:64" ht="45">
      <c r="A69" s="84" t="s">
        <v>262</v>
      </c>
      <c r="B69" s="84" t="s">
        <v>260</v>
      </c>
      <c r="C69" s="53" t="s">
        <v>1743</v>
      </c>
      <c r="D69" s="54">
        <v>3</v>
      </c>
      <c r="E69" s="65" t="s">
        <v>132</v>
      </c>
      <c r="F69" s="55">
        <v>35</v>
      </c>
      <c r="G69" s="53"/>
      <c r="H69" s="57"/>
      <c r="I69" s="56"/>
      <c r="J69" s="56"/>
      <c r="K69" s="36" t="s">
        <v>65</v>
      </c>
      <c r="L69" s="83">
        <v>69</v>
      </c>
      <c r="M69" s="83"/>
      <c r="N69" s="63"/>
      <c r="O69" s="86" t="s">
        <v>282</v>
      </c>
      <c r="P69" s="88">
        <v>43602.11387731481</v>
      </c>
      <c r="Q69" s="86" t="s">
        <v>329</v>
      </c>
      <c r="R69" s="86"/>
      <c r="S69" s="86"/>
      <c r="T69" s="86" t="s">
        <v>364</v>
      </c>
      <c r="U69" s="86"/>
      <c r="V69" s="89" t="s">
        <v>415</v>
      </c>
      <c r="W69" s="88">
        <v>43602.11387731481</v>
      </c>
      <c r="X69" s="89" t="s">
        <v>468</v>
      </c>
      <c r="Y69" s="86"/>
      <c r="Z69" s="86"/>
      <c r="AA69" s="92" t="s">
        <v>521</v>
      </c>
      <c r="AB69" s="86"/>
      <c r="AC69" s="86" t="b">
        <v>0</v>
      </c>
      <c r="AD69" s="86">
        <v>0</v>
      </c>
      <c r="AE69" s="92" t="s">
        <v>536</v>
      </c>
      <c r="AF69" s="86" t="b">
        <v>0</v>
      </c>
      <c r="AG69" s="86" t="s">
        <v>553</v>
      </c>
      <c r="AH69" s="86"/>
      <c r="AI69" s="92" t="s">
        <v>536</v>
      </c>
      <c r="AJ69" s="86" t="b">
        <v>0</v>
      </c>
      <c r="AK69" s="86">
        <v>2</v>
      </c>
      <c r="AL69" s="92" t="s">
        <v>519</v>
      </c>
      <c r="AM69" s="86" t="s">
        <v>559</v>
      </c>
      <c r="AN69" s="86" t="b">
        <v>0</v>
      </c>
      <c r="AO69" s="92" t="s">
        <v>519</v>
      </c>
      <c r="AP69" s="86" t="s">
        <v>176</v>
      </c>
      <c r="AQ69" s="86">
        <v>0</v>
      </c>
      <c r="AR69" s="86">
        <v>0</v>
      </c>
      <c r="AS69" s="86"/>
      <c r="AT69" s="86"/>
      <c r="AU69" s="86"/>
      <c r="AV69" s="86"/>
      <c r="AW69" s="86"/>
      <c r="AX69" s="86"/>
      <c r="AY69" s="86"/>
      <c r="AZ69" s="86"/>
      <c r="BA69">
        <v>1</v>
      </c>
      <c r="BB69" s="85" t="str">
        <f>REPLACE(INDEX(GroupVertices[Group],MATCH(Edges[[#This Row],[Vertex 1]],GroupVertices[Vertex],0)),1,1,"")</f>
        <v>2</v>
      </c>
      <c r="BC69" s="85" t="str">
        <f>REPLACE(INDEX(GroupVertices[Group],MATCH(Edges[[#This Row],[Vertex 2]],GroupVertices[Vertex],0)),1,1,"")</f>
        <v>2</v>
      </c>
      <c r="BD69" s="51">
        <v>1</v>
      </c>
      <c r="BE69" s="52">
        <v>4.761904761904762</v>
      </c>
      <c r="BF69" s="51">
        <v>0</v>
      </c>
      <c r="BG69" s="52">
        <v>0</v>
      </c>
      <c r="BH69" s="51">
        <v>0</v>
      </c>
      <c r="BI69" s="52">
        <v>0</v>
      </c>
      <c r="BJ69" s="51">
        <v>20</v>
      </c>
      <c r="BK69" s="52">
        <v>95.23809523809524</v>
      </c>
      <c r="BL69" s="51">
        <v>21</v>
      </c>
    </row>
    <row r="70" spans="1:64" ht="45">
      <c r="A70" s="84" t="s">
        <v>263</v>
      </c>
      <c r="B70" s="84" t="s">
        <v>281</v>
      </c>
      <c r="C70" s="53" t="s">
        <v>1743</v>
      </c>
      <c r="D70" s="54">
        <v>3</v>
      </c>
      <c r="E70" s="65" t="s">
        <v>132</v>
      </c>
      <c r="F70" s="55">
        <v>35</v>
      </c>
      <c r="G70" s="53"/>
      <c r="H70" s="57"/>
      <c r="I70" s="56"/>
      <c r="J70" s="56"/>
      <c r="K70" s="36" t="s">
        <v>65</v>
      </c>
      <c r="L70" s="83">
        <v>70</v>
      </c>
      <c r="M70" s="83"/>
      <c r="N70" s="63"/>
      <c r="O70" s="86" t="s">
        <v>283</v>
      </c>
      <c r="P70" s="88">
        <v>43602.185949074075</v>
      </c>
      <c r="Q70" s="86" t="s">
        <v>330</v>
      </c>
      <c r="R70" s="89" t="s">
        <v>340</v>
      </c>
      <c r="S70" s="86" t="s">
        <v>349</v>
      </c>
      <c r="T70" s="86" t="s">
        <v>365</v>
      </c>
      <c r="U70" s="86"/>
      <c r="V70" s="89" t="s">
        <v>416</v>
      </c>
      <c r="W70" s="88">
        <v>43602.185949074075</v>
      </c>
      <c r="X70" s="89" t="s">
        <v>469</v>
      </c>
      <c r="Y70" s="86"/>
      <c r="Z70" s="86"/>
      <c r="AA70" s="92" t="s">
        <v>522</v>
      </c>
      <c r="AB70" s="92" t="s">
        <v>535</v>
      </c>
      <c r="AC70" s="86" t="b">
        <v>0</v>
      </c>
      <c r="AD70" s="86">
        <v>1</v>
      </c>
      <c r="AE70" s="92" t="s">
        <v>551</v>
      </c>
      <c r="AF70" s="86" t="b">
        <v>0</v>
      </c>
      <c r="AG70" s="86" t="s">
        <v>553</v>
      </c>
      <c r="AH70" s="86"/>
      <c r="AI70" s="92" t="s">
        <v>536</v>
      </c>
      <c r="AJ70" s="86" t="b">
        <v>0</v>
      </c>
      <c r="AK70" s="86">
        <v>0</v>
      </c>
      <c r="AL70" s="92" t="s">
        <v>536</v>
      </c>
      <c r="AM70" s="86" t="s">
        <v>557</v>
      </c>
      <c r="AN70" s="86" t="b">
        <v>0</v>
      </c>
      <c r="AO70" s="92" t="s">
        <v>535</v>
      </c>
      <c r="AP70" s="86" t="s">
        <v>176</v>
      </c>
      <c r="AQ70" s="86">
        <v>0</v>
      </c>
      <c r="AR70" s="86">
        <v>0</v>
      </c>
      <c r="AS70" s="86"/>
      <c r="AT70" s="86"/>
      <c r="AU70" s="86"/>
      <c r="AV70" s="86"/>
      <c r="AW70" s="86"/>
      <c r="AX70" s="86"/>
      <c r="AY70" s="86"/>
      <c r="AZ70" s="86"/>
      <c r="BA70">
        <v>1</v>
      </c>
      <c r="BB70" s="85" t="str">
        <f>REPLACE(INDEX(GroupVertices[Group],MATCH(Edges[[#This Row],[Vertex 1]],GroupVertices[Vertex],0)),1,1,"")</f>
        <v>12</v>
      </c>
      <c r="BC70" s="85" t="str">
        <f>REPLACE(INDEX(GroupVertices[Group],MATCH(Edges[[#This Row],[Vertex 2]],GroupVertices[Vertex],0)),1,1,"")</f>
        <v>12</v>
      </c>
      <c r="BD70" s="51">
        <v>0</v>
      </c>
      <c r="BE70" s="52">
        <v>0</v>
      </c>
      <c r="BF70" s="51">
        <v>1</v>
      </c>
      <c r="BG70" s="52">
        <v>2.7777777777777777</v>
      </c>
      <c r="BH70" s="51">
        <v>0</v>
      </c>
      <c r="BI70" s="52">
        <v>0</v>
      </c>
      <c r="BJ70" s="51">
        <v>35</v>
      </c>
      <c r="BK70" s="52">
        <v>97.22222222222223</v>
      </c>
      <c r="BL70" s="51">
        <v>36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0"/>
    <dataValidation allowBlank="1" showErrorMessage="1" sqref="N2:N7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0"/>
    <dataValidation allowBlank="1" showInputMessage="1" promptTitle="Edge Color" prompt="To select an optional edge color, right-click and select Select Color on the right-click menu." sqref="C3:C70"/>
    <dataValidation allowBlank="1" showInputMessage="1" promptTitle="Edge Width" prompt="Enter an optional edge width between 1 and 10." errorTitle="Invalid Edge Width" error="The optional edge width must be a whole number between 1 and 10." sqref="D3:D70"/>
    <dataValidation allowBlank="1" showInputMessage="1" promptTitle="Edge Opacity" prompt="Enter an optional edge opacity between 0 (transparent) and 100 (opaque)." errorTitle="Invalid Edge Opacity" error="The optional edge opacity must be a whole number between 0 and 10." sqref="F3:F7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0">
      <formula1>ValidEdgeVisibilities</formula1>
    </dataValidation>
    <dataValidation allowBlank="1" showInputMessage="1" showErrorMessage="1" promptTitle="Vertex 1 Name" prompt="Enter the name of the edge's first vertex." sqref="A3:A70"/>
    <dataValidation allowBlank="1" showInputMessage="1" showErrorMessage="1" promptTitle="Vertex 2 Name" prompt="Enter the name of the edge's second vertex." sqref="B3:B70"/>
    <dataValidation allowBlank="1" showInputMessage="1" showErrorMessage="1" promptTitle="Edge Label" prompt="Enter an optional edge label." errorTitle="Invalid Edge Visibility" error="You have entered an unrecognized edge visibility.  Try selecting from the drop-down list instead." sqref="H3:H7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0"/>
  </dataValidations>
  <hyperlinks>
    <hyperlink ref="R7" r:id="rId1" display="https://www.xifaxan.com/"/>
    <hyperlink ref="R8" r:id="rId2" display="https://www.xifaxan.com/"/>
    <hyperlink ref="R9" r:id="rId3" display="https://www.xifaxan.com/"/>
    <hyperlink ref="R10" r:id="rId4" display="https://www.xifaxan.com/"/>
    <hyperlink ref="R11" r:id="rId5" display="https://www.xifaxan.com/"/>
    <hyperlink ref="R18" r:id="rId6" display="https://twitter.com/bauhiniacapital/status/1106986142946082816"/>
    <hyperlink ref="R26" r:id="rId7" display="https://www.backstage.com/casting/xifaxan-real-patient-testimonials-287023/"/>
    <hyperlink ref="R27" r:id="rId8" display="https://docs.google.com/forms/d/1AX5o_YsmvBtUvVGCOawPgHchKiEA3ReWgwuKLOmrKxQ/viewform?edit_requested=true"/>
    <hyperlink ref="R28" r:id="rId9" display="https://docs.google.com/forms/d/e/1FAIpQLSfIG8CO1_WO7nV9kafXzhF6fTEhTW6VSwb2pFTB0rMZybrYTA/viewform"/>
    <hyperlink ref="R33" r:id="rId10" display="https://rxassistanceprograms.com/what-is-xifaxan/"/>
    <hyperlink ref="R34" r:id="rId11" display="https://www.therxhelper.com/xifaxan-cost/"/>
    <hyperlink ref="R70" r:id="rId12" display="https://www.healio.com/gastroenterology/inflammatory-bowel-disease/news/online/%7B00f4610a-b6e0-4f9b-98f6-b44c6a3a948f%7D/ibs-d-antibiotic-xifaxan-shows-promise-in-severe-crohns-disease"/>
    <hyperlink ref="U7" r:id="rId13" display="https://pbs.twimg.com/media/D1LsXI4VYAAv1UM.jpg"/>
    <hyperlink ref="U8" r:id="rId14" display="https://pbs.twimg.com/media/D1LsXI4VYAAv1UM.jpg"/>
    <hyperlink ref="U10" r:id="rId15" display="https://pbs.twimg.com/media/D1LsXI4VYAAv1UM.jpg"/>
    <hyperlink ref="U17" r:id="rId16" display="https://pbs.twimg.com/media/D1ok8ryXgAAun7R.jpg"/>
    <hyperlink ref="U28" r:id="rId17" display="https://pbs.twimg.com/media/D3P-f8PXkAETkPE.png"/>
    <hyperlink ref="U33" r:id="rId18" display="https://pbs.twimg.com/media/D30EozAXoAMHMiD.png"/>
    <hyperlink ref="U34" r:id="rId19" display="https://pbs.twimg.com/media/D30Eo8YWsAAE6QT.png"/>
    <hyperlink ref="U38" r:id="rId20" display="https://pbs.twimg.com/ext_tw_video_thumb/1119319539164991489/pu/img/qGmlTd73CLEPBuAL.jpg"/>
    <hyperlink ref="U49" r:id="rId21" display="https://pbs.twimg.com/media/D0DRQolXgAIOL8J.jpg"/>
    <hyperlink ref="U52" r:id="rId22" display="https://pbs.twimg.com/media/D5F02QZU8AAxnds.jpg"/>
    <hyperlink ref="U60" r:id="rId23" display="https://pbs.twimg.com/media/D6VVSecXoAEyC0-.jpg"/>
    <hyperlink ref="U62" r:id="rId24" display="https://pbs.twimg.com/media/D6j3JSZXsAcgLeB.jpg"/>
    <hyperlink ref="U63" r:id="rId25" display="https://pbs.twimg.com/media/D6j3JSZXsAcgLeB.jpg"/>
    <hyperlink ref="U67" r:id="rId26" display="https://pbs.twimg.com/media/D6j3JSZXsAcgLeB.jpg"/>
    <hyperlink ref="V3" r:id="rId27" display="http://pbs.twimg.com/profile_images/378800000074240482/d961ebeb9f4fe6b084a68663b9a36738_normal.png"/>
    <hyperlink ref="V4" r:id="rId28" display="http://pbs.twimg.com/profile_images/1101392900754157568/EzD0Y76e_normal.jpg"/>
    <hyperlink ref="V5" r:id="rId29" display="http://pbs.twimg.com/profile_images/1061395946011914240/YADskj92_normal.jpg"/>
    <hyperlink ref="V6" r:id="rId30" display="http://pbs.twimg.com/profile_images/669652173475545089/9BOZLTeY_normal.jpg"/>
    <hyperlink ref="V7" r:id="rId31" display="https://pbs.twimg.com/media/D1LsXI4VYAAv1UM.jpg"/>
    <hyperlink ref="V8" r:id="rId32" display="https://pbs.twimg.com/media/D1LsXI4VYAAv1UM.jpg"/>
    <hyperlink ref="V9" r:id="rId33" display="http://pbs.twimg.com/profile_images/1070832808640344065/eifkkz87_normal.jpg"/>
    <hyperlink ref="V10" r:id="rId34" display="https://pbs.twimg.com/media/D1LsXI4VYAAv1UM.jpg"/>
    <hyperlink ref="V11" r:id="rId35" display="http://pbs.twimg.com/profile_images/1109663030265212930/y1Z3iHn3_normal.png"/>
    <hyperlink ref="V12" r:id="rId36" display="http://pbs.twimg.com/profile_images/988586135688445952/-XHjTWuS_normal.jpg"/>
    <hyperlink ref="V13" r:id="rId37" display="http://pbs.twimg.com/profile_images/1067977362615296000/uQ80s0_C_normal.jpg"/>
    <hyperlink ref="V14" r:id="rId38" display="http://pbs.twimg.com/profile_images/988586135688445952/-XHjTWuS_normal.jpg"/>
    <hyperlink ref="V15" r:id="rId39" display="http://pbs.twimg.com/profile_images/1067977362615296000/uQ80s0_C_normal.jpg"/>
    <hyperlink ref="V16" r:id="rId40" display="http://pbs.twimg.com/profile_images/1067977362615296000/uQ80s0_C_normal.jpg"/>
    <hyperlink ref="V17" r:id="rId41" display="https://pbs.twimg.com/media/D1ok8ryXgAAun7R.jpg"/>
    <hyperlink ref="V18" r:id="rId42" display="http://pbs.twimg.com/profile_images/1121111612016881665/1L9XzMCI_normal.jpg"/>
    <hyperlink ref="V19" r:id="rId43" display="http://pbs.twimg.com/profile_images/618952267824173057/FFoiizxl_normal.jpg"/>
    <hyperlink ref="V20" r:id="rId44" display="http://pbs.twimg.com/profile_images/1120584863944306688/H-Euvm-0_normal.jpg"/>
    <hyperlink ref="V21" r:id="rId45" display="http://pbs.twimg.com/profile_images/1120584863944306688/H-Euvm-0_normal.jpg"/>
    <hyperlink ref="V22" r:id="rId46" display="http://pbs.twimg.com/profile_images/853420081392439296/wXvdixb8_normal.jpg"/>
    <hyperlink ref="V23" r:id="rId47" display="http://pbs.twimg.com/profile_images/530803937549361152/XGhOJl8H_normal.jpeg"/>
    <hyperlink ref="V24" r:id="rId48" display="http://pbs.twimg.com/profile_images/1070329711623106561/cUBCv5UG_normal.jpg"/>
    <hyperlink ref="V25" r:id="rId49" display="http://pbs.twimg.com/profile_images/1109576401433358337/F2qkLstb_normal.jpg"/>
    <hyperlink ref="V26" r:id="rId50" display="http://pbs.twimg.com/profile_images/2507761064/ij16xztxbw5jkarhlc3p_normal.jpeg"/>
    <hyperlink ref="V27" r:id="rId51" display="http://pbs.twimg.com/profile_images/971751443622318080/yUnzbzfs_normal.jpg"/>
    <hyperlink ref="V28" r:id="rId52" display="https://pbs.twimg.com/media/D3P-f8PXkAETkPE.png"/>
    <hyperlink ref="V29" r:id="rId53" display="http://pbs.twimg.com/profile_images/1114571458401857536/FLU0_W7o_normal.jpg"/>
    <hyperlink ref="V30" r:id="rId54" display="http://pbs.twimg.com/profile_images/1121510367354589185/fEc-p7sv_normal.jpg"/>
    <hyperlink ref="V31" r:id="rId55" display="http://pbs.twimg.com/profile_images/1508672298/P1030443_1_normal.jpg"/>
    <hyperlink ref="V32" r:id="rId56" display="http://pbs.twimg.com/profile_images/1508672298/P1030443_1_normal.jpg"/>
    <hyperlink ref="V33" r:id="rId57" display="https://pbs.twimg.com/media/D30EozAXoAMHMiD.png"/>
    <hyperlink ref="V34" r:id="rId58" display="https://pbs.twimg.com/media/D30Eo8YWsAAE6QT.png"/>
    <hyperlink ref="V35" r:id="rId59" display="http://pbs.twimg.com/profile_images/1128992108122202113/xMK8C4cr_normal.jpg"/>
    <hyperlink ref="V36" r:id="rId60" display="http://pbs.twimg.com/profile_images/2928335924/caa34d1e7fc9b68423933c6aaa44c5d3_normal.jpeg"/>
    <hyperlink ref="V37" r:id="rId61" display="http://pbs.twimg.com/profile_images/2928335924/caa34d1e7fc9b68423933c6aaa44c5d3_normal.jpeg"/>
    <hyperlink ref="V38" r:id="rId62" display="https://pbs.twimg.com/ext_tw_video_thumb/1119319539164991489/pu/img/qGmlTd73CLEPBuAL.jpg"/>
    <hyperlink ref="V39" r:id="rId63" display="http://pbs.twimg.com/profile_images/1044333293632548864/RGToTJhn_normal.jpg"/>
    <hyperlink ref="V40" r:id="rId64" display="http://pbs.twimg.com/profile_images/979151738446938112/MrHI6Wso_normal.jpg"/>
    <hyperlink ref="V41" r:id="rId65" display="http://pbs.twimg.com/profile_images/378800000479301608/0779c910795dabe7d4e98d8caa66abcf_normal.jpeg"/>
    <hyperlink ref="V42" r:id="rId66" display="http://pbs.twimg.com/profile_images/950571864212037632/d8eHtigi_normal.jpg"/>
    <hyperlink ref="V43" r:id="rId67" display="http://pbs.twimg.com/profile_images/2857578909/3d5ecaf154a9f885ad638281fc407bb9_normal.jpeg"/>
    <hyperlink ref="V44" r:id="rId68" display="http://pbs.twimg.com/profile_images/1063927111495356416/MSF72BK3_normal.jpg"/>
    <hyperlink ref="V45" r:id="rId69" display="http://pbs.twimg.com/profile_images/1122164081409110016/lS8oRl6E_normal.jpg"/>
    <hyperlink ref="V46" r:id="rId70" display="http://pbs.twimg.com/profile_images/902739230908182529/7hI5zlCb_normal.jpg"/>
    <hyperlink ref="V47" r:id="rId71" display="http://pbs.twimg.com/profile_images/854037314405888001/r_4vFZi4_normal.jpg"/>
    <hyperlink ref="V48" r:id="rId72" display="http://pbs.twimg.com/profile_images/854037314405888001/r_4vFZi4_normal.jpg"/>
    <hyperlink ref="V49" r:id="rId73" display="https://pbs.twimg.com/media/D0DRQolXgAIOL8J.jpg"/>
    <hyperlink ref="V50" r:id="rId74" display="http://abs.twimg.com/sticky/default_profile_images/default_profile_normal.png"/>
    <hyperlink ref="V51" r:id="rId75" display="http://abs.twimg.com/sticky/default_profile_images/default_profile_normal.png"/>
    <hyperlink ref="V52" r:id="rId76" display="https://pbs.twimg.com/media/D5F02QZU8AAxnds.jpg"/>
    <hyperlink ref="V53" r:id="rId77" display="http://abs.twimg.com/sticky/default_profile_images/default_profile_normal.png"/>
    <hyperlink ref="V54" r:id="rId78" display="http://pbs.twimg.com/profile_images/776510118636564480/p3sAwQkc_normal.jpg"/>
    <hyperlink ref="V55" r:id="rId79" display="http://pbs.twimg.com/profile_images/867203262344302593/TukjMark_normal.jpg"/>
    <hyperlink ref="V56" r:id="rId80" display="http://pbs.twimg.com/profile_images/867203262344302593/TukjMark_normal.jpg"/>
    <hyperlink ref="V57" r:id="rId81" display="http://pbs.twimg.com/profile_images/919023785411522561/yzEYPJl__normal.jpg"/>
    <hyperlink ref="V58" r:id="rId82" display="http://pbs.twimg.com/profile_images/1071182123728560129/svb6HBVj_normal.jpg"/>
    <hyperlink ref="V59" r:id="rId83" display="http://pbs.twimg.com/profile_images/1066911566677721088/Y2c6R_vM_normal.jpg"/>
    <hyperlink ref="V60" r:id="rId84" display="https://pbs.twimg.com/media/D6VVSecXoAEyC0-.jpg"/>
    <hyperlink ref="V61" r:id="rId85" display="http://pbs.twimg.com/profile_images/1129323030449184768/XVCqZ7kl_normal.jpg"/>
    <hyperlink ref="V62" r:id="rId86" display="https://pbs.twimg.com/media/D6j3JSZXsAcgLeB.jpg"/>
    <hyperlink ref="V63" r:id="rId87" display="https://pbs.twimg.com/media/D6j3JSZXsAcgLeB.jpg"/>
    <hyperlink ref="V64" r:id="rId88" display="http://pbs.twimg.com/profile_images/1089567233276207104/c9hmBlhQ_normal.jpg"/>
    <hyperlink ref="V65" r:id="rId89" display="http://pbs.twimg.com/profile_images/1089567233276207104/c9hmBlhQ_normal.jpg"/>
    <hyperlink ref="V66" r:id="rId90" display="http://pbs.twimg.com/profile_images/1100959655298322434/9lwEFsdC_normal.jpg"/>
    <hyperlink ref="V67" r:id="rId91" display="https://pbs.twimg.com/media/D6j3JSZXsAcgLeB.jpg"/>
    <hyperlink ref="V68" r:id="rId92" display="http://pbs.twimg.com/profile_images/1100959655298322434/9lwEFsdC_normal.jpg"/>
    <hyperlink ref="V69" r:id="rId93" display="http://pbs.twimg.com/profile_images/1100959655298322434/9lwEFsdC_normal.jpg"/>
    <hyperlink ref="V70" r:id="rId94" display="http://pbs.twimg.com/profile_images/605537778294603776/-hNvkCHV_normal.jpg"/>
    <hyperlink ref="X3" r:id="rId95" display="https://twitter.com/#!/andybiotech/status/1088855375883980803"/>
    <hyperlink ref="X4" r:id="rId96" display="https://twitter.com/#!/anniemo28448248/status/1101992849799827457"/>
    <hyperlink ref="X5" r:id="rId97" display="https://twitter.com/#!/pkhakpour/status/1103828983370547202"/>
    <hyperlink ref="X6" r:id="rId98" display="https://twitter.com/#!/aolsams/status/1104186660311445508"/>
    <hyperlink ref="X7" r:id="rId99" display="https://twitter.com/#!/cyberibum/status/1104205078037032960"/>
    <hyperlink ref="X8" r:id="rId100" display="https://twitter.com/#!/cyberibum/status/1104205078037032960"/>
    <hyperlink ref="X9" r:id="rId101" display="https://twitter.com/#!/mattgaudy/status/1104244404947247104"/>
    <hyperlink ref="X10" r:id="rId102" display="https://twitter.com/#!/cyberibum/status/1104205078037032960"/>
    <hyperlink ref="X11" r:id="rId103" display="https://twitter.com/#!/real_ffa/status/1104476139307876353"/>
    <hyperlink ref="X12" r:id="rId104" display="https://twitter.com/#!/dcharabaty/status/1105879111338258437"/>
    <hyperlink ref="X13" r:id="rId105" display="https://twitter.com/#!/katescarlata_rd/status/1105910741650063360"/>
    <hyperlink ref="X14" r:id="rId106" display="https://twitter.com/#!/dcharabaty/status/1105879111338258437"/>
    <hyperlink ref="X15" r:id="rId107" display="https://twitter.com/#!/katescarlata_rd/status/1105910741650063360"/>
    <hyperlink ref="X16" r:id="rId108" display="https://twitter.com/#!/katescarlata_rd/status/1105910741650063360"/>
    <hyperlink ref="X17" r:id="rId109" display="https://twitter.com/#!/williedjenkins1/status/1106237285480218625"/>
    <hyperlink ref="X18" r:id="rId110" display="https://twitter.com/#!/ivanaboastsky/status/1106987310929739776"/>
    <hyperlink ref="X19" r:id="rId111" display="https://twitter.com/#!/simplesama/status/1107302426330185728"/>
    <hyperlink ref="X20" r:id="rId112" display="https://twitter.com/#!/actawesome/status/1103984083233726464"/>
    <hyperlink ref="X21" r:id="rId113" display="https://twitter.com/#!/actawesome/status/1109612844654297088"/>
    <hyperlink ref="X22" r:id="rId114" display="https://twitter.com/#!/cathyches/status/1109897556195270658"/>
    <hyperlink ref="X23" r:id="rId115" display="https://twitter.com/#!/kittenwithawhip/status/1110312789556498432"/>
    <hyperlink ref="X24" r:id="rId116" display="https://twitter.com/#!/sassykitchen/status/1110502390229336069"/>
    <hyperlink ref="X25" r:id="rId117" display="https://twitter.com/#!/alexdubs_/status/1110953727496728576"/>
    <hyperlink ref="X26" r:id="rId118" display="https://twitter.com/#!/casting_notice/status/1111661807649939456"/>
    <hyperlink ref="X27" r:id="rId119" display="https://twitter.com/#!/gabrieleschafer/status/1112192745815396352"/>
    <hyperlink ref="X28" r:id="rId120" display="https://twitter.com/#!/lizlewiscasting/status/1113513501962715137"/>
    <hyperlink ref="X29" r:id="rId121" display="https://twitter.com/#!/swdesertgramma/status/1113679685592862721"/>
    <hyperlink ref="X30" r:id="rId122" display="https://twitter.com/#!/jchele2013/status/1114191307726118912"/>
    <hyperlink ref="X31" r:id="rId123" display="https://twitter.com/#!/krisimd/status/1114205990570921985"/>
    <hyperlink ref="X32" r:id="rId124" display="https://twitter.com/#!/krisimd/status/1114205990570921985"/>
    <hyperlink ref="X33" r:id="rId125" display="https://twitter.com/#!/rxassistance123/status/1116053383763365890"/>
    <hyperlink ref="X34" r:id="rId126" display="https://twitter.com/#!/therxhelper/status/1116053387064369157"/>
    <hyperlink ref="X35" r:id="rId127" display="https://twitter.com/#!/matthewherper/status/1117386418916085760"/>
    <hyperlink ref="X36" r:id="rId128" display="https://twitter.com/#!/cpsmdb/status/1119310438313996288"/>
    <hyperlink ref="X37" r:id="rId129" display="https://twitter.com/#!/cpsmdb/status/1119310438313996288"/>
    <hyperlink ref="X38" r:id="rId130" display="https://twitter.com/#!/ati_la1/status/1119319878278631424"/>
    <hyperlink ref="X39" r:id="rId131" display="https://twitter.com/#!/themobeatty/status/1119354555714551808"/>
    <hyperlink ref="X40" r:id="rId132" display="https://twitter.com/#!/queen_historian/status/1120390639676534784"/>
    <hyperlink ref="X41" r:id="rId133" display="https://twitter.com/#!/benjaminburck/status/1121414617320906754"/>
    <hyperlink ref="X42" r:id="rId134" display="https://twitter.com/#!/thecascott/status/1121464961434308609"/>
    <hyperlink ref="X43" r:id="rId135" display="https://twitter.com/#!/mummyb83/status/1121809588393791488"/>
    <hyperlink ref="X44" r:id="rId136" display="https://twitter.com/#!/toddabarnett/status/1121916951817805824"/>
    <hyperlink ref="X45" r:id="rId137" display="https://twitter.com/#!/blakelashbrook/status/1122163770770563073"/>
    <hyperlink ref="X46" r:id="rId138" display="https://twitter.com/#!/catfraker/status/1123242873359667200"/>
    <hyperlink ref="X47" r:id="rId139" display="https://twitter.com/#!/lagu_cornejo/status/1123987678993747968"/>
    <hyperlink ref="X48" r:id="rId140" display="https://twitter.com/#!/lagu_cornejo/status/1123987678993747968"/>
    <hyperlink ref="X49" r:id="rId141" display="https://twitter.com/#!/myqc_bandlstory/status/1099109166684299264"/>
    <hyperlink ref="X50" r:id="rId142" display="https://twitter.com/#!/pilarcerda7/status/1124752281403047936"/>
    <hyperlink ref="X51" r:id="rId143" display="https://twitter.com/#!/pilarcerda7/status/1124752281403047936"/>
    <hyperlink ref="X52" r:id="rId144" display="https://twitter.com/#!/therealcamilleg/status/1121806262029574145"/>
    <hyperlink ref="X53" r:id="rId145" display="https://twitter.com/#!/carol66walker/status/1125555749839691780"/>
    <hyperlink ref="X54" r:id="rId146" display="https://twitter.com/#!/meandhubbysay/status/1125791443761750018"/>
    <hyperlink ref="X55" r:id="rId147" display="https://twitter.com/#!/hkeycurrentuser/status/1126260013239013376"/>
    <hyperlink ref="X56" r:id="rId148" display="https://twitter.com/#!/hkeycurrentuser/status/1126260013239013376"/>
    <hyperlink ref="X57" r:id="rId149" display="https://twitter.com/#!/dmomblog/status/1126499792685805568"/>
    <hyperlink ref="X58" r:id="rId150" display="https://twitter.com/#!/alpha_omega_yah/status/1127401547787395072"/>
    <hyperlink ref="X59" r:id="rId151" display="https://twitter.com/#!/immoralreport/status/1127401778905997312"/>
    <hyperlink ref="X60" r:id="rId152" display="https://twitter.com/#!/truthsandwich20/status/1127401069674471424"/>
    <hyperlink ref="X61" r:id="rId153" display="https://twitter.com/#!/oneredoctober/status/1127532532860432384"/>
    <hyperlink ref="X62" r:id="rId154" display="https://twitter.com/#!/mhowardrn/status/1128423492905525249"/>
    <hyperlink ref="X63" r:id="rId155" display="https://twitter.com/#!/mhowardrn/status/1128423492905525249"/>
    <hyperlink ref="X64" r:id="rId156" display="https://twitter.com/#!/indianaena/status/1128424952506589184"/>
    <hyperlink ref="X65" r:id="rId157" display="https://twitter.com/#!/indianaena/status/1128424952506589184"/>
    <hyperlink ref="X66" r:id="rId158" display="https://twitter.com/#!/m_cassity/status/1129215961716932608"/>
    <hyperlink ref="X67" r:id="rId159" display="https://twitter.com/#!/mhowardrn/status/1128423492905525249"/>
    <hyperlink ref="X68" r:id="rId160" display="https://twitter.com/#!/m_cassity/status/1129215961716932608"/>
    <hyperlink ref="X69" r:id="rId161" display="https://twitter.com/#!/m_cassity/status/1129215961716932608"/>
    <hyperlink ref="X70" r:id="rId162" display="https://twitter.com/#!/jcrben/status/1129242078997692418"/>
    <hyperlink ref="AZ5" r:id="rId163" display="https://api.twitter.com/1.1/geo/id/fbd6d2f5a4e4a15e.json"/>
    <hyperlink ref="AZ36" r:id="rId164" display="https://api.twitter.com/1.1/geo/id/005f284c5f674191.json"/>
    <hyperlink ref="AZ37" r:id="rId165" display="https://api.twitter.com/1.1/geo/id/005f284c5f674191.json"/>
  </hyperlinks>
  <printOptions/>
  <pageMargins left="0.7" right="0.7" top="0.75" bottom="0.75" header="0.3" footer="0.3"/>
  <pageSetup horizontalDpi="600" verticalDpi="600" orientation="portrait" r:id="rId169"/>
  <legacyDrawing r:id="rId167"/>
  <tableParts>
    <tablePart r:id="rId16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1578</v>
      </c>
      <c r="B1" s="13" t="s">
        <v>1656</v>
      </c>
      <c r="C1" s="13" t="s">
        <v>1657</v>
      </c>
      <c r="D1" s="13" t="s">
        <v>144</v>
      </c>
      <c r="E1" s="13" t="s">
        <v>1659</v>
      </c>
      <c r="F1" s="13" t="s">
        <v>1660</v>
      </c>
      <c r="G1" s="13" t="s">
        <v>1661</v>
      </c>
    </row>
    <row r="2" spans="1:7" ht="15">
      <c r="A2" s="85" t="s">
        <v>1233</v>
      </c>
      <c r="B2" s="85">
        <v>23</v>
      </c>
      <c r="C2" s="132">
        <v>0.018225039619651346</v>
      </c>
      <c r="D2" s="85" t="s">
        <v>1658</v>
      </c>
      <c r="E2" s="85"/>
      <c r="F2" s="85"/>
      <c r="G2" s="85"/>
    </row>
    <row r="3" spans="1:7" ht="15">
      <c r="A3" s="85" t="s">
        <v>1234</v>
      </c>
      <c r="B3" s="85">
        <v>45</v>
      </c>
      <c r="C3" s="132">
        <v>0.03565768621236133</v>
      </c>
      <c r="D3" s="85" t="s">
        <v>1658</v>
      </c>
      <c r="E3" s="85"/>
      <c r="F3" s="85"/>
      <c r="G3" s="85"/>
    </row>
    <row r="4" spans="1:7" ht="15">
      <c r="A4" s="85" t="s">
        <v>1235</v>
      </c>
      <c r="B4" s="85">
        <v>0</v>
      </c>
      <c r="C4" s="132">
        <v>0</v>
      </c>
      <c r="D4" s="85" t="s">
        <v>1658</v>
      </c>
      <c r="E4" s="85"/>
      <c r="F4" s="85"/>
      <c r="G4" s="85"/>
    </row>
    <row r="5" spans="1:7" ht="15">
      <c r="A5" s="85" t="s">
        <v>1236</v>
      </c>
      <c r="B5" s="85">
        <v>1194</v>
      </c>
      <c r="C5" s="132">
        <v>0.9461172741679873</v>
      </c>
      <c r="D5" s="85" t="s">
        <v>1658</v>
      </c>
      <c r="E5" s="85"/>
      <c r="F5" s="85"/>
      <c r="G5" s="85"/>
    </row>
    <row r="6" spans="1:7" ht="15">
      <c r="A6" s="85" t="s">
        <v>1237</v>
      </c>
      <c r="B6" s="85">
        <v>1262</v>
      </c>
      <c r="C6" s="132">
        <v>1</v>
      </c>
      <c r="D6" s="85" t="s">
        <v>1658</v>
      </c>
      <c r="E6" s="85"/>
      <c r="F6" s="85"/>
      <c r="G6" s="85"/>
    </row>
    <row r="7" spans="1:7" ht="15">
      <c r="A7" s="91" t="s">
        <v>1191</v>
      </c>
      <c r="B7" s="91">
        <v>44</v>
      </c>
      <c r="C7" s="133">
        <v>0.006705110528683755</v>
      </c>
      <c r="D7" s="91" t="s">
        <v>1658</v>
      </c>
      <c r="E7" s="91" t="b">
        <v>0</v>
      </c>
      <c r="F7" s="91" t="b">
        <v>0</v>
      </c>
      <c r="G7" s="91" t="b">
        <v>0</v>
      </c>
    </row>
    <row r="8" spans="1:7" ht="15">
      <c r="A8" s="91" t="s">
        <v>1196</v>
      </c>
      <c r="B8" s="91">
        <v>12</v>
      </c>
      <c r="C8" s="133">
        <v>0.010217703507868789</v>
      </c>
      <c r="D8" s="91" t="s">
        <v>1658</v>
      </c>
      <c r="E8" s="91" t="b">
        <v>0</v>
      </c>
      <c r="F8" s="91" t="b">
        <v>0</v>
      </c>
      <c r="G8" s="91" t="b">
        <v>0</v>
      </c>
    </row>
    <row r="9" spans="1:7" ht="15">
      <c r="A9" s="91" t="s">
        <v>1238</v>
      </c>
      <c r="B9" s="91">
        <v>10</v>
      </c>
      <c r="C9" s="133">
        <v>0.0139927166866936</v>
      </c>
      <c r="D9" s="91" t="s">
        <v>1658</v>
      </c>
      <c r="E9" s="91" t="b">
        <v>0</v>
      </c>
      <c r="F9" s="91" t="b">
        <v>0</v>
      </c>
      <c r="G9" s="91" t="b">
        <v>0</v>
      </c>
    </row>
    <row r="10" spans="1:7" ht="15">
      <c r="A10" s="91" t="s">
        <v>1239</v>
      </c>
      <c r="B10" s="91">
        <v>8</v>
      </c>
      <c r="C10" s="133">
        <v>0.008191380375150579</v>
      </c>
      <c r="D10" s="91" t="s">
        <v>1658</v>
      </c>
      <c r="E10" s="91" t="b">
        <v>0</v>
      </c>
      <c r="F10" s="91" t="b">
        <v>0</v>
      </c>
      <c r="G10" s="91" t="b">
        <v>0</v>
      </c>
    </row>
    <row r="11" spans="1:7" ht="15">
      <c r="A11" s="91" t="s">
        <v>1240</v>
      </c>
      <c r="B11" s="91">
        <v>8</v>
      </c>
      <c r="C11" s="133">
        <v>0.014196966323559181</v>
      </c>
      <c r="D11" s="91" t="s">
        <v>1658</v>
      </c>
      <c r="E11" s="91" t="b">
        <v>0</v>
      </c>
      <c r="F11" s="91" t="b">
        <v>0</v>
      </c>
      <c r="G11" s="91" t="b">
        <v>0</v>
      </c>
    </row>
    <row r="12" spans="1:7" ht="15">
      <c r="A12" s="91" t="s">
        <v>1281</v>
      </c>
      <c r="B12" s="91">
        <v>7</v>
      </c>
      <c r="C12" s="133">
        <v>0.008257945554264361</v>
      </c>
      <c r="D12" s="91" t="s">
        <v>1658</v>
      </c>
      <c r="E12" s="91" t="b">
        <v>0</v>
      </c>
      <c r="F12" s="91" t="b">
        <v>0</v>
      </c>
      <c r="G12" s="91" t="b">
        <v>0</v>
      </c>
    </row>
    <row r="13" spans="1:7" ht="15">
      <c r="A13" s="91" t="s">
        <v>1579</v>
      </c>
      <c r="B13" s="91">
        <v>7</v>
      </c>
      <c r="C13" s="133">
        <v>0.009794901680685518</v>
      </c>
      <c r="D13" s="91" t="s">
        <v>1658</v>
      </c>
      <c r="E13" s="91" t="b">
        <v>0</v>
      </c>
      <c r="F13" s="91" t="b">
        <v>0</v>
      </c>
      <c r="G13" s="91" t="b">
        <v>0</v>
      </c>
    </row>
    <row r="14" spans="1:7" ht="15">
      <c r="A14" s="91" t="s">
        <v>1203</v>
      </c>
      <c r="B14" s="91">
        <v>7</v>
      </c>
      <c r="C14" s="133">
        <v>0.007673621953997164</v>
      </c>
      <c r="D14" s="91" t="s">
        <v>1658</v>
      </c>
      <c r="E14" s="91" t="b">
        <v>0</v>
      </c>
      <c r="F14" s="91" t="b">
        <v>0</v>
      </c>
      <c r="G14" s="91" t="b">
        <v>0</v>
      </c>
    </row>
    <row r="15" spans="1:7" ht="15">
      <c r="A15" s="91" t="s">
        <v>1243</v>
      </c>
      <c r="B15" s="91">
        <v>7</v>
      </c>
      <c r="C15" s="133">
        <v>0.008257945554264361</v>
      </c>
      <c r="D15" s="91" t="s">
        <v>1658</v>
      </c>
      <c r="E15" s="91" t="b">
        <v>0</v>
      </c>
      <c r="F15" s="91" t="b">
        <v>0</v>
      </c>
      <c r="G15" s="91" t="b">
        <v>0</v>
      </c>
    </row>
    <row r="16" spans="1:7" ht="15">
      <c r="A16" s="91" t="s">
        <v>1258</v>
      </c>
      <c r="B16" s="91">
        <v>6</v>
      </c>
      <c r="C16" s="133">
        <v>0.00707823904651231</v>
      </c>
      <c r="D16" s="91" t="s">
        <v>1658</v>
      </c>
      <c r="E16" s="91" t="b">
        <v>0</v>
      </c>
      <c r="F16" s="91" t="b">
        <v>0</v>
      </c>
      <c r="G16" s="91" t="b">
        <v>0</v>
      </c>
    </row>
    <row r="17" spans="1:7" ht="15">
      <c r="A17" s="91" t="s">
        <v>1278</v>
      </c>
      <c r="B17" s="91">
        <v>6</v>
      </c>
      <c r="C17" s="133">
        <v>0.00707823904651231</v>
      </c>
      <c r="D17" s="91" t="s">
        <v>1658</v>
      </c>
      <c r="E17" s="91" t="b">
        <v>0</v>
      </c>
      <c r="F17" s="91" t="b">
        <v>0</v>
      </c>
      <c r="G17" s="91" t="b">
        <v>0</v>
      </c>
    </row>
    <row r="18" spans="1:7" ht="15">
      <c r="A18" s="91" t="s">
        <v>1580</v>
      </c>
      <c r="B18" s="91">
        <v>6</v>
      </c>
      <c r="C18" s="133">
        <v>0.00707823904651231</v>
      </c>
      <c r="D18" s="91" t="s">
        <v>1658</v>
      </c>
      <c r="E18" s="91" t="b">
        <v>0</v>
      </c>
      <c r="F18" s="91" t="b">
        <v>0</v>
      </c>
      <c r="G18" s="91" t="b">
        <v>0</v>
      </c>
    </row>
    <row r="19" spans="1:7" ht="15">
      <c r="A19" s="91" t="s">
        <v>1581</v>
      </c>
      <c r="B19" s="91">
        <v>5</v>
      </c>
      <c r="C19" s="133">
        <v>0.006392181204892582</v>
      </c>
      <c r="D19" s="91" t="s">
        <v>1658</v>
      </c>
      <c r="E19" s="91" t="b">
        <v>0</v>
      </c>
      <c r="F19" s="91" t="b">
        <v>0</v>
      </c>
      <c r="G19" s="91" t="b">
        <v>0</v>
      </c>
    </row>
    <row r="20" spans="1:7" ht="15">
      <c r="A20" s="91" t="s">
        <v>1277</v>
      </c>
      <c r="B20" s="91">
        <v>5</v>
      </c>
      <c r="C20" s="133">
        <v>0.006392181204892582</v>
      </c>
      <c r="D20" s="91" t="s">
        <v>1658</v>
      </c>
      <c r="E20" s="91" t="b">
        <v>0</v>
      </c>
      <c r="F20" s="91" t="b">
        <v>0</v>
      </c>
      <c r="G20" s="91" t="b">
        <v>0</v>
      </c>
    </row>
    <row r="21" spans="1:7" ht="15">
      <c r="A21" s="91" t="s">
        <v>1276</v>
      </c>
      <c r="B21" s="91">
        <v>5</v>
      </c>
      <c r="C21" s="133">
        <v>0.0069963583433468</v>
      </c>
      <c r="D21" s="91" t="s">
        <v>1658</v>
      </c>
      <c r="E21" s="91" t="b">
        <v>0</v>
      </c>
      <c r="F21" s="91" t="b">
        <v>0</v>
      </c>
      <c r="G21" s="91" t="b">
        <v>0</v>
      </c>
    </row>
    <row r="22" spans="1:7" ht="15">
      <c r="A22" s="91" t="s">
        <v>1280</v>
      </c>
      <c r="B22" s="91">
        <v>5</v>
      </c>
      <c r="C22" s="133">
        <v>0.006392181204892582</v>
      </c>
      <c r="D22" s="91" t="s">
        <v>1658</v>
      </c>
      <c r="E22" s="91" t="b">
        <v>0</v>
      </c>
      <c r="F22" s="91" t="b">
        <v>0</v>
      </c>
      <c r="G22" s="91" t="b">
        <v>0</v>
      </c>
    </row>
    <row r="23" spans="1:7" ht="15">
      <c r="A23" s="91" t="s">
        <v>1263</v>
      </c>
      <c r="B23" s="91">
        <v>5</v>
      </c>
      <c r="C23" s="133">
        <v>0.006392181204892582</v>
      </c>
      <c r="D23" s="91" t="s">
        <v>1658</v>
      </c>
      <c r="E23" s="91" t="b">
        <v>0</v>
      </c>
      <c r="F23" s="91" t="b">
        <v>0</v>
      </c>
      <c r="G23" s="91" t="b">
        <v>0</v>
      </c>
    </row>
    <row r="24" spans="1:7" ht="15">
      <c r="A24" s="91" t="s">
        <v>1582</v>
      </c>
      <c r="B24" s="91">
        <v>5</v>
      </c>
      <c r="C24" s="133">
        <v>0.006392181204892582</v>
      </c>
      <c r="D24" s="91" t="s">
        <v>1658</v>
      </c>
      <c r="E24" s="91" t="b">
        <v>0</v>
      </c>
      <c r="F24" s="91" t="b">
        <v>0</v>
      </c>
      <c r="G24" s="91" t="b">
        <v>0</v>
      </c>
    </row>
    <row r="25" spans="1:7" ht="15">
      <c r="A25" s="91" t="s">
        <v>1257</v>
      </c>
      <c r="B25" s="91">
        <v>4</v>
      </c>
      <c r="C25" s="133">
        <v>0.005597086674677439</v>
      </c>
      <c r="D25" s="91" t="s">
        <v>1658</v>
      </c>
      <c r="E25" s="91" t="b">
        <v>0</v>
      </c>
      <c r="F25" s="91" t="b">
        <v>0</v>
      </c>
      <c r="G25" s="91" t="b">
        <v>0</v>
      </c>
    </row>
    <row r="26" spans="1:7" ht="15">
      <c r="A26" s="91" t="s">
        <v>1269</v>
      </c>
      <c r="B26" s="91">
        <v>4</v>
      </c>
      <c r="C26" s="133">
        <v>0.006220222518110357</v>
      </c>
      <c r="D26" s="91" t="s">
        <v>1658</v>
      </c>
      <c r="E26" s="91" t="b">
        <v>0</v>
      </c>
      <c r="F26" s="91" t="b">
        <v>0</v>
      </c>
      <c r="G26" s="91" t="b">
        <v>0</v>
      </c>
    </row>
    <row r="27" spans="1:7" ht="15">
      <c r="A27" s="91" t="s">
        <v>1250</v>
      </c>
      <c r="B27" s="91">
        <v>4</v>
      </c>
      <c r="C27" s="133">
        <v>0.005597086674677439</v>
      </c>
      <c r="D27" s="91" t="s">
        <v>1658</v>
      </c>
      <c r="E27" s="91" t="b">
        <v>0</v>
      </c>
      <c r="F27" s="91" t="b">
        <v>0</v>
      </c>
      <c r="G27" s="91" t="b">
        <v>0</v>
      </c>
    </row>
    <row r="28" spans="1:7" ht="15">
      <c r="A28" s="91" t="s">
        <v>1279</v>
      </c>
      <c r="B28" s="91">
        <v>4</v>
      </c>
      <c r="C28" s="133">
        <v>0.005597086674677439</v>
      </c>
      <c r="D28" s="91" t="s">
        <v>1658</v>
      </c>
      <c r="E28" s="91" t="b">
        <v>0</v>
      </c>
      <c r="F28" s="91" t="b">
        <v>0</v>
      </c>
      <c r="G28" s="91" t="b">
        <v>0</v>
      </c>
    </row>
    <row r="29" spans="1:7" ht="15">
      <c r="A29" s="91" t="s">
        <v>1282</v>
      </c>
      <c r="B29" s="91">
        <v>4</v>
      </c>
      <c r="C29" s="133">
        <v>0.005597086674677439</v>
      </c>
      <c r="D29" s="91" t="s">
        <v>1658</v>
      </c>
      <c r="E29" s="91" t="b">
        <v>0</v>
      </c>
      <c r="F29" s="91" t="b">
        <v>0</v>
      </c>
      <c r="G29" s="91" t="b">
        <v>0</v>
      </c>
    </row>
    <row r="30" spans="1:7" ht="15">
      <c r="A30" s="91" t="s">
        <v>1283</v>
      </c>
      <c r="B30" s="91">
        <v>4</v>
      </c>
      <c r="C30" s="133">
        <v>0.005597086674677439</v>
      </c>
      <c r="D30" s="91" t="s">
        <v>1658</v>
      </c>
      <c r="E30" s="91" t="b">
        <v>0</v>
      </c>
      <c r="F30" s="91" t="b">
        <v>0</v>
      </c>
      <c r="G30" s="91" t="b">
        <v>0</v>
      </c>
    </row>
    <row r="31" spans="1:7" ht="15">
      <c r="A31" s="91" t="s">
        <v>1284</v>
      </c>
      <c r="B31" s="91">
        <v>4</v>
      </c>
      <c r="C31" s="133">
        <v>0.005597086674677439</v>
      </c>
      <c r="D31" s="91" t="s">
        <v>1658</v>
      </c>
      <c r="E31" s="91" t="b">
        <v>0</v>
      </c>
      <c r="F31" s="91" t="b">
        <v>0</v>
      </c>
      <c r="G31" s="91" t="b">
        <v>0</v>
      </c>
    </row>
    <row r="32" spans="1:7" ht="15">
      <c r="A32" s="91" t="s">
        <v>1583</v>
      </c>
      <c r="B32" s="91">
        <v>4</v>
      </c>
      <c r="C32" s="133">
        <v>0.005597086674677439</v>
      </c>
      <c r="D32" s="91" t="s">
        <v>1658</v>
      </c>
      <c r="E32" s="91" t="b">
        <v>0</v>
      </c>
      <c r="F32" s="91" t="b">
        <v>1</v>
      </c>
      <c r="G32" s="91" t="b">
        <v>0</v>
      </c>
    </row>
    <row r="33" spans="1:7" ht="15">
      <c r="A33" s="91" t="s">
        <v>251</v>
      </c>
      <c r="B33" s="91">
        <v>4</v>
      </c>
      <c r="C33" s="133">
        <v>0.005597086674677439</v>
      </c>
      <c r="D33" s="91" t="s">
        <v>1658</v>
      </c>
      <c r="E33" s="91" t="b">
        <v>0</v>
      </c>
      <c r="F33" s="91" t="b">
        <v>0</v>
      </c>
      <c r="G33" s="91" t="b">
        <v>0</v>
      </c>
    </row>
    <row r="34" spans="1:7" ht="15">
      <c r="A34" s="91" t="s">
        <v>1260</v>
      </c>
      <c r="B34" s="91">
        <v>4</v>
      </c>
      <c r="C34" s="133">
        <v>0.005597086674677439</v>
      </c>
      <c r="D34" s="91" t="s">
        <v>1658</v>
      </c>
      <c r="E34" s="91" t="b">
        <v>0</v>
      </c>
      <c r="F34" s="91" t="b">
        <v>0</v>
      </c>
      <c r="G34" s="91" t="b">
        <v>0</v>
      </c>
    </row>
    <row r="35" spans="1:7" ht="15">
      <c r="A35" s="91" t="s">
        <v>1261</v>
      </c>
      <c r="B35" s="91">
        <v>4</v>
      </c>
      <c r="C35" s="133">
        <v>0.005597086674677439</v>
      </c>
      <c r="D35" s="91" t="s">
        <v>1658</v>
      </c>
      <c r="E35" s="91" t="b">
        <v>0</v>
      </c>
      <c r="F35" s="91" t="b">
        <v>0</v>
      </c>
      <c r="G35" s="91" t="b">
        <v>0</v>
      </c>
    </row>
    <row r="36" spans="1:7" ht="15">
      <c r="A36" s="91" t="s">
        <v>1262</v>
      </c>
      <c r="B36" s="91">
        <v>4</v>
      </c>
      <c r="C36" s="133">
        <v>0.005597086674677439</v>
      </c>
      <c r="D36" s="91" t="s">
        <v>1658</v>
      </c>
      <c r="E36" s="91" t="b">
        <v>0</v>
      </c>
      <c r="F36" s="91" t="b">
        <v>0</v>
      </c>
      <c r="G36" s="91" t="b">
        <v>0</v>
      </c>
    </row>
    <row r="37" spans="1:7" ht="15">
      <c r="A37" s="91" t="s">
        <v>1264</v>
      </c>
      <c r="B37" s="91">
        <v>4</v>
      </c>
      <c r="C37" s="133">
        <v>0.005597086674677439</v>
      </c>
      <c r="D37" s="91" t="s">
        <v>1658</v>
      </c>
      <c r="E37" s="91" t="b">
        <v>0</v>
      </c>
      <c r="F37" s="91" t="b">
        <v>0</v>
      </c>
      <c r="G37" s="91" t="b">
        <v>0</v>
      </c>
    </row>
    <row r="38" spans="1:7" ht="15">
      <c r="A38" s="91" t="s">
        <v>1265</v>
      </c>
      <c r="B38" s="91">
        <v>4</v>
      </c>
      <c r="C38" s="133">
        <v>0.005597086674677439</v>
      </c>
      <c r="D38" s="91" t="s">
        <v>1658</v>
      </c>
      <c r="E38" s="91" t="b">
        <v>0</v>
      </c>
      <c r="F38" s="91" t="b">
        <v>0</v>
      </c>
      <c r="G38" s="91" t="b">
        <v>0</v>
      </c>
    </row>
    <row r="39" spans="1:7" ht="15">
      <c r="A39" s="91" t="s">
        <v>1266</v>
      </c>
      <c r="B39" s="91">
        <v>4</v>
      </c>
      <c r="C39" s="133">
        <v>0.005597086674677439</v>
      </c>
      <c r="D39" s="91" t="s">
        <v>1658</v>
      </c>
      <c r="E39" s="91" t="b">
        <v>0</v>
      </c>
      <c r="F39" s="91" t="b">
        <v>0</v>
      </c>
      <c r="G39" s="91" t="b">
        <v>0</v>
      </c>
    </row>
    <row r="40" spans="1:7" ht="15">
      <c r="A40" s="91" t="s">
        <v>1267</v>
      </c>
      <c r="B40" s="91">
        <v>4</v>
      </c>
      <c r="C40" s="133">
        <v>0.005597086674677439</v>
      </c>
      <c r="D40" s="91" t="s">
        <v>1658</v>
      </c>
      <c r="E40" s="91" t="b">
        <v>0</v>
      </c>
      <c r="F40" s="91" t="b">
        <v>1</v>
      </c>
      <c r="G40" s="91" t="b">
        <v>0</v>
      </c>
    </row>
    <row r="41" spans="1:7" ht="15">
      <c r="A41" s="91" t="s">
        <v>1584</v>
      </c>
      <c r="B41" s="91">
        <v>4</v>
      </c>
      <c r="C41" s="133">
        <v>0.005597086674677439</v>
      </c>
      <c r="D41" s="91" t="s">
        <v>1658</v>
      </c>
      <c r="E41" s="91" t="b">
        <v>0</v>
      </c>
      <c r="F41" s="91" t="b">
        <v>0</v>
      </c>
      <c r="G41" s="91" t="b">
        <v>0</v>
      </c>
    </row>
    <row r="42" spans="1:7" ht="15">
      <c r="A42" s="91" t="s">
        <v>1193</v>
      </c>
      <c r="B42" s="91">
        <v>4</v>
      </c>
      <c r="C42" s="133">
        <v>0.005597086674677439</v>
      </c>
      <c r="D42" s="91" t="s">
        <v>1658</v>
      </c>
      <c r="E42" s="91" t="b">
        <v>0</v>
      </c>
      <c r="F42" s="91" t="b">
        <v>0</v>
      </c>
      <c r="G42" s="91" t="b">
        <v>0</v>
      </c>
    </row>
    <row r="43" spans="1:7" ht="15">
      <c r="A43" s="91" t="s">
        <v>1248</v>
      </c>
      <c r="B43" s="91">
        <v>4</v>
      </c>
      <c r="C43" s="133">
        <v>0.005597086674677439</v>
      </c>
      <c r="D43" s="91" t="s">
        <v>1658</v>
      </c>
      <c r="E43" s="91" t="b">
        <v>0</v>
      </c>
      <c r="F43" s="91" t="b">
        <v>0</v>
      </c>
      <c r="G43" s="91" t="b">
        <v>0</v>
      </c>
    </row>
    <row r="44" spans="1:7" ht="15">
      <c r="A44" s="91" t="s">
        <v>1306</v>
      </c>
      <c r="B44" s="91">
        <v>4</v>
      </c>
      <c r="C44" s="133">
        <v>0.005597086674677439</v>
      </c>
      <c r="D44" s="91" t="s">
        <v>1658</v>
      </c>
      <c r="E44" s="91" t="b">
        <v>0</v>
      </c>
      <c r="F44" s="91" t="b">
        <v>0</v>
      </c>
      <c r="G44" s="91" t="b">
        <v>0</v>
      </c>
    </row>
    <row r="45" spans="1:7" ht="15">
      <c r="A45" s="91" t="s">
        <v>1295</v>
      </c>
      <c r="B45" s="91">
        <v>4</v>
      </c>
      <c r="C45" s="133">
        <v>0.005597086674677439</v>
      </c>
      <c r="D45" s="91" t="s">
        <v>1658</v>
      </c>
      <c r="E45" s="91" t="b">
        <v>0</v>
      </c>
      <c r="F45" s="91" t="b">
        <v>0</v>
      </c>
      <c r="G45" s="91" t="b">
        <v>0</v>
      </c>
    </row>
    <row r="46" spans="1:7" ht="15">
      <c r="A46" s="91" t="s">
        <v>1251</v>
      </c>
      <c r="B46" s="91">
        <v>3</v>
      </c>
      <c r="C46" s="133">
        <v>0.004665166888582767</v>
      </c>
      <c r="D46" s="91" t="s">
        <v>1658</v>
      </c>
      <c r="E46" s="91" t="b">
        <v>0</v>
      </c>
      <c r="F46" s="91" t="b">
        <v>0</v>
      </c>
      <c r="G46" s="91" t="b">
        <v>0</v>
      </c>
    </row>
    <row r="47" spans="1:7" ht="15">
      <c r="A47" s="91" t="s">
        <v>1252</v>
      </c>
      <c r="B47" s="91">
        <v>3</v>
      </c>
      <c r="C47" s="133">
        <v>0.004665166888582767</v>
      </c>
      <c r="D47" s="91" t="s">
        <v>1658</v>
      </c>
      <c r="E47" s="91" t="b">
        <v>0</v>
      </c>
      <c r="F47" s="91" t="b">
        <v>0</v>
      </c>
      <c r="G47" s="91" t="b">
        <v>0</v>
      </c>
    </row>
    <row r="48" spans="1:7" ht="15">
      <c r="A48" s="91" t="s">
        <v>280</v>
      </c>
      <c r="B48" s="91">
        <v>3</v>
      </c>
      <c r="C48" s="133">
        <v>0.004665166888582767</v>
      </c>
      <c r="D48" s="91" t="s">
        <v>1658</v>
      </c>
      <c r="E48" s="91" t="b">
        <v>0</v>
      </c>
      <c r="F48" s="91" t="b">
        <v>0</v>
      </c>
      <c r="G48" s="91" t="b">
        <v>0</v>
      </c>
    </row>
    <row r="49" spans="1:7" ht="15">
      <c r="A49" s="91" t="s">
        <v>1253</v>
      </c>
      <c r="B49" s="91">
        <v>3</v>
      </c>
      <c r="C49" s="133">
        <v>0.004665166888582767</v>
      </c>
      <c r="D49" s="91" t="s">
        <v>1658</v>
      </c>
      <c r="E49" s="91" t="b">
        <v>0</v>
      </c>
      <c r="F49" s="91" t="b">
        <v>0</v>
      </c>
      <c r="G49" s="91" t="b">
        <v>0</v>
      </c>
    </row>
    <row r="50" spans="1:7" ht="15">
      <c r="A50" s="91" t="s">
        <v>1254</v>
      </c>
      <c r="B50" s="91">
        <v>3</v>
      </c>
      <c r="C50" s="133">
        <v>0.004665166888582767</v>
      </c>
      <c r="D50" s="91" t="s">
        <v>1658</v>
      </c>
      <c r="E50" s="91" t="b">
        <v>0</v>
      </c>
      <c r="F50" s="91" t="b">
        <v>0</v>
      </c>
      <c r="G50" s="91" t="b">
        <v>0</v>
      </c>
    </row>
    <row r="51" spans="1:7" ht="15">
      <c r="A51" s="91" t="s">
        <v>1255</v>
      </c>
      <c r="B51" s="91">
        <v>3</v>
      </c>
      <c r="C51" s="133">
        <v>0.004665166888582767</v>
      </c>
      <c r="D51" s="91" t="s">
        <v>1658</v>
      </c>
      <c r="E51" s="91" t="b">
        <v>0</v>
      </c>
      <c r="F51" s="91" t="b">
        <v>0</v>
      </c>
      <c r="G51" s="91" t="b">
        <v>0</v>
      </c>
    </row>
    <row r="52" spans="1:7" ht="15">
      <c r="A52" s="91" t="s">
        <v>1256</v>
      </c>
      <c r="B52" s="91">
        <v>3</v>
      </c>
      <c r="C52" s="133">
        <v>0.004665166888582767</v>
      </c>
      <c r="D52" s="91" t="s">
        <v>1658</v>
      </c>
      <c r="E52" s="91" t="b">
        <v>1</v>
      </c>
      <c r="F52" s="91" t="b">
        <v>0</v>
      </c>
      <c r="G52" s="91" t="b">
        <v>0</v>
      </c>
    </row>
    <row r="53" spans="1:7" ht="15">
      <c r="A53" s="91" t="s">
        <v>261</v>
      </c>
      <c r="B53" s="91">
        <v>3</v>
      </c>
      <c r="C53" s="133">
        <v>0.004665166888582767</v>
      </c>
      <c r="D53" s="91" t="s">
        <v>1658</v>
      </c>
      <c r="E53" s="91" t="b">
        <v>0</v>
      </c>
      <c r="F53" s="91" t="b">
        <v>0</v>
      </c>
      <c r="G53" s="91" t="b">
        <v>0</v>
      </c>
    </row>
    <row r="54" spans="1:7" ht="15">
      <c r="A54" s="91" t="s">
        <v>1585</v>
      </c>
      <c r="B54" s="91">
        <v>3</v>
      </c>
      <c r="C54" s="133">
        <v>0.004665166888582767</v>
      </c>
      <c r="D54" s="91" t="s">
        <v>1658</v>
      </c>
      <c r="E54" s="91" t="b">
        <v>0</v>
      </c>
      <c r="F54" s="91" t="b">
        <v>0</v>
      </c>
      <c r="G54" s="91" t="b">
        <v>0</v>
      </c>
    </row>
    <row r="55" spans="1:7" ht="15">
      <c r="A55" s="91" t="s">
        <v>1586</v>
      </c>
      <c r="B55" s="91">
        <v>3</v>
      </c>
      <c r="C55" s="133">
        <v>0.004665166888582767</v>
      </c>
      <c r="D55" s="91" t="s">
        <v>1658</v>
      </c>
      <c r="E55" s="91" t="b">
        <v>0</v>
      </c>
      <c r="F55" s="91" t="b">
        <v>0</v>
      </c>
      <c r="G55" s="91" t="b">
        <v>0</v>
      </c>
    </row>
    <row r="56" spans="1:7" ht="15">
      <c r="A56" s="91" t="s">
        <v>1587</v>
      </c>
      <c r="B56" s="91">
        <v>3</v>
      </c>
      <c r="C56" s="133">
        <v>0.004665166888582767</v>
      </c>
      <c r="D56" s="91" t="s">
        <v>1658</v>
      </c>
      <c r="E56" s="91" t="b">
        <v>0</v>
      </c>
      <c r="F56" s="91" t="b">
        <v>0</v>
      </c>
      <c r="G56" s="91" t="b">
        <v>0</v>
      </c>
    </row>
    <row r="57" spans="1:7" ht="15">
      <c r="A57" s="91" t="s">
        <v>258</v>
      </c>
      <c r="B57" s="91">
        <v>3</v>
      </c>
      <c r="C57" s="133">
        <v>0.004665166888582767</v>
      </c>
      <c r="D57" s="91" t="s">
        <v>1658</v>
      </c>
      <c r="E57" s="91" t="b">
        <v>0</v>
      </c>
      <c r="F57" s="91" t="b">
        <v>0</v>
      </c>
      <c r="G57" s="91" t="b">
        <v>0</v>
      </c>
    </row>
    <row r="58" spans="1:7" ht="15">
      <c r="A58" s="91" t="s">
        <v>1588</v>
      </c>
      <c r="B58" s="91">
        <v>3</v>
      </c>
      <c r="C58" s="133">
        <v>0.004665166888582767</v>
      </c>
      <c r="D58" s="91" t="s">
        <v>1658</v>
      </c>
      <c r="E58" s="91" t="b">
        <v>0</v>
      </c>
      <c r="F58" s="91" t="b">
        <v>0</v>
      </c>
      <c r="G58" s="91" t="b">
        <v>0</v>
      </c>
    </row>
    <row r="59" spans="1:7" ht="15">
      <c r="A59" s="91" t="s">
        <v>1210</v>
      </c>
      <c r="B59" s="91">
        <v>3</v>
      </c>
      <c r="C59" s="133">
        <v>0.004665166888582767</v>
      </c>
      <c r="D59" s="91" t="s">
        <v>1658</v>
      </c>
      <c r="E59" s="91" t="b">
        <v>0</v>
      </c>
      <c r="F59" s="91" t="b">
        <v>0</v>
      </c>
      <c r="G59" s="91" t="b">
        <v>0</v>
      </c>
    </row>
    <row r="60" spans="1:7" ht="15">
      <c r="A60" s="91" t="s">
        <v>1589</v>
      </c>
      <c r="B60" s="91">
        <v>3</v>
      </c>
      <c r="C60" s="133">
        <v>0.004665166888582767</v>
      </c>
      <c r="D60" s="91" t="s">
        <v>1658</v>
      </c>
      <c r="E60" s="91" t="b">
        <v>0</v>
      </c>
      <c r="F60" s="91" t="b">
        <v>0</v>
      </c>
      <c r="G60" s="91" t="b">
        <v>0</v>
      </c>
    </row>
    <row r="61" spans="1:7" ht="15">
      <c r="A61" s="91" t="s">
        <v>1201</v>
      </c>
      <c r="B61" s="91">
        <v>3</v>
      </c>
      <c r="C61" s="133">
        <v>0.004665166888582767</v>
      </c>
      <c r="D61" s="91" t="s">
        <v>1658</v>
      </c>
      <c r="E61" s="91" t="b">
        <v>0</v>
      </c>
      <c r="F61" s="91" t="b">
        <v>0</v>
      </c>
      <c r="G61" s="91" t="b">
        <v>0</v>
      </c>
    </row>
    <row r="62" spans="1:7" ht="15">
      <c r="A62" s="91" t="s">
        <v>1590</v>
      </c>
      <c r="B62" s="91">
        <v>3</v>
      </c>
      <c r="C62" s="133">
        <v>0.0053238623713346925</v>
      </c>
      <c r="D62" s="91" t="s">
        <v>1658</v>
      </c>
      <c r="E62" s="91" t="b">
        <v>0</v>
      </c>
      <c r="F62" s="91" t="b">
        <v>0</v>
      </c>
      <c r="G62" s="91" t="b">
        <v>0</v>
      </c>
    </row>
    <row r="63" spans="1:7" ht="15">
      <c r="A63" s="91" t="s">
        <v>1591</v>
      </c>
      <c r="B63" s="91">
        <v>3</v>
      </c>
      <c r="C63" s="133">
        <v>0.006449909736661305</v>
      </c>
      <c r="D63" s="91" t="s">
        <v>1658</v>
      </c>
      <c r="E63" s="91" t="b">
        <v>0</v>
      </c>
      <c r="F63" s="91" t="b">
        <v>1</v>
      </c>
      <c r="G63" s="91" t="b">
        <v>0</v>
      </c>
    </row>
    <row r="64" spans="1:7" ht="15">
      <c r="A64" s="91" t="s">
        <v>1592</v>
      </c>
      <c r="B64" s="91">
        <v>3</v>
      </c>
      <c r="C64" s="133">
        <v>0.004665166888582767</v>
      </c>
      <c r="D64" s="91" t="s">
        <v>1658</v>
      </c>
      <c r="E64" s="91" t="b">
        <v>0</v>
      </c>
      <c r="F64" s="91" t="b">
        <v>0</v>
      </c>
      <c r="G64" s="91" t="b">
        <v>0</v>
      </c>
    </row>
    <row r="65" spans="1:7" ht="15">
      <c r="A65" s="91" t="s">
        <v>1286</v>
      </c>
      <c r="B65" s="91">
        <v>3</v>
      </c>
      <c r="C65" s="133">
        <v>0.004665166888582767</v>
      </c>
      <c r="D65" s="91" t="s">
        <v>1658</v>
      </c>
      <c r="E65" s="91" t="b">
        <v>0</v>
      </c>
      <c r="F65" s="91" t="b">
        <v>0</v>
      </c>
      <c r="G65" s="91" t="b">
        <v>0</v>
      </c>
    </row>
    <row r="66" spans="1:7" ht="15">
      <c r="A66" s="91" t="s">
        <v>1287</v>
      </c>
      <c r="B66" s="91">
        <v>3</v>
      </c>
      <c r="C66" s="133">
        <v>0.004665166888582767</v>
      </c>
      <c r="D66" s="91" t="s">
        <v>1658</v>
      </c>
      <c r="E66" s="91" t="b">
        <v>0</v>
      </c>
      <c r="F66" s="91" t="b">
        <v>0</v>
      </c>
      <c r="G66" s="91" t="b">
        <v>0</v>
      </c>
    </row>
    <row r="67" spans="1:7" ht="15">
      <c r="A67" s="91" t="s">
        <v>1288</v>
      </c>
      <c r="B67" s="91">
        <v>3</v>
      </c>
      <c r="C67" s="133">
        <v>0.004665166888582767</v>
      </c>
      <c r="D67" s="91" t="s">
        <v>1658</v>
      </c>
      <c r="E67" s="91" t="b">
        <v>0</v>
      </c>
      <c r="F67" s="91" t="b">
        <v>0</v>
      </c>
      <c r="G67" s="91" t="b">
        <v>0</v>
      </c>
    </row>
    <row r="68" spans="1:7" ht="15">
      <c r="A68" s="91" t="s">
        <v>1289</v>
      </c>
      <c r="B68" s="91">
        <v>3</v>
      </c>
      <c r="C68" s="133">
        <v>0.004665166888582767</v>
      </c>
      <c r="D68" s="91" t="s">
        <v>1658</v>
      </c>
      <c r="E68" s="91" t="b">
        <v>0</v>
      </c>
      <c r="F68" s="91" t="b">
        <v>0</v>
      </c>
      <c r="G68" s="91" t="b">
        <v>0</v>
      </c>
    </row>
    <row r="69" spans="1:7" ht="15">
      <c r="A69" s="91" t="s">
        <v>1290</v>
      </c>
      <c r="B69" s="91">
        <v>3</v>
      </c>
      <c r="C69" s="133">
        <v>0.004665166888582767</v>
      </c>
      <c r="D69" s="91" t="s">
        <v>1658</v>
      </c>
      <c r="E69" s="91" t="b">
        <v>0</v>
      </c>
      <c r="F69" s="91" t="b">
        <v>0</v>
      </c>
      <c r="G69" s="91" t="b">
        <v>0</v>
      </c>
    </row>
    <row r="70" spans="1:7" ht="15">
      <c r="A70" s="91" t="s">
        <v>1291</v>
      </c>
      <c r="B70" s="91">
        <v>3</v>
      </c>
      <c r="C70" s="133">
        <v>0.004665166888582767</v>
      </c>
      <c r="D70" s="91" t="s">
        <v>1658</v>
      </c>
      <c r="E70" s="91" t="b">
        <v>0</v>
      </c>
      <c r="F70" s="91" t="b">
        <v>0</v>
      </c>
      <c r="G70" s="91" t="b">
        <v>0</v>
      </c>
    </row>
    <row r="71" spans="1:7" ht="15">
      <c r="A71" s="91" t="s">
        <v>554</v>
      </c>
      <c r="B71" s="91">
        <v>3</v>
      </c>
      <c r="C71" s="133">
        <v>0.004665166888582767</v>
      </c>
      <c r="D71" s="91" t="s">
        <v>1658</v>
      </c>
      <c r="E71" s="91" t="b">
        <v>0</v>
      </c>
      <c r="F71" s="91" t="b">
        <v>0</v>
      </c>
      <c r="G71" s="91" t="b">
        <v>0</v>
      </c>
    </row>
    <row r="72" spans="1:7" ht="15">
      <c r="A72" s="91" t="s">
        <v>1292</v>
      </c>
      <c r="B72" s="91">
        <v>3</v>
      </c>
      <c r="C72" s="133">
        <v>0.004665166888582767</v>
      </c>
      <c r="D72" s="91" t="s">
        <v>1658</v>
      </c>
      <c r="E72" s="91" t="b">
        <v>0</v>
      </c>
      <c r="F72" s="91" t="b">
        <v>0</v>
      </c>
      <c r="G72" s="91" t="b">
        <v>0</v>
      </c>
    </row>
    <row r="73" spans="1:7" ht="15">
      <c r="A73" s="91" t="s">
        <v>1593</v>
      </c>
      <c r="B73" s="91">
        <v>3</v>
      </c>
      <c r="C73" s="133">
        <v>0.004665166888582767</v>
      </c>
      <c r="D73" s="91" t="s">
        <v>1658</v>
      </c>
      <c r="E73" s="91" t="b">
        <v>0</v>
      </c>
      <c r="F73" s="91" t="b">
        <v>0</v>
      </c>
      <c r="G73" s="91" t="b">
        <v>0</v>
      </c>
    </row>
    <row r="74" spans="1:7" ht="15">
      <c r="A74" s="91" t="s">
        <v>1594</v>
      </c>
      <c r="B74" s="91">
        <v>3</v>
      </c>
      <c r="C74" s="133">
        <v>0.004665166888582767</v>
      </c>
      <c r="D74" s="91" t="s">
        <v>1658</v>
      </c>
      <c r="E74" s="91" t="b">
        <v>0</v>
      </c>
      <c r="F74" s="91" t="b">
        <v>0</v>
      </c>
      <c r="G74" s="91" t="b">
        <v>0</v>
      </c>
    </row>
    <row r="75" spans="1:7" ht="15">
      <c r="A75" s="91" t="s">
        <v>275</v>
      </c>
      <c r="B75" s="91">
        <v>3</v>
      </c>
      <c r="C75" s="133">
        <v>0.004665166888582767</v>
      </c>
      <c r="D75" s="91" t="s">
        <v>1658</v>
      </c>
      <c r="E75" s="91" t="b">
        <v>0</v>
      </c>
      <c r="F75" s="91" t="b">
        <v>0</v>
      </c>
      <c r="G75" s="91" t="b">
        <v>0</v>
      </c>
    </row>
    <row r="76" spans="1:7" ht="15">
      <c r="A76" s="91" t="s">
        <v>1595</v>
      </c>
      <c r="B76" s="91">
        <v>3</v>
      </c>
      <c r="C76" s="133">
        <v>0.004665166888582767</v>
      </c>
      <c r="D76" s="91" t="s">
        <v>1658</v>
      </c>
      <c r="E76" s="91" t="b">
        <v>0</v>
      </c>
      <c r="F76" s="91" t="b">
        <v>0</v>
      </c>
      <c r="G76" s="91" t="b">
        <v>0</v>
      </c>
    </row>
    <row r="77" spans="1:7" ht="15">
      <c r="A77" s="91" t="s">
        <v>1596</v>
      </c>
      <c r="B77" s="91">
        <v>3</v>
      </c>
      <c r="C77" s="133">
        <v>0.004665166888582767</v>
      </c>
      <c r="D77" s="91" t="s">
        <v>1658</v>
      </c>
      <c r="E77" s="91" t="b">
        <v>0</v>
      </c>
      <c r="F77" s="91" t="b">
        <v>0</v>
      </c>
      <c r="G77" s="91" t="b">
        <v>0</v>
      </c>
    </row>
    <row r="78" spans="1:7" ht="15">
      <c r="A78" s="91" t="s">
        <v>1597</v>
      </c>
      <c r="B78" s="91">
        <v>3</v>
      </c>
      <c r="C78" s="133">
        <v>0.004665166888582767</v>
      </c>
      <c r="D78" s="91" t="s">
        <v>1658</v>
      </c>
      <c r="E78" s="91" t="b">
        <v>0</v>
      </c>
      <c r="F78" s="91" t="b">
        <v>0</v>
      </c>
      <c r="G78" s="91" t="b">
        <v>0</v>
      </c>
    </row>
    <row r="79" spans="1:7" ht="15">
      <c r="A79" s="91" t="s">
        <v>1242</v>
      </c>
      <c r="B79" s="91">
        <v>3</v>
      </c>
      <c r="C79" s="133">
        <v>0.004665166888582767</v>
      </c>
      <c r="D79" s="91" t="s">
        <v>1658</v>
      </c>
      <c r="E79" s="91" t="b">
        <v>0</v>
      </c>
      <c r="F79" s="91" t="b">
        <v>0</v>
      </c>
      <c r="G79" s="91" t="b">
        <v>0</v>
      </c>
    </row>
    <row r="80" spans="1:7" ht="15">
      <c r="A80" s="91" t="s">
        <v>1598</v>
      </c>
      <c r="B80" s="91">
        <v>3</v>
      </c>
      <c r="C80" s="133">
        <v>0.004665166888582767</v>
      </c>
      <c r="D80" s="91" t="s">
        <v>1658</v>
      </c>
      <c r="E80" s="91" t="b">
        <v>0</v>
      </c>
      <c r="F80" s="91" t="b">
        <v>0</v>
      </c>
      <c r="G80" s="91" t="b">
        <v>0</v>
      </c>
    </row>
    <row r="81" spans="1:7" ht="15">
      <c r="A81" s="91" t="s">
        <v>1599</v>
      </c>
      <c r="B81" s="91">
        <v>3</v>
      </c>
      <c r="C81" s="133">
        <v>0.004665166888582767</v>
      </c>
      <c r="D81" s="91" t="s">
        <v>1658</v>
      </c>
      <c r="E81" s="91" t="b">
        <v>0</v>
      </c>
      <c r="F81" s="91" t="b">
        <v>0</v>
      </c>
      <c r="G81" s="91" t="b">
        <v>0</v>
      </c>
    </row>
    <row r="82" spans="1:7" ht="15">
      <c r="A82" s="91" t="s">
        <v>1244</v>
      </c>
      <c r="B82" s="91">
        <v>3</v>
      </c>
      <c r="C82" s="133">
        <v>0.0053238623713346925</v>
      </c>
      <c r="D82" s="91" t="s">
        <v>1658</v>
      </c>
      <c r="E82" s="91" t="b">
        <v>0</v>
      </c>
      <c r="F82" s="91" t="b">
        <v>0</v>
      </c>
      <c r="G82" s="91" t="b">
        <v>0</v>
      </c>
    </row>
    <row r="83" spans="1:7" ht="15">
      <c r="A83" s="91" t="s">
        <v>1308</v>
      </c>
      <c r="B83" s="91">
        <v>3</v>
      </c>
      <c r="C83" s="133">
        <v>0.004665166888582767</v>
      </c>
      <c r="D83" s="91" t="s">
        <v>1658</v>
      </c>
      <c r="E83" s="91" t="b">
        <v>0</v>
      </c>
      <c r="F83" s="91" t="b">
        <v>0</v>
      </c>
      <c r="G83" s="91" t="b">
        <v>0</v>
      </c>
    </row>
    <row r="84" spans="1:7" ht="15">
      <c r="A84" s="91" t="s">
        <v>1600</v>
      </c>
      <c r="B84" s="91">
        <v>3</v>
      </c>
      <c r="C84" s="133">
        <v>0.004665166888582767</v>
      </c>
      <c r="D84" s="91" t="s">
        <v>1658</v>
      </c>
      <c r="E84" s="91" t="b">
        <v>0</v>
      </c>
      <c r="F84" s="91" t="b">
        <v>0</v>
      </c>
      <c r="G84" s="91" t="b">
        <v>0</v>
      </c>
    </row>
    <row r="85" spans="1:7" ht="15">
      <c r="A85" s="91" t="s">
        <v>1601</v>
      </c>
      <c r="B85" s="91">
        <v>3</v>
      </c>
      <c r="C85" s="133">
        <v>0.004665166888582767</v>
      </c>
      <c r="D85" s="91" t="s">
        <v>1658</v>
      </c>
      <c r="E85" s="91" t="b">
        <v>0</v>
      </c>
      <c r="F85" s="91" t="b">
        <v>0</v>
      </c>
      <c r="G85" s="91" t="b">
        <v>0</v>
      </c>
    </row>
    <row r="86" spans="1:7" ht="15">
      <c r="A86" s="91" t="s">
        <v>1270</v>
      </c>
      <c r="B86" s="91">
        <v>3</v>
      </c>
      <c r="C86" s="133">
        <v>0.004665166888582767</v>
      </c>
      <c r="D86" s="91" t="s">
        <v>1658</v>
      </c>
      <c r="E86" s="91" t="b">
        <v>1</v>
      </c>
      <c r="F86" s="91" t="b">
        <v>0</v>
      </c>
      <c r="G86" s="91" t="b">
        <v>0</v>
      </c>
    </row>
    <row r="87" spans="1:7" ht="15">
      <c r="A87" s="91" t="s">
        <v>1294</v>
      </c>
      <c r="B87" s="91">
        <v>3</v>
      </c>
      <c r="C87" s="133">
        <v>0.004665166888582767</v>
      </c>
      <c r="D87" s="91" t="s">
        <v>1658</v>
      </c>
      <c r="E87" s="91" t="b">
        <v>0</v>
      </c>
      <c r="F87" s="91" t="b">
        <v>0</v>
      </c>
      <c r="G87" s="91" t="b">
        <v>0</v>
      </c>
    </row>
    <row r="88" spans="1:7" ht="15">
      <c r="A88" s="91" t="s">
        <v>1296</v>
      </c>
      <c r="B88" s="91">
        <v>3</v>
      </c>
      <c r="C88" s="133">
        <v>0.004665166888582767</v>
      </c>
      <c r="D88" s="91" t="s">
        <v>1658</v>
      </c>
      <c r="E88" s="91" t="b">
        <v>0</v>
      </c>
      <c r="F88" s="91" t="b">
        <v>0</v>
      </c>
      <c r="G88" s="91" t="b">
        <v>0</v>
      </c>
    </row>
    <row r="89" spans="1:7" ht="15">
      <c r="A89" s="91" t="s">
        <v>1297</v>
      </c>
      <c r="B89" s="91">
        <v>3</v>
      </c>
      <c r="C89" s="133">
        <v>0.004665166888582767</v>
      </c>
      <c r="D89" s="91" t="s">
        <v>1658</v>
      </c>
      <c r="E89" s="91" t="b">
        <v>1</v>
      </c>
      <c r="F89" s="91" t="b">
        <v>0</v>
      </c>
      <c r="G89" s="91" t="b">
        <v>0</v>
      </c>
    </row>
    <row r="90" spans="1:7" ht="15">
      <c r="A90" s="91" t="s">
        <v>1298</v>
      </c>
      <c r="B90" s="91">
        <v>3</v>
      </c>
      <c r="C90" s="133">
        <v>0.004665166888582767</v>
      </c>
      <c r="D90" s="91" t="s">
        <v>1658</v>
      </c>
      <c r="E90" s="91" t="b">
        <v>0</v>
      </c>
      <c r="F90" s="91" t="b">
        <v>1</v>
      </c>
      <c r="G90" s="91" t="b">
        <v>0</v>
      </c>
    </row>
    <row r="91" spans="1:7" ht="15">
      <c r="A91" s="91" t="s">
        <v>260</v>
      </c>
      <c r="B91" s="91">
        <v>2</v>
      </c>
      <c r="C91" s="133">
        <v>0.0035492415808897953</v>
      </c>
      <c r="D91" s="91" t="s">
        <v>1658</v>
      </c>
      <c r="E91" s="91" t="b">
        <v>0</v>
      </c>
      <c r="F91" s="91" t="b">
        <v>0</v>
      </c>
      <c r="G91" s="91" t="b">
        <v>0</v>
      </c>
    </row>
    <row r="92" spans="1:7" ht="15">
      <c r="A92" s="91" t="s">
        <v>279</v>
      </c>
      <c r="B92" s="91">
        <v>2</v>
      </c>
      <c r="C92" s="133">
        <v>0.0035492415808897953</v>
      </c>
      <c r="D92" s="91" t="s">
        <v>1658</v>
      </c>
      <c r="E92" s="91" t="b">
        <v>0</v>
      </c>
      <c r="F92" s="91" t="b">
        <v>0</v>
      </c>
      <c r="G92" s="91" t="b">
        <v>0</v>
      </c>
    </row>
    <row r="93" spans="1:7" ht="15">
      <c r="A93" s="91" t="s">
        <v>1602</v>
      </c>
      <c r="B93" s="91">
        <v>2</v>
      </c>
      <c r="C93" s="133">
        <v>0.0035492415808897953</v>
      </c>
      <c r="D93" s="91" t="s">
        <v>1658</v>
      </c>
      <c r="E93" s="91" t="b">
        <v>0</v>
      </c>
      <c r="F93" s="91" t="b">
        <v>0</v>
      </c>
      <c r="G93" s="91" t="b">
        <v>0</v>
      </c>
    </row>
    <row r="94" spans="1:7" ht="15">
      <c r="A94" s="91" t="s">
        <v>1603</v>
      </c>
      <c r="B94" s="91">
        <v>2</v>
      </c>
      <c r="C94" s="133">
        <v>0.0035492415808897953</v>
      </c>
      <c r="D94" s="91" t="s">
        <v>1658</v>
      </c>
      <c r="E94" s="91" t="b">
        <v>0</v>
      </c>
      <c r="F94" s="91" t="b">
        <v>0</v>
      </c>
      <c r="G94" s="91" t="b">
        <v>0</v>
      </c>
    </row>
    <row r="95" spans="1:7" ht="15">
      <c r="A95" s="91" t="s">
        <v>1604</v>
      </c>
      <c r="B95" s="91">
        <v>2</v>
      </c>
      <c r="C95" s="133">
        <v>0.0035492415808897953</v>
      </c>
      <c r="D95" s="91" t="s">
        <v>1658</v>
      </c>
      <c r="E95" s="91" t="b">
        <v>0</v>
      </c>
      <c r="F95" s="91" t="b">
        <v>0</v>
      </c>
      <c r="G95" s="91" t="b">
        <v>0</v>
      </c>
    </row>
    <row r="96" spans="1:7" ht="15">
      <c r="A96" s="91" t="s">
        <v>1605</v>
      </c>
      <c r="B96" s="91">
        <v>2</v>
      </c>
      <c r="C96" s="133">
        <v>0.0035492415808897953</v>
      </c>
      <c r="D96" s="91" t="s">
        <v>1658</v>
      </c>
      <c r="E96" s="91" t="b">
        <v>0</v>
      </c>
      <c r="F96" s="91" t="b">
        <v>0</v>
      </c>
      <c r="G96" s="91" t="b">
        <v>0</v>
      </c>
    </row>
    <row r="97" spans="1:7" ht="15">
      <c r="A97" s="91" t="s">
        <v>1606</v>
      </c>
      <c r="B97" s="91">
        <v>2</v>
      </c>
      <c r="C97" s="133">
        <v>0.0035492415808897953</v>
      </c>
      <c r="D97" s="91" t="s">
        <v>1658</v>
      </c>
      <c r="E97" s="91" t="b">
        <v>0</v>
      </c>
      <c r="F97" s="91" t="b">
        <v>0</v>
      </c>
      <c r="G97" s="91" t="b">
        <v>0</v>
      </c>
    </row>
    <row r="98" spans="1:7" ht="15">
      <c r="A98" s="91" t="s">
        <v>1607</v>
      </c>
      <c r="B98" s="91">
        <v>2</v>
      </c>
      <c r="C98" s="133">
        <v>0.0035492415808897953</v>
      </c>
      <c r="D98" s="91" t="s">
        <v>1658</v>
      </c>
      <c r="E98" s="91" t="b">
        <v>0</v>
      </c>
      <c r="F98" s="91" t="b">
        <v>0</v>
      </c>
      <c r="G98" s="91" t="b">
        <v>0</v>
      </c>
    </row>
    <row r="99" spans="1:7" ht="15">
      <c r="A99" s="91" t="s">
        <v>249</v>
      </c>
      <c r="B99" s="91">
        <v>2</v>
      </c>
      <c r="C99" s="133">
        <v>0.0035492415808897953</v>
      </c>
      <c r="D99" s="91" t="s">
        <v>1658</v>
      </c>
      <c r="E99" s="91" t="b">
        <v>0</v>
      </c>
      <c r="F99" s="91" t="b">
        <v>0</v>
      </c>
      <c r="G99" s="91" t="b">
        <v>0</v>
      </c>
    </row>
    <row r="100" spans="1:7" ht="15">
      <c r="A100" s="91" t="s">
        <v>1608</v>
      </c>
      <c r="B100" s="91">
        <v>2</v>
      </c>
      <c r="C100" s="133">
        <v>0.0035492415808897953</v>
      </c>
      <c r="D100" s="91" t="s">
        <v>1658</v>
      </c>
      <c r="E100" s="91" t="b">
        <v>0</v>
      </c>
      <c r="F100" s="91" t="b">
        <v>0</v>
      </c>
      <c r="G100" s="91" t="b">
        <v>0</v>
      </c>
    </row>
    <row r="101" spans="1:7" ht="15">
      <c r="A101" s="91" t="s">
        <v>1609</v>
      </c>
      <c r="B101" s="91">
        <v>2</v>
      </c>
      <c r="C101" s="133">
        <v>0.00429993982444087</v>
      </c>
      <c r="D101" s="91" t="s">
        <v>1658</v>
      </c>
      <c r="E101" s="91" t="b">
        <v>0</v>
      </c>
      <c r="F101" s="91" t="b">
        <v>0</v>
      </c>
      <c r="G101" s="91" t="b">
        <v>0</v>
      </c>
    </row>
    <row r="102" spans="1:7" ht="15">
      <c r="A102" s="91" t="s">
        <v>1610</v>
      </c>
      <c r="B102" s="91">
        <v>2</v>
      </c>
      <c r="C102" s="133">
        <v>0.0035492415808897953</v>
      </c>
      <c r="D102" s="91" t="s">
        <v>1658</v>
      </c>
      <c r="E102" s="91" t="b">
        <v>0</v>
      </c>
      <c r="F102" s="91" t="b">
        <v>0</v>
      </c>
      <c r="G102" s="91" t="b">
        <v>0</v>
      </c>
    </row>
    <row r="103" spans="1:7" ht="15">
      <c r="A103" s="91" t="s">
        <v>1611</v>
      </c>
      <c r="B103" s="91">
        <v>2</v>
      </c>
      <c r="C103" s="133">
        <v>0.0035492415808897953</v>
      </c>
      <c r="D103" s="91" t="s">
        <v>1658</v>
      </c>
      <c r="E103" s="91" t="b">
        <v>0</v>
      </c>
      <c r="F103" s="91" t="b">
        <v>0</v>
      </c>
      <c r="G103" s="91" t="b">
        <v>0</v>
      </c>
    </row>
    <row r="104" spans="1:7" ht="15">
      <c r="A104" s="91" t="s">
        <v>1612</v>
      </c>
      <c r="B104" s="91">
        <v>2</v>
      </c>
      <c r="C104" s="133">
        <v>0.0035492415808897953</v>
      </c>
      <c r="D104" s="91" t="s">
        <v>1658</v>
      </c>
      <c r="E104" s="91" t="b">
        <v>0</v>
      </c>
      <c r="F104" s="91" t="b">
        <v>0</v>
      </c>
      <c r="G104" s="91" t="b">
        <v>0</v>
      </c>
    </row>
    <row r="105" spans="1:7" ht="15">
      <c r="A105" s="91" t="s">
        <v>1247</v>
      </c>
      <c r="B105" s="91">
        <v>2</v>
      </c>
      <c r="C105" s="133">
        <v>0.0035492415808897953</v>
      </c>
      <c r="D105" s="91" t="s">
        <v>1658</v>
      </c>
      <c r="E105" s="91" t="b">
        <v>0</v>
      </c>
      <c r="F105" s="91" t="b">
        <v>0</v>
      </c>
      <c r="G105" s="91" t="b">
        <v>0</v>
      </c>
    </row>
    <row r="106" spans="1:7" ht="15">
      <c r="A106" s="91" t="s">
        <v>1613</v>
      </c>
      <c r="B106" s="91">
        <v>2</v>
      </c>
      <c r="C106" s="133">
        <v>0.0035492415808897953</v>
      </c>
      <c r="D106" s="91" t="s">
        <v>1658</v>
      </c>
      <c r="E106" s="91" t="b">
        <v>0</v>
      </c>
      <c r="F106" s="91" t="b">
        <v>0</v>
      </c>
      <c r="G106" s="91" t="b">
        <v>0</v>
      </c>
    </row>
    <row r="107" spans="1:7" ht="15">
      <c r="A107" s="91" t="s">
        <v>1245</v>
      </c>
      <c r="B107" s="91">
        <v>2</v>
      </c>
      <c r="C107" s="133">
        <v>0.0035492415808897953</v>
      </c>
      <c r="D107" s="91" t="s">
        <v>1658</v>
      </c>
      <c r="E107" s="91" t="b">
        <v>0</v>
      </c>
      <c r="F107" s="91" t="b">
        <v>0</v>
      </c>
      <c r="G107" s="91" t="b">
        <v>0</v>
      </c>
    </row>
    <row r="108" spans="1:7" ht="15">
      <c r="A108" s="91" t="s">
        <v>1614</v>
      </c>
      <c r="B108" s="91">
        <v>2</v>
      </c>
      <c r="C108" s="133">
        <v>0.0035492415808897953</v>
      </c>
      <c r="D108" s="91" t="s">
        <v>1658</v>
      </c>
      <c r="E108" s="91" t="b">
        <v>0</v>
      </c>
      <c r="F108" s="91" t="b">
        <v>0</v>
      </c>
      <c r="G108" s="91" t="b">
        <v>0</v>
      </c>
    </row>
    <row r="109" spans="1:7" ht="15">
      <c r="A109" s="91" t="s">
        <v>1615</v>
      </c>
      <c r="B109" s="91">
        <v>2</v>
      </c>
      <c r="C109" s="133">
        <v>0.00429993982444087</v>
      </c>
      <c r="D109" s="91" t="s">
        <v>1658</v>
      </c>
      <c r="E109" s="91" t="b">
        <v>0</v>
      </c>
      <c r="F109" s="91" t="b">
        <v>0</v>
      </c>
      <c r="G109" s="91" t="b">
        <v>0</v>
      </c>
    </row>
    <row r="110" spans="1:7" ht="15">
      <c r="A110" s="91" t="s">
        <v>1616</v>
      </c>
      <c r="B110" s="91">
        <v>2</v>
      </c>
      <c r="C110" s="133">
        <v>0.0035492415808897953</v>
      </c>
      <c r="D110" s="91" t="s">
        <v>1658</v>
      </c>
      <c r="E110" s="91" t="b">
        <v>0</v>
      </c>
      <c r="F110" s="91" t="b">
        <v>0</v>
      </c>
      <c r="G110" s="91" t="b">
        <v>0</v>
      </c>
    </row>
    <row r="111" spans="1:7" ht="15">
      <c r="A111" s="91" t="s">
        <v>1617</v>
      </c>
      <c r="B111" s="91">
        <v>2</v>
      </c>
      <c r="C111" s="133">
        <v>0.00429993982444087</v>
      </c>
      <c r="D111" s="91" t="s">
        <v>1658</v>
      </c>
      <c r="E111" s="91" t="b">
        <v>0</v>
      </c>
      <c r="F111" s="91" t="b">
        <v>0</v>
      </c>
      <c r="G111" s="91" t="b">
        <v>0</v>
      </c>
    </row>
    <row r="112" spans="1:7" ht="15">
      <c r="A112" s="91" t="s">
        <v>1618</v>
      </c>
      <c r="B112" s="91">
        <v>2</v>
      </c>
      <c r="C112" s="133">
        <v>0.0035492415808897953</v>
      </c>
      <c r="D112" s="91" t="s">
        <v>1658</v>
      </c>
      <c r="E112" s="91" t="b">
        <v>0</v>
      </c>
      <c r="F112" s="91" t="b">
        <v>0</v>
      </c>
      <c r="G112" s="91" t="b">
        <v>0</v>
      </c>
    </row>
    <row r="113" spans="1:7" ht="15">
      <c r="A113" s="91" t="s">
        <v>1619</v>
      </c>
      <c r="B113" s="91">
        <v>2</v>
      </c>
      <c r="C113" s="133">
        <v>0.0035492415808897953</v>
      </c>
      <c r="D113" s="91" t="s">
        <v>1658</v>
      </c>
      <c r="E113" s="91" t="b">
        <v>0</v>
      </c>
      <c r="F113" s="91" t="b">
        <v>0</v>
      </c>
      <c r="G113" s="91" t="b">
        <v>0</v>
      </c>
    </row>
    <row r="114" spans="1:7" ht="15">
      <c r="A114" s="91" t="s">
        <v>1246</v>
      </c>
      <c r="B114" s="91">
        <v>2</v>
      </c>
      <c r="C114" s="133">
        <v>0.0035492415808897953</v>
      </c>
      <c r="D114" s="91" t="s">
        <v>1658</v>
      </c>
      <c r="E114" s="91" t="b">
        <v>0</v>
      </c>
      <c r="F114" s="91" t="b">
        <v>0</v>
      </c>
      <c r="G114" s="91" t="b">
        <v>0</v>
      </c>
    </row>
    <row r="115" spans="1:7" ht="15">
      <c r="A115" s="91" t="s">
        <v>1620</v>
      </c>
      <c r="B115" s="91">
        <v>2</v>
      </c>
      <c r="C115" s="133">
        <v>0.0035492415808897953</v>
      </c>
      <c r="D115" s="91" t="s">
        <v>1658</v>
      </c>
      <c r="E115" s="91" t="b">
        <v>1</v>
      </c>
      <c r="F115" s="91" t="b">
        <v>0</v>
      </c>
      <c r="G115" s="91" t="b">
        <v>0</v>
      </c>
    </row>
    <row r="116" spans="1:7" ht="15">
      <c r="A116" s="91" t="s">
        <v>240</v>
      </c>
      <c r="B116" s="91">
        <v>2</v>
      </c>
      <c r="C116" s="133">
        <v>0.0035492415808897953</v>
      </c>
      <c r="D116" s="91" t="s">
        <v>1658</v>
      </c>
      <c r="E116" s="91" t="b">
        <v>0</v>
      </c>
      <c r="F116" s="91" t="b">
        <v>0</v>
      </c>
      <c r="G116" s="91" t="b">
        <v>0</v>
      </c>
    </row>
    <row r="117" spans="1:7" ht="15">
      <c r="A117" s="91" t="s">
        <v>1621</v>
      </c>
      <c r="B117" s="91">
        <v>2</v>
      </c>
      <c r="C117" s="133">
        <v>0.0035492415808897953</v>
      </c>
      <c r="D117" s="91" t="s">
        <v>1658</v>
      </c>
      <c r="E117" s="91" t="b">
        <v>0</v>
      </c>
      <c r="F117" s="91" t="b">
        <v>0</v>
      </c>
      <c r="G117" s="91" t="b">
        <v>0</v>
      </c>
    </row>
    <row r="118" spans="1:7" ht="15">
      <c r="A118" s="91" t="s">
        <v>1622</v>
      </c>
      <c r="B118" s="91">
        <v>2</v>
      </c>
      <c r="C118" s="133">
        <v>0.0035492415808897953</v>
      </c>
      <c r="D118" s="91" t="s">
        <v>1658</v>
      </c>
      <c r="E118" s="91" t="b">
        <v>0</v>
      </c>
      <c r="F118" s="91" t="b">
        <v>0</v>
      </c>
      <c r="G118" s="91" t="b">
        <v>0</v>
      </c>
    </row>
    <row r="119" spans="1:7" ht="15">
      <c r="A119" s="91" t="s">
        <v>1623</v>
      </c>
      <c r="B119" s="91">
        <v>2</v>
      </c>
      <c r="C119" s="133">
        <v>0.0035492415808897953</v>
      </c>
      <c r="D119" s="91" t="s">
        <v>1658</v>
      </c>
      <c r="E119" s="91" t="b">
        <v>0</v>
      </c>
      <c r="F119" s="91" t="b">
        <v>0</v>
      </c>
      <c r="G119" s="91" t="b">
        <v>0</v>
      </c>
    </row>
    <row r="120" spans="1:7" ht="15">
      <c r="A120" s="91" t="s">
        <v>1624</v>
      </c>
      <c r="B120" s="91">
        <v>2</v>
      </c>
      <c r="C120" s="133">
        <v>0.0035492415808897953</v>
      </c>
      <c r="D120" s="91" t="s">
        <v>1658</v>
      </c>
      <c r="E120" s="91" t="b">
        <v>0</v>
      </c>
      <c r="F120" s="91" t="b">
        <v>0</v>
      </c>
      <c r="G120" s="91" t="b">
        <v>0</v>
      </c>
    </row>
    <row r="121" spans="1:7" ht="15">
      <c r="A121" s="91" t="s">
        <v>1625</v>
      </c>
      <c r="B121" s="91">
        <v>2</v>
      </c>
      <c r="C121" s="133">
        <v>0.0035492415808897953</v>
      </c>
      <c r="D121" s="91" t="s">
        <v>1658</v>
      </c>
      <c r="E121" s="91" t="b">
        <v>0</v>
      </c>
      <c r="F121" s="91" t="b">
        <v>0</v>
      </c>
      <c r="G121" s="91" t="b">
        <v>0</v>
      </c>
    </row>
    <row r="122" spans="1:7" ht="15">
      <c r="A122" s="91" t="s">
        <v>1626</v>
      </c>
      <c r="B122" s="91">
        <v>2</v>
      </c>
      <c r="C122" s="133">
        <v>0.0035492415808897953</v>
      </c>
      <c r="D122" s="91" t="s">
        <v>1658</v>
      </c>
      <c r="E122" s="91" t="b">
        <v>0</v>
      </c>
      <c r="F122" s="91" t="b">
        <v>0</v>
      </c>
      <c r="G122" s="91" t="b">
        <v>0</v>
      </c>
    </row>
    <row r="123" spans="1:7" ht="15">
      <c r="A123" s="91" t="s">
        <v>1627</v>
      </c>
      <c r="B123" s="91">
        <v>2</v>
      </c>
      <c r="C123" s="133">
        <v>0.0035492415808897953</v>
      </c>
      <c r="D123" s="91" t="s">
        <v>1658</v>
      </c>
      <c r="E123" s="91" t="b">
        <v>0</v>
      </c>
      <c r="F123" s="91" t="b">
        <v>0</v>
      </c>
      <c r="G123" s="91" t="b">
        <v>0</v>
      </c>
    </row>
    <row r="124" spans="1:7" ht="15">
      <c r="A124" s="91" t="s">
        <v>1628</v>
      </c>
      <c r="B124" s="91">
        <v>2</v>
      </c>
      <c r="C124" s="133">
        <v>0.0035492415808897953</v>
      </c>
      <c r="D124" s="91" t="s">
        <v>1658</v>
      </c>
      <c r="E124" s="91" t="b">
        <v>0</v>
      </c>
      <c r="F124" s="91" t="b">
        <v>0</v>
      </c>
      <c r="G124" s="91" t="b">
        <v>0</v>
      </c>
    </row>
    <row r="125" spans="1:7" ht="15">
      <c r="A125" s="91" t="s">
        <v>1629</v>
      </c>
      <c r="B125" s="91">
        <v>2</v>
      </c>
      <c r="C125" s="133">
        <v>0.0035492415808897953</v>
      </c>
      <c r="D125" s="91" t="s">
        <v>1658</v>
      </c>
      <c r="E125" s="91" t="b">
        <v>0</v>
      </c>
      <c r="F125" s="91" t="b">
        <v>0</v>
      </c>
      <c r="G125" s="91" t="b">
        <v>0</v>
      </c>
    </row>
    <row r="126" spans="1:7" ht="15">
      <c r="A126" s="91" t="s">
        <v>1630</v>
      </c>
      <c r="B126" s="91">
        <v>2</v>
      </c>
      <c r="C126" s="133">
        <v>0.0035492415808897953</v>
      </c>
      <c r="D126" s="91" t="s">
        <v>1658</v>
      </c>
      <c r="E126" s="91" t="b">
        <v>0</v>
      </c>
      <c r="F126" s="91" t="b">
        <v>0</v>
      </c>
      <c r="G126" s="91" t="b">
        <v>0</v>
      </c>
    </row>
    <row r="127" spans="1:7" ht="15">
      <c r="A127" s="91" t="s">
        <v>1631</v>
      </c>
      <c r="B127" s="91">
        <v>2</v>
      </c>
      <c r="C127" s="133">
        <v>0.0035492415808897953</v>
      </c>
      <c r="D127" s="91" t="s">
        <v>1658</v>
      </c>
      <c r="E127" s="91" t="b">
        <v>0</v>
      </c>
      <c r="F127" s="91" t="b">
        <v>0</v>
      </c>
      <c r="G127" s="91" t="b">
        <v>0</v>
      </c>
    </row>
    <row r="128" spans="1:7" ht="15">
      <c r="A128" s="91" t="s">
        <v>1632</v>
      </c>
      <c r="B128" s="91">
        <v>2</v>
      </c>
      <c r="C128" s="133">
        <v>0.0035492415808897953</v>
      </c>
      <c r="D128" s="91" t="s">
        <v>1658</v>
      </c>
      <c r="E128" s="91" t="b">
        <v>0</v>
      </c>
      <c r="F128" s="91" t="b">
        <v>0</v>
      </c>
      <c r="G128" s="91" t="b">
        <v>0</v>
      </c>
    </row>
    <row r="129" spans="1:7" ht="15">
      <c r="A129" s="91" t="s">
        <v>1633</v>
      </c>
      <c r="B129" s="91">
        <v>2</v>
      </c>
      <c r="C129" s="133">
        <v>0.0035492415808897953</v>
      </c>
      <c r="D129" s="91" t="s">
        <v>1658</v>
      </c>
      <c r="E129" s="91" t="b">
        <v>0</v>
      </c>
      <c r="F129" s="91" t="b">
        <v>0</v>
      </c>
      <c r="G129" s="91" t="b">
        <v>0</v>
      </c>
    </row>
    <row r="130" spans="1:7" ht="15">
      <c r="A130" s="91" t="s">
        <v>1634</v>
      </c>
      <c r="B130" s="91">
        <v>2</v>
      </c>
      <c r="C130" s="133">
        <v>0.0035492415808897953</v>
      </c>
      <c r="D130" s="91" t="s">
        <v>1658</v>
      </c>
      <c r="E130" s="91" t="b">
        <v>0</v>
      </c>
      <c r="F130" s="91" t="b">
        <v>0</v>
      </c>
      <c r="G130" s="91" t="b">
        <v>0</v>
      </c>
    </row>
    <row r="131" spans="1:7" ht="15">
      <c r="A131" s="91" t="s">
        <v>1635</v>
      </c>
      <c r="B131" s="91">
        <v>2</v>
      </c>
      <c r="C131" s="133">
        <v>0.0035492415808897953</v>
      </c>
      <c r="D131" s="91" t="s">
        <v>1658</v>
      </c>
      <c r="E131" s="91" t="b">
        <v>0</v>
      </c>
      <c r="F131" s="91" t="b">
        <v>0</v>
      </c>
      <c r="G131" s="91" t="b">
        <v>0</v>
      </c>
    </row>
    <row r="132" spans="1:7" ht="15">
      <c r="A132" s="91" t="s">
        <v>1636</v>
      </c>
      <c r="B132" s="91">
        <v>2</v>
      </c>
      <c r="C132" s="133">
        <v>0.0035492415808897953</v>
      </c>
      <c r="D132" s="91" t="s">
        <v>1658</v>
      </c>
      <c r="E132" s="91" t="b">
        <v>0</v>
      </c>
      <c r="F132" s="91" t="b">
        <v>0</v>
      </c>
      <c r="G132" s="91" t="b">
        <v>0</v>
      </c>
    </row>
    <row r="133" spans="1:7" ht="15">
      <c r="A133" s="91" t="s">
        <v>1637</v>
      </c>
      <c r="B133" s="91">
        <v>2</v>
      </c>
      <c r="C133" s="133">
        <v>0.0035492415808897953</v>
      </c>
      <c r="D133" s="91" t="s">
        <v>1658</v>
      </c>
      <c r="E133" s="91" t="b">
        <v>0</v>
      </c>
      <c r="F133" s="91" t="b">
        <v>0</v>
      </c>
      <c r="G133" s="91" t="b">
        <v>0</v>
      </c>
    </row>
    <row r="134" spans="1:7" ht="15">
      <c r="A134" s="91" t="s">
        <v>272</v>
      </c>
      <c r="B134" s="91">
        <v>2</v>
      </c>
      <c r="C134" s="133">
        <v>0.0035492415808897953</v>
      </c>
      <c r="D134" s="91" t="s">
        <v>1658</v>
      </c>
      <c r="E134" s="91" t="b">
        <v>0</v>
      </c>
      <c r="F134" s="91" t="b">
        <v>0</v>
      </c>
      <c r="G134" s="91" t="b">
        <v>0</v>
      </c>
    </row>
    <row r="135" spans="1:7" ht="15">
      <c r="A135" s="91" t="s">
        <v>1302</v>
      </c>
      <c r="B135" s="91">
        <v>2</v>
      </c>
      <c r="C135" s="133">
        <v>0.0035492415808897953</v>
      </c>
      <c r="D135" s="91" t="s">
        <v>1658</v>
      </c>
      <c r="E135" s="91" t="b">
        <v>0</v>
      </c>
      <c r="F135" s="91" t="b">
        <v>0</v>
      </c>
      <c r="G135" s="91" t="b">
        <v>0</v>
      </c>
    </row>
    <row r="136" spans="1:7" ht="15">
      <c r="A136" s="91" t="s">
        <v>1303</v>
      </c>
      <c r="B136" s="91">
        <v>2</v>
      </c>
      <c r="C136" s="133">
        <v>0.0035492415808897953</v>
      </c>
      <c r="D136" s="91" t="s">
        <v>1658</v>
      </c>
      <c r="E136" s="91" t="b">
        <v>0</v>
      </c>
      <c r="F136" s="91" t="b">
        <v>0</v>
      </c>
      <c r="G136" s="91" t="b">
        <v>0</v>
      </c>
    </row>
    <row r="137" spans="1:7" ht="15">
      <c r="A137" s="91" t="s">
        <v>1304</v>
      </c>
      <c r="B137" s="91">
        <v>2</v>
      </c>
      <c r="C137" s="133">
        <v>0.0035492415808897953</v>
      </c>
      <c r="D137" s="91" t="s">
        <v>1658</v>
      </c>
      <c r="E137" s="91" t="b">
        <v>0</v>
      </c>
      <c r="F137" s="91" t="b">
        <v>0</v>
      </c>
      <c r="G137" s="91" t="b">
        <v>0</v>
      </c>
    </row>
    <row r="138" spans="1:7" ht="15">
      <c r="A138" s="91" t="s">
        <v>1305</v>
      </c>
      <c r="B138" s="91">
        <v>2</v>
      </c>
      <c r="C138" s="133">
        <v>0.0035492415808897953</v>
      </c>
      <c r="D138" s="91" t="s">
        <v>1658</v>
      </c>
      <c r="E138" s="91" t="b">
        <v>0</v>
      </c>
      <c r="F138" s="91" t="b">
        <v>0</v>
      </c>
      <c r="G138" s="91" t="b">
        <v>0</v>
      </c>
    </row>
    <row r="139" spans="1:7" ht="15">
      <c r="A139" s="91" t="s">
        <v>1307</v>
      </c>
      <c r="B139" s="91">
        <v>2</v>
      </c>
      <c r="C139" s="133">
        <v>0.0035492415808897953</v>
      </c>
      <c r="D139" s="91" t="s">
        <v>1658</v>
      </c>
      <c r="E139" s="91" t="b">
        <v>0</v>
      </c>
      <c r="F139" s="91" t="b">
        <v>0</v>
      </c>
      <c r="G139" s="91" t="b">
        <v>0</v>
      </c>
    </row>
    <row r="140" spans="1:7" ht="15">
      <c r="A140" s="91" t="s">
        <v>1638</v>
      </c>
      <c r="B140" s="91">
        <v>2</v>
      </c>
      <c r="C140" s="133">
        <v>0.0035492415808897953</v>
      </c>
      <c r="D140" s="91" t="s">
        <v>1658</v>
      </c>
      <c r="E140" s="91" t="b">
        <v>0</v>
      </c>
      <c r="F140" s="91" t="b">
        <v>1</v>
      </c>
      <c r="G140" s="91" t="b">
        <v>0</v>
      </c>
    </row>
    <row r="141" spans="1:7" ht="15">
      <c r="A141" s="91" t="s">
        <v>1639</v>
      </c>
      <c r="B141" s="91">
        <v>2</v>
      </c>
      <c r="C141" s="133">
        <v>0.0035492415808897953</v>
      </c>
      <c r="D141" s="91" t="s">
        <v>1658</v>
      </c>
      <c r="E141" s="91" t="b">
        <v>0</v>
      </c>
      <c r="F141" s="91" t="b">
        <v>0</v>
      </c>
      <c r="G141" s="91" t="b">
        <v>0</v>
      </c>
    </row>
    <row r="142" spans="1:7" ht="15">
      <c r="A142" s="91" t="s">
        <v>1640</v>
      </c>
      <c r="B142" s="91">
        <v>2</v>
      </c>
      <c r="C142" s="133">
        <v>0.0035492415808897953</v>
      </c>
      <c r="D142" s="91" t="s">
        <v>1658</v>
      </c>
      <c r="E142" s="91" t="b">
        <v>0</v>
      </c>
      <c r="F142" s="91" t="b">
        <v>0</v>
      </c>
      <c r="G142" s="91" t="b">
        <v>0</v>
      </c>
    </row>
    <row r="143" spans="1:7" ht="15">
      <c r="A143" s="91" t="s">
        <v>1509</v>
      </c>
      <c r="B143" s="91">
        <v>2</v>
      </c>
      <c r="C143" s="133">
        <v>0.0035492415808897953</v>
      </c>
      <c r="D143" s="91" t="s">
        <v>1658</v>
      </c>
      <c r="E143" s="91" t="b">
        <v>0</v>
      </c>
      <c r="F143" s="91" t="b">
        <v>0</v>
      </c>
      <c r="G143" s="91" t="b">
        <v>0</v>
      </c>
    </row>
    <row r="144" spans="1:7" ht="15">
      <c r="A144" s="91" t="s">
        <v>1641</v>
      </c>
      <c r="B144" s="91">
        <v>2</v>
      </c>
      <c r="C144" s="133">
        <v>0.0035492415808897953</v>
      </c>
      <c r="D144" s="91" t="s">
        <v>1658</v>
      </c>
      <c r="E144" s="91" t="b">
        <v>0</v>
      </c>
      <c r="F144" s="91" t="b">
        <v>0</v>
      </c>
      <c r="G144" s="91" t="b">
        <v>0</v>
      </c>
    </row>
    <row r="145" spans="1:7" ht="15">
      <c r="A145" s="91" t="s">
        <v>1642</v>
      </c>
      <c r="B145" s="91">
        <v>2</v>
      </c>
      <c r="C145" s="133">
        <v>0.0035492415808897953</v>
      </c>
      <c r="D145" s="91" t="s">
        <v>1658</v>
      </c>
      <c r="E145" s="91" t="b">
        <v>0</v>
      </c>
      <c r="F145" s="91" t="b">
        <v>1</v>
      </c>
      <c r="G145" s="91" t="b">
        <v>0</v>
      </c>
    </row>
    <row r="146" spans="1:7" ht="15">
      <c r="A146" s="91" t="s">
        <v>267</v>
      </c>
      <c r="B146" s="91">
        <v>2</v>
      </c>
      <c r="C146" s="133">
        <v>0.0035492415808897953</v>
      </c>
      <c r="D146" s="91" t="s">
        <v>1658</v>
      </c>
      <c r="E146" s="91" t="b">
        <v>0</v>
      </c>
      <c r="F146" s="91" t="b">
        <v>0</v>
      </c>
      <c r="G146" s="91" t="b">
        <v>0</v>
      </c>
    </row>
    <row r="147" spans="1:7" ht="15">
      <c r="A147" s="91" t="s">
        <v>266</v>
      </c>
      <c r="B147" s="91">
        <v>2</v>
      </c>
      <c r="C147" s="133">
        <v>0.0035492415808897953</v>
      </c>
      <c r="D147" s="91" t="s">
        <v>1658</v>
      </c>
      <c r="E147" s="91" t="b">
        <v>0</v>
      </c>
      <c r="F147" s="91" t="b">
        <v>0</v>
      </c>
      <c r="G147" s="91" t="b">
        <v>0</v>
      </c>
    </row>
    <row r="148" spans="1:7" ht="15">
      <c r="A148" s="91" t="s">
        <v>1271</v>
      </c>
      <c r="B148" s="91">
        <v>2</v>
      </c>
      <c r="C148" s="133">
        <v>0.0035492415808897953</v>
      </c>
      <c r="D148" s="91" t="s">
        <v>1658</v>
      </c>
      <c r="E148" s="91" t="b">
        <v>0</v>
      </c>
      <c r="F148" s="91" t="b">
        <v>0</v>
      </c>
      <c r="G148" s="91" t="b">
        <v>0</v>
      </c>
    </row>
    <row r="149" spans="1:7" ht="15">
      <c r="A149" s="91" t="s">
        <v>1272</v>
      </c>
      <c r="B149" s="91">
        <v>2</v>
      </c>
      <c r="C149" s="133">
        <v>0.0035492415808897953</v>
      </c>
      <c r="D149" s="91" t="s">
        <v>1658</v>
      </c>
      <c r="E149" s="91" t="b">
        <v>0</v>
      </c>
      <c r="F149" s="91" t="b">
        <v>0</v>
      </c>
      <c r="G149" s="91" t="b">
        <v>0</v>
      </c>
    </row>
    <row r="150" spans="1:7" ht="15">
      <c r="A150" s="91" t="s">
        <v>1273</v>
      </c>
      <c r="B150" s="91">
        <v>2</v>
      </c>
      <c r="C150" s="133">
        <v>0.0035492415808897953</v>
      </c>
      <c r="D150" s="91" t="s">
        <v>1658</v>
      </c>
      <c r="E150" s="91" t="b">
        <v>0</v>
      </c>
      <c r="F150" s="91" t="b">
        <v>0</v>
      </c>
      <c r="G150" s="91" t="b">
        <v>0</v>
      </c>
    </row>
    <row r="151" spans="1:7" ht="15">
      <c r="A151" s="91" t="s">
        <v>1274</v>
      </c>
      <c r="B151" s="91">
        <v>2</v>
      </c>
      <c r="C151" s="133">
        <v>0.0035492415808897953</v>
      </c>
      <c r="D151" s="91" t="s">
        <v>1658</v>
      </c>
      <c r="E151" s="91" t="b">
        <v>0</v>
      </c>
      <c r="F151" s="91" t="b">
        <v>0</v>
      </c>
      <c r="G151" s="91" t="b">
        <v>0</v>
      </c>
    </row>
    <row r="152" spans="1:7" ht="15">
      <c r="A152" s="91" t="s">
        <v>216</v>
      </c>
      <c r="B152" s="91">
        <v>2</v>
      </c>
      <c r="C152" s="133">
        <v>0.0035492415808897953</v>
      </c>
      <c r="D152" s="91" t="s">
        <v>1658</v>
      </c>
      <c r="E152" s="91" t="b">
        <v>0</v>
      </c>
      <c r="F152" s="91" t="b">
        <v>0</v>
      </c>
      <c r="G152" s="91" t="b">
        <v>0</v>
      </c>
    </row>
    <row r="153" spans="1:7" ht="15">
      <c r="A153" s="91" t="s">
        <v>1643</v>
      </c>
      <c r="B153" s="91">
        <v>2</v>
      </c>
      <c r="C153" s="133">
        <v>0.0035492415808897953</v>
      </c>
      <c r="D153" s="91" t="s">
        <v>1658</v>
      </c>
      <c r="E153" s="91" t="b">
        <v>0</v>
      </c>
      <c r="F153" s="91" t="b">
        <v>0</v>
      </c>
      <c r="G153" s="91" t="b">
        <v>0</v>
      </c>
    </row>
    <row r="154" spans="1:7" ht="15">
      <c r="A154" s="91" t="s">
        <v>1644</v>
      </c>
      <c r="B154" s="91">
        <v>2</v>
      </c>
      <c r="C154" s="133">
        <v>0.0035492415808897953</v>
      </c>
      <c r="D154" s="91" t="s">
        <v>1658</v>
      </c>
      <c r="E154" s="91" t="b">
        <v>0</v>
      </c>
      <c r="F154" s="91" t="b">
        <v>0</v>
      </c>
      <c r="G154" s="91" t="b">
        <v>0</v>
      </c>
    </row>
    <row r="155" spans="1:7" ht="15">
      <c r="A155" s="91" t="s">
        <v>1645</v>
      </c>
      <c r="B155" s="91">
        <v>2</v>
      </c>
      <c r="C155" s="133">
        <v>0.0035492415808897953</v>
      </c>
      <c r="D155" s="91" t="s">
        <v>1658</v>
      </c>
      <c r="E155" s="91" t="b">
        <v>0</v>
      </c>
      <c r="F155" s="91" t="b">
        <v>0</v>
      </c>
      <c r="G155" s="91" t="b">
        <v>0</v>
      </c>
    </row>
    <row r="156" spans="1:7" ht="15">
      <c r="A156" s="91" t="s">
        <v>1646</v>
      </c>
      <c r="B156" s="91">
        <v>2</v>
      </c>
      <c r="C156" s="133">
        <v>0.0035492415808897953</v>
      </c>
      <c r="D156" s="91" t="s">
        <v>1658</v>
      </c>
      <c r="E156" s="91" t="b">
        <v>0</v>
      </c>
      <c r="F156" s="91" t="b">
        <v>0</v>
      </c>
      <c r="G156" s="91" t="b">
        <v>0</v>
      </c>
    </row>
    <row r="157" spans="1:7" ht="15">
      <c r="A157" s="91" t="s">
        <v>1647</v>
      </c>
      <c r="B157" s="91">
        <v>2</v>
      </c>
      <c r="C157" s="133">
        <v>0.0035492415808897953</v>
      </c>
      <c r="D157" s="91" t="s">
        <v>1658</v>
      </c>
      <c r="E157" s="91" t="b">
        <v>0</v>
      </c>
      <c r="F157" s="91" t="b">
        <v>0</v>
      </c>
      <c r="G157" s="91" t="b">
        <v>0</v>
      </c>
    </row>
    <row r="158" spans="1:7" ht="15">
      <c r="A158" s="91" t="s">
        <v>1648</v>
      </c>
      <c r="B158" s="91">
        <v>2</v>
      </c>
      <c r="C158" s="133">
        <v>0.0035492415808897953</v>
      </c>
      <c r="D158" s="91" t="s">
        <v>1658</v>
      </c>
      <c r="E158" s="91" t="b">
        <v>0</v>
      </c>
      <c r="F158" s="91" t="b">
        <v>0</v>
      </c>
      <c r="G158" s="91" t="b">
        <v>0</v>
      </c>
    </row>
    <row r="159" spans="1:7" ht="15">
      <c r="A159" s="91" t="s">
        <v>1649</v>
      </c>
      <c r="B159" s="91">
        <v>2</v>
      </c>
      <c r="C159" s="133">
        <v>0.0035492415808897953</v>
      </c>
      <c r="D159" s="91" t="s">
        <v>1658</v>
      </c>
      <c r="E159" s="91" t="b">
        <v>0</v>
      </c>
      <c r="F159" s="91" t="b">
        <v>0</v>
      </c>
      <c r="G159" s="91" t="b">
        <v>0</v>
      </c>
    </row>
    <row r="160" spans="1:7" ht="15">
      <c r="A160" s="91" t="s">
        <v>1650</v>
      </c>
      <c r="B160" s="91">
        <v>2</v>
      </c>
      <c r="C160" s="133">
        <v>0.0035492415808897953</v>
      </c>
      <c r="D160" s="91" t="s">
        <v>1658</v>
      </c>
      <c r="E160" s="91" t="b">
        <v>0</v>
      </c>
      <c r="F160" s="91" t="b">
        <v>0</v>
      </c>
      <c r="G160" s="91" t="b">
        <v>0</v>
      </c>
    </row>
    <row r="161" spans="1:7" ht="15">
      <c r="A161" s="91" t="s">
        <v>1651</v>
      </c>
      <c r="B161" s="91">
        <v>2</v>
      </c>
      <c r="C161" s="133">
        <v>0.0035492415808897953</v>
      </c>
      <c r="D161" s="91" t="s">
        <v>1658</v>
      </c>
      <c r="E161" s="91" t="b">
        <v>0</v>
      </c>
      <c r="F161" s="91" t="b">
        <v>0</v>
      </c>
      <c r="G161" s="91" t="b">
        <v>0</v>
      </c>
    </row>
    <row r="162" spans="1:7" ht="15">
      <c r="A162" s="91" t="s">
        <v>1652</v>
      </c>
      <c r="B162" s="91">
        <v>2</v>
      </c>
      <c r="C162" s="133">
        <v>0.0035492415808897953</v>
      </c>
      <c r="D162" s="91" t="s">
        <v>1658</v>
      </c>
      <c r="E162" s="91" t="b">
        <v>0</v>
      </c>
      <c r="F162" s="91" t="b">
        <v>0</v>
      </c>
      <c r="G162" s="91" t="b">
        <v>0</v>
      </c>
    </row>
    <row r="163" spans="1:7" ht="15">
      <c r="A163" s="91" t="s">
        <v>1653</v>
      </c>
      <c r="B163" s="91">
        <v>2</v>
      </c>
      <c r="C163" s="133">
        <v>0.0035492415808897953</v>
      </c>
      <c r="D163" s="91" t="s">
        <v>1658</v>
      </c>
      <c r="E163" s="91" t="b">
        <v>0</v>
      </c>
      <c r="F163" s="91" t="b">
        <v>0</v>
      </c>
      <c r="G163" s="91" t="b">
        <v>0</v>
      </c>
    </row>
    <row r="164" spans="1:7" ht="15">
      <c r="A164" s="91" t="s">
        <v>1654</v>
      </c>
      <c r="B164" s="91">
        <v>2</v>
      </c>
      <c r="C164" s="133">
        <v>0.0035492415808897953</v>
      </c>
      <c r="D164" s="91" t="s">
        <v>1658</v>
      </c>
      <c r="E164" s="91" t="b">
        <v>0</v>
      </c>
      <c r="F164" s="91" t="b">
        <v>0</v>
      </c>
      <c r="G164" s="91" t="b">
        <v>0</v>
      </c>
    </row>
    <row r="165" spans="1:7" ht="15">
      <c r="A165" s="91" t="s">
        <v>1655</v>
      </c>
      <c r="B165" s="91">
        <v>2</v>
      </c>
      <c r="C165" s="133">
        <v>0.00429993982444087</v>
      </c>
      <c r="D165" s="91" t="s">
        <v>1658</v>
      </c>
      <c r="E165" s="91" t="b">
        <v>0</v>
      </c>
      <c r="F165" s="91" t="b">
        <v>0</v>
      </c>
      <c r="G165" s="91" t="b">
        <v>0</v>
      </c>
    </row>
    <row r="166" spans="1:7" ht="15">
      <c r="A166" s="91" t="s">
        <v>1191</v>
      </c>
      <c r="B166" s="91">
        <v>13</v>
      </c>
      <c r="C166" s="133">
        <v>0.003884244171802777</v>
      </c>
      <c r="D166" s="91" t="s">
        <v>1104</v>
      </c>
      <c r="E166" s="91" t="b">
        <v>0</v>
      </c>
      <c r="F166" s="91" t="b">
        <v>0</v>
      </c>
      <c r="G166" s="91" t="b">
        <v>0</v>
      </c>
    </row>
    <row r="167" spans="1:7" ht="15">
      <c r="A167" s="91" t="s">
        <v>1196</v>
      </c>
      <c r="B167" s="91">
        <v>5</v>
      </c>
      <c r="C167" s="133">
        <v>0.011469260930761118</v>
      </c>
      <c r="D167" s="91" t="s">
        <v>1104</v>
      </c>
      <c r="E167" s="91" t="b">
        <v>0</v>
      </c>
      <c r="F167" s="91" t="b">
        <v>0</v>
      </c>
      <c r="G167" s="91" t="b">
        <v>0</v>
      </c>
    </row>
    <row r="168" spans="1:7" ht="15">
      <c r="A168" s="91" t="s">
        <v>1239</v>
      </c>
      <c r="B168" s="91">
        <v>5</v>
      </c>
      <c r="C168" s="133">
        <v>0.011469260930761118</v>
      </c>
      <c r="D168" s="91" t="s">
        <v>1104</v>
      </c>
      <c r="E168" s="91" t="b">
        <v>0</v>
      </c>
      <c r="F168" s="91" t="b">
        <v>0</v>
      </c>
      <c r="G168" s="91" t="b">
        <v>0</v>
      </c>
    </row>
    <row r="169" spans="1:7" ht="15">
      <c r="A169" s="91" t="s">
        <v>1242</v>
      </c>
      <c r="B169" s="91">
        <v>3</v>
      </c>
      <c r="C169" s="133">
        <v>0.01008129813946181</v>
      </c>
      <c r="D169" s="91" t="s">
        <v>1104</v>
      </c>
      <c r="E169" s="91" t="b">
        <v>0</v>
      </c>
      <c r="F169" s="91" t="b">
        <v>0</v>
      </c>
      <c r="G169" s="91" t="b">
        <v>0</v>
      </c>
    </row>
    <row r="170" spans="1:7" ht="15">
      <c r="A170" s="91" t="s">
        <v>1243</v>
      </c>
      <c r="B170" s="91">
        <v>3</v>
      </c>
      <c r="C170" s="133">
        <v>0.012621075914303368</v>
      </c>
      <c r="D170" s="91" t="s">
        <v>1104</v>
      </c>
      <c r="E170" s="91" t="b">
        <v>0</v>
      </c>
      <c r="F170" s="91" t="b">
        <v>0</v>
      </c>
      <c r="G170" s="91" t="b">
        <v>0</v>
      </c>
    </row>
    <row r="171" spans="1:7" ht="15">
      <c r="A171" s="91" t="s">
        <v>1244</v>
      </c>
      <c r="B171" s="91">
        <v>3</v>
      </c>
      <c r="C171" s="133">
        <v>0.012621075914303368</v>
      </c>
      <c r="D171" s="91" t="s">
        <v>1104</v>
      </c>
      <c r="E171" s="91" t="b">
        <v>0</v>
      </c>
      <c r="F171" s="91" t="b">
        <v>0</v>
      </c>
      <c r="G171" s="91" t="b">
        <v>0</v>
      </c>
    </row>
    <row r="172" spans="1:7" ht="15">
      <c r="A172" s="91" t="s">
        <v>1245</v>
      </c>
      <c r="B172" s="91">
        <v>2</v>
      </c>
      <c r="C172" s="133">
        <v>0.008414050609535578</v>
      </c>
      <c r="D172" s="91" t="s">
        <v>1104</v>
      </c>
      <c r="E172" s="91" t="b">
        <v>0</v>
      </c>
      <c r="F172" s="91" t="b">
        <v>0</v>
      </c>
      <c r="G172" s="91" t="b">
        <v>0</v>
      </c>
    </row>
    <row r="173" spans="1:7" ht="15">
      <c r="A173" s="91" t="s">
        <v>1246</v>
      </c>
      <c r="B173" s="91">
        <v>2</v>
      </c>
      <c r="C173" s="133">
        <v>0.008414050609535578</v>
      </c>
      <c r="D173" s="91" t="s">
        <v>1104</v>
      </c>
      <c r="E173" s="91" t="b">
        <v>0</v>
      </c>
      <c r="F173" s="91" t="b">
        <v>0</v>
      </c>
      <c r="G173" s="91" t="b">
        <v>0</v>
      </c>
    </row>
    <row r="174" spans="1:7" ht="15">
      <c r="A174" s="91" t="s">
        <v>1247</v>
      </c>
      <c r="B174" s="91">
        <v>2</v>
      </c>
      <c r="C174" s="133">
        <v>0.008414050609535578</v>
      </c>
      <c r="D174" s="91" t="s">
        <v>1104</v>
      </c>
      <c r="E174" s="91" t="b">
        <v>0</v>
      </c>
      <c r="F174" s="91" t="b">
        <v>0</v>
      </c>
      <c r="G174" s="91" t="b">
        <v>0</v>
      </c>
    </row>
    <row r="175" spans="1:7" ht="15">
      <c r="A175" s="91" t="s">
        <v>1248</v>
      </c>
      <c r="B175" s="91">
        <v>2</v>
      </c>
      <c r="C175" s="133">
        <v>0.008414050609535578</v>
      </c>
      <c r="D175" s="91" t="s">
        <v>1104</v>
      </c>
      <c r="E175" s="91" t="b">
        <v>0</v>
      </c>
      <c r="F175" s="91" t="b">
        <v>0</v>
      </c>
      <c r="G175" s="91" t="b">
        <v>0</v>
      </c>
    </row>
    <row r="176" spans="1:7" ht="15">
      <c r="A176" s="91" t="s">
        <v>1597</v>
      </c>
      <c r="B176" s="91">
        <v>2</v>
      </c>
      <c r="C176" s="133">
        <v>0.008414050609535578</v>
      </c>
      <c r="D176" s="91" t="s">
        <v>1104</v>
      </c>
      <c r="E176" s="91" t="b">
        <v>0</v>
      </c>
      <c r="F176" s="91" t="b">
        <v>0</v>
      </c>
      <c r="G176" s="91" t="b">
        <v>0</v>
      </c>
    </row>
    <row r="177" spans="1:7" ht="15">
      <c r="A177" s="91" t="s">
        <v>1642</v>
      </c>
      <c r="B177" s="91">
        <v>2</v>
      </c>
      <c r="C177" s="133">
        <v>0.008414050609535578</v>
      </c>
      <c r="D177" s="91" t="s">
        <v>1104</v>
      </c>
      <c r="E177" s="91" t="b">
        <v>0</v>
      </c>
      <c r="F177" s="91" t="b">
        <v>1</v>
      </c>
      <c r="G177" s="91" t="b">
        <v>0</v>
      </c>
    </row>
    <row r="178" spans="1:7" ht="15">
      <c r="A178" s="91" t="s">
        <v>1641</v>
      </c>
      <c r="B178" s="91">
        <v>2</v>
      </c>
      <c r="C178" s="133">
        <v>0.008414050609535578</v>
      </c>
      <c r="D178" s="91" t="s">
        <v>1104</v>
      </c>
      <c r="E178" s="91" t="b">
        <v>0</v>
      </c>
      <c r="F178" s="91" t="b">
        <v>0</v>
      </c>
      <c r="G178" s="91" t="b">
        <v>0</v>
      </c>
    </row>
    <row r="179" spans="1:7" ht="15">
      <c r="A179" s="91" t="s">
        <v>1639</v>
      </c>
      <c r="B179" s="91">
        <v>2</v>
      </c>
      <c r="C179" s="133">
        <v>0.008414050609535578</v>
      </c>
      <c r="D179" s="91" t="s">
        <v>1104</v>
      </c>
      <c r="E179" s="91" t="b">
        <v>0</v>
      </c>
      <c r="F179" s="91" t="b">
        <v>0</v>
      </c>
      <c r="G179" s="91" t="b">
        <v>0</v>
      </c>
    </row>
    <row r="180" spans="1:7" ht="15">
      <c r="A180" s="91" t="s">
        <v>1509</v>
      </c>
      <c r="B180" s="91">
        <v>2</v>
      </c>
      <c r="C180" s="133">
        <v>0.008414050609535578</v>
      </c>
      <c r="D180" s="91" t="s">
        <v>1104</v>
      </c>
      <c r="E180" s="91" t="b">
        <v>0</v>
      </c>
      <c r="F180" s="91" t="b">
        <v>0</v>
      </c>
      <c r="G180" s="91" t="b">
        <v>0</v>
      </c>
    </row>
    <row r="181" spans="1:7" ht="15">
      <c r="A181" s="91" t="s">
        <v>1616</v>
      </c>
      <c r="B181" s="91">
        <v>2</v>
      </c>
      <c r="C181" s="133">
        <v>0.008414050609535578</v>
      </c>
      <c r="D181" s="91" t="s">
        <v>1104</v>
      </c>
      <c r="E181" s="91" t="b">
        <v>0</v>
      </c>
      <c r="F181" s="91" t="b">
        <v>0</v>
      </c>
      <c r="G181" s="91" t="b">
        <v>0</v>
      </c>
    </row>
    <row r="182" spans="1:7" ht="15">
      <c r="A182" s="91" t="s">
        <v>1589</v>
      </c>
      <c r="B182" s="91">
        <v>2</v>
      </c>
      <c r="C182" s="133">
        <v>0.008414050609535578</v>
      </c>
      <c r="D182" s="91" t="s">
        <v>1104</v>
      </c>
      <c r="E182" s="91" t="b">
        <v>0</v>
      </c>
      <c r="F182" s="91" t="b">
        <v>0</v>
      </c>
      <c r="G182" s="91" t="b">
        <v>0</v>
      </c>
    </row>
    <row r="183" spans="1:7" ht="15">
      <c r="A183" s="91" t="s">
        <v>1613</v>
      </c>
      <c r="B183" s="91">
        <v>2</v>
      </c>
      <c r="C183" s="133">
        <v>0.008414050609535578</v>
      </c>
      <c r="D183" s="91" t="s">
        <v>1104</v>
      </c>
      <c r="E183" s="91" t="b">
        <v>0</v>
      </c>
      <c r="F183" s="91" t="b">
        <v>0</v>
      </c>
      <c r="G183" s="91" t="b">
        <v>0</v>
      </c>
    </row>
    <row r="184" spans="1:7" ht="15">
      <c r="A184" s="91" t="s">
        <v>1599</v>
      </c>
      <c r="B184" s="91">
        <v>2</v>
      </c>
      <c r="C184" s="133">
        <v>0.008414050609535578</v>
      </c>
      <c r="D184" s="91" t="s">
        <v>1104</v>
      </c>
      <c r="E184" s="91" t="b">
        <v>0</v>
      </c>
      <c r="F184" s="91" t="b">
        <v>0</v>
      </c>
      <c r="G184" s="91" t="b">
        <v>0</v>
      </c>
    </row>
    <row r="185" spans="1:7" ht="15">
      <c r="A185" s="91" t="s">
        <v>1238</v>
      </c>
      <c r="B185" s="91">
        <v>2</v>
      </c>
      <c r="C185" s="133">
        <v>0.008414050609535578</v>
      </c>
      <c r="D185" s="91" t="s">
        <v>1104</v>
      </c>
      <c r="E185" s="91" t="b">
        <v>0</v>
      </c>
      <c r="F185" s="91" t="b">
        <v>0</v>
      </c>
      <c r="G185" s="91" t="b">
        <v>0</v>
      </c>
    </row>
    <row r="186" spans="1:7" ht="15">
      <c r="A186" s="91" t="s">
        <v>1306</v>
      </c>
      <c r="B186" s="91">
        <v>2</v>
      </c>
      <c r="C186" s="133">
        <v>0.008414050609535578</v>
      </c>
      <c r="D186" s="91" t="s">
        <v>1104</v>
      </c>
      <c r="E186" s="91" t="b">
        <v>0</v>
      </c>
      <c r="F186" s="91" t="b">
        <v>0</v>
      </c>
      <c r="G186" s="91" t="b">
        <v>0</v>
      </c>
    </row>
    <row r="187" spans="1:7" ht="15">
      <c r="A187" s="91" t="s">
        <v>1592</v>
      </c>
      <c r="B187" s="91">
        <v>2</v>
      </c>
      <c r="C187" s="133">
        <v>0.008414050609535578</v>
      </c>
      <c r="D187" s="91" t="s">
        <v>1104</v>
      </c>
      <c r="E187" s="91" t="b">
        <v>0</v>
      </c>
      <c r="F187" s="91" t="b">
        <v>0</v>
      </c>
      <c r="G187" s="91" t="b">
        <v>0</v>
      </c>
    </row>
    <row r="188" spans="1:7" ht="15">
      <c r="A188" s="91" t="s">
        <v>1627</v>
      </c>
      <c r="B188" s="91">
        <v>2</v>
      </c>
      <c r="C188" s="133">
        <v>0.008414050609535578</v>
      </c>
      <c r="D188" s="91" t="s">
        <v>1104</v>
      </c>
      <c r="E188" s="91" t="b">
        <v>0</v>
      </c>
      <c r="F188" s="91" t="b">
        <v>0</v>
      </c>
      <c r="G188" s="91" t="b">
        <v>0</v>
      </c>
    </row>
    <row r="189" spans="1:7" ht="15">
      <c r="A189" s="91" t="s">
        <v>1628</v>
      </c>
      <c r="B189" s="91">
        <v>2</v>
      </c>
      <c r="C189" s="133">
        <v>0.008414050609535578</v>
      </c>
      <c r="D189" s="91" t="s">
        <v>1104</v>
      </c>
      <c r="E189" s="91" t="b">
        <v>0</v>
      </c>
      <c r="F189" s="91" t="b">
        <v>0</v>
      </c>
      <c r="G189" s="91" t="b">
        <v>0</v>
      </c>
    </row>
    <row r="190" spans="1:7" ht="15">
      <c r="A190" s="91" t="s">
        <v>1629</v>
      </c>
      <c r="B190" s="91">
        <v>2</v>
      </c>
      <c r="C190" s="133">
        <v>0.008414050609535578</v>
      </c>
      <c r="D190" s="91" t="s">
        <v>1104</v>
      </c>
      <c r="E190" s="91" t="b">
        <v>0</v>
      </c>
      <c r="F190" s="91" t="b">
        <v>0</v>
      </c>
      <c r="G190" s="91" t="b">
        <v>0</v>
      </c>
    </row>
    <row r="191" spans="1:7" ht="15">
      <c r="A191" s="91" t="s">
        <v>1626</v>
      </c>
      <c r="B191" s="91">
        <v>2</v>
      </c>
      <c r="C191" s="133">
        <v>0.008414050609535578</v>
      </c>
      <c r="D191" s="91" t="s">
        <v>1104</v>
      </c>
      <c r="E191" s="91" t="b">
        <v>0</v>
      </c>
      <c r="F191" s="91" t="b">
        <v>0</v>
      </c>
      <c r="G191" s="91" t="b">
        <v>0</v>
      </c>
    </row>
    <row r="192" spans="1:7" ht="15">
      <c r="A192" s="91" t="s">
        <v>1630</v>
      </c>
      <c r="B192" s="91">
        <v>2</v>
      </c>
      <c r="C192" s="133">
        <v>0.008414050609535578</v>
      </c>
      <c r="D192" s="91" t="s">
        <v>1104</v>
      </c>
      <c r="E192" s="91" t="b">
        <v>0</v>
      </c>
      <c r="F192" s="91" t="b">
        <v>0</v>
      </c>
      <c r="G192" s="91" t="b">
        <v>0</v>
      </c>
    </row>
    <row r="193" spans="1:7" ht="15">
      <c r="A193" s="91" t="s">
        <v>1631</v>
      </c>
      <c r="B193" s="91">
        <v>2</v>
      </c>
      <c r="C193" s="133">
        <v>0.008414050609535578</v>
      </c>
      <c r="D193" s="91" t="s">
        <v>1104</v>
      </c>
      <c r="E193" s="91" t="b">
        <v>0</v>
      </c>
      <c r="F193" s="91" t="b">
        <v>0</v>
      </c>
      <c r="G193" s="91" t="b">
        <v>0</v>
      </c>
    </row>
    <row r="194" spans="1:7" ht="15">
      <c r="A194" s="91" t="s">
        <v>1632</v>
      </c>
      <c r="B194" s="91">
        <v>2</v>
      </c>
      <c r="C194" s="133">
        <v>0.008414050609535578</v>
      </c>
      <c r="D194" s="91" t="s">
        <v>1104</v>
      </c>
      <c r="E194" s="91" t="b">
        <v>0</v>
      </c>
      <c r="F194" s="91" t="b">
        <v>0</v>
      </c>
      <c r="G194" s="91" t="b">
        <v>0</v>
      </c>
    </row>
    <row r="195" spans="1:7" ht="15">
      <c r="A195" s="91" t="s">
        <v>1633</v>
      </c>
      <c r="B195" s="91">
        <v>2</v>
      </c>
      <c r="C195" s="133">
        <v>0.008414050609535578</v>
      </c>
      <c r="D195" s="91" t="s">
        <v>1104</v>
      </c>
      <c r="E195" s="91" t="b">
        <v>0</v>
      </c>
      <c r="F195" s="91" t="b">
        <v>0</v>
      </c>
      <c r="G195" s="91" t="b">
        <v>0</v>
      </c>
    </row>
    <row r="196" spans="1:7" ht="15">
      <c r="A196" s="91" t="s">
        <v>1634</v>
      </c>
      <c r="B196" s="91">
        <v>2</v>
      </c>
      <c r="C196" s="133">
        <v>0.008414050609535578</v>
      </c>
      <c r="D196" s="91" t="s">
        <v>1104</v>
      </c>
      <c r="E196" s="91" t="b">
        <v>0</v>
      </c>
      <c r="F196" s="91" t="b">
        <v>0</v>
      </c>
      <c r="G196" s="91" t="b">
        <v>0</v>
      </c>
    </row>
    <row r="197" spans="1:7" ht="15">
      <c r="A197" s="91" t="s">
        <v>1635</v>
      </c>
      <c r="B197" s="91">
        <v>2</v>
      </c>
      <c r="C197" s="133">
        <v>0.008414050609535578</v>
      </c>
      <c r="D197" s="91" t="s">
        <v>1104</v>
      </c>
      <c r="E197" s="91" t="b">
        <v>0</v>
      </c>
      <c r="F197" s="91" t="b">
        <v>0</v>
      </c>
      <c r="G197" s="91" t="b">
        <v>0</v>
      </c>
    </row>
    <row r="198" spans="1:7" ht="15">
      <c r="A198" s="91" t="s">
        <v>1636</v>
      </c>
      <c r="B198" s="91">
        <v>2</v>
      </c>
      <c r="C198" s="133">
        <v>0.008414050609535578</v>
      </c>
      <c r="D198" s="91" t="s">
        <v>1104</v>
      </c>
      <c r="E198" s="91" t="b">
        <v>0</v>
      </c>
      <c r="F198" s="91" t="b">
        <v>0</v>
      </c>
      <c r="G198" s="91" t="b">
        <v>0</v>
      </c>
    </row>
    <row r="199" spans="1:7" ht="15">
      <c r="A199" s="91" t="s">
        <v>1637</v>
      </c>
      <c r="B199" s="91">
        <v>2</v>
      </c>
      <c r="C199" s="133">
        <v>0.008414050609535578</v>
      </c>
      <c r="D199" s="91" t="s">
        <v>1104</v>
      </c>
      <c r="E199" s="91" t="b">
        <v>0</v>
      </c>
      <c r="F199" s="91" t="b">
        <v>0</v>
      </c>
      <c r="G199" s="91" t="b">
        <v>0</v>
      </c>
    </row>
    <row r="200" spans="1:7" ht="15">
      <c r="A200" s="91" t="s">
        <v>1590</v>
      </c>
      <c r="B200" s="91">
        <v>2</v>
      </c>
      <c r="C200" s="133">
        <v>0.011308569798612321</v>
      </c>
      <c r="D200" s="91" t="s">
        <v>1104</v>
      </c>
      <c r="E200" s="91" t="b">
        <v>0</v>
      </c>
      <c r="F200" s="91" t="b">
        <v>0</v>
      </c>
      <c r="G200" s="91" t="b">
        <v>0</v>
      </c>
    </row>
    <row r="201" spans="1:7" ht="15">
      <c r="A201" s="91" t="s">
        <v>1617</v>
      </c>
      <c r="B201" s="91">
        <v>2</v>
      </c>
      <c r="C201" s="133">
        <v>0.011308569798612321</v>
      </c>
      <c r="D201" s="91" t="s">
        <v>1104</v>
      </c>
      <c r="E201" s="91" t="b">
        <v>0</v>
      </c>
      <c r="F201" s="91" t="b">
        <v>0</v>
      </c>
      <c r="G201" s="91" t="b">
        <v>0</v>
      </c>
    </row>
    <row r="202" spans="1:7" ht="15">
      <c r="A202" s="91" t="s">
        <v>1579</v>
      </c>
      <c r="B202" s="91">
        <v>2</v>
      </c>
      <c r="C202" s="133">
        <v>0.011308569798612321</v>
      </c>
      <c r="D202" s="91" t="s">
        <v>1104</v>
      </c>
      <c r="E202" s="91" t="b">
        <v>0</v>
      </c>
      <c r="F202" s="91" t="b">
        <v>0</v>
      </c>
      <c r="G202" s="91" t="b">
        <v>0</v>
      </c>
    </row>
    <row r="203" spans="1:7" ht="15">
      <c r="A203" s="91" t="s">
        <v>1615</v>
      </c>
      <c r="B203" s="91">
        <v>2</v>
      </c>
      <c r="C203" s="133">
        <v>0.011308569798612321</v>
      </c>
      <c r="D203" s="91" t="s">
        <v>1104</v>
      </c>
      <c r="E203" s="91" t="b">
        <v>0</v>
      </c>
      <c r="F203" s="91" t="b">
        <v>0</v>
      </c>
      <c r="G203" s="91" t="b">
        <v>0</v>
      </c>
    </row>
    <row r="204" spans="1:7" ht="15">
      <c r="A204" s="91" t="s">
        <v>1250</v>
      </c>
      <c r="B204" s="91">
        <v>3</v>
      </c>
      <c r="C204" s="133">
        <v>0.005512003085660292</v>
      </c>
      <c r="D204" s="91" t="s">
        <v>1105</v>
      </c>
      <c r="E204" s="91" t="b">
        <v>0</v>
      </c>
      <c r="F204" s="91" t="b">
        <v>0</v>
      </c>
      <c r="G204" s="91" t="b">
        <v>0</v>
      </c>
    </row>
    <row r="205" spans="1:7" ht="15">
      <c r="A205" s="91" t="s">
        <v>1251</v>
      </c>
      <c r="B205" s="91">
        <v>3</v>
      </c>
      <c r="C205" s="133">
        <v>0.005512003085660292</v>
      </c>
      <c r="D205" s="91" t="s">
        <v>1105</v>
      </c>
      <c r="E205" s="91" t="b">
        <v>0</v>
      </c>
      <c r="F205" s="91" t="b">
        <v>0</v>
      </c>
      <c r="G205" s="91" t="b">
        <v>0</v>
      </c>
    </row>
    <row r="206" spans="1:7" ht="15">
      <c r="A206" s="91" t="s">
        <v>1252</v>
      </c>
      <c r="B206" s="91">
        <v>3</v>
      </c>
      <c r="C206" s="133">
        <v>0.005512003085660292</v>
      </c>
      <c r="D206" s="91" t="s">
        <v>1105</v>
      </c>
      <c r="E206" s="91" t="b">
        <v>0</v>
      </c>
      <c r="F206" s="91" t="b">
        <v>0</v>
      </c>
      <c r="G206" s="91" t="b">
        <v>0</v>
      </c>
    </row>
    <row r="207" spans="1:7" ht="15">
      <c r="A207" s="91" t="s">
        <v>280</v>
      </c>
      <c r="B207" s="91">
        <v>3</v>
      </c>
      <c r="C207" s="133">
        <v>0.005512003085660292</v>
      </c>
      <c r="D207" s="91" t="s">
        <v>1105</v>
      </c>
      <c r="E207" s="91" t="b">
        <v>0</v>
      </c>
      <c r="F207" s="91" t="b">
        <v>0</v>
      </c>
      <c r="G207" s="91" t="b">
        <v>0</v>
      </c>
    </row>
    <row r="208" spans="1:7" ht="15">
      <c r="A208" s="91" t="s">
        <v>1253</v>
      </c>
      <c r="B208" s="91">
        <v>3</v>
      </c>
      <c r="C208" s="133">
        <v>0.005512003085660292</v>
      </c>
      <c r="D208" s="91" t="s">
        <v>1105</v>
      </c>
      <c r="E208" s="91" t="b">
        <v>0</v>
      </c>
      <c r="F208" s="91" t="b">
        <v>0</v>
      </c>
      <c r="G208" s="91" t="b">
        <v>0</v>
      </c>
    </row>
    <row r="209" spans="1:7" ht="15">
      <c r="A209" s="91" t="s">
        <v>1254</v>
      </c>
      <c r="B209" s="91">
        <v>3</v>
      </c>
      <c r="C209" s="133">
        <v>0.005512003085660292</v>
      </c>
      <c r="D209" s="91" t="s">
        <v>1105</v>
      </c>
      <c r="E209" s="91" t="b">
        <v>0</v>
      </c>
      <c r="F209" s="91" t="b">
        <v>0</v>
      </c>
      <c r="G209" s="91" t="b">
        <v>0</v>
      </c>
    </row>
    <row r="210" spans="1:7" ht="15">
      <c r="A210" s="91" t="s">
        <v>1255</v>
      </c>
      <c r="B210" s="91">
        <v>3</v>
      </c>
      <c r="C210" s="133">
        <v>0.005512003085660292</v>
      </c>
      <c r="D210" s="91" t="s">
        <v>1105</v>
      </c>
      <c r="E210" s="91" t="b">
        <v>0</v>
      </c>
      <c r="F210" s="91" t="b">
        <v>0</v>
      </c>
      <c r="G210" s="91" t="b">
        <v>0</v>
      </c>
    </row>
    <row r="211" spans="1:7" ht="15">
      <c r="A211" s="91" t="s">
        <v>1256</v>
      </c>
      <c r="B211" s="91">
        <v>3</v>
      </c>
      <c r="C211" s="133">
        <v>0.005512003085660292</v>
      </c>
      <c r="D211" s="91" t="s">
        <v>1105</v>
      </c>
      <c r="E211" s="91" t="b">
        <v>1</v>
      </c>
      <c r="F211" s="91" t="b">
        <v>0</v>
      </c>
      <c r="G211" s="91" t="b">
        <v>0</v>
      </c>
    </row>
    <row r="212" spans="1:7" ht="15">
      <c r="A212" s="91" t="s">
        <v>1257</v>
      </c>
      <c r="B212" s="91">
        <v>3</v>
      </c>
      <c r="C212" s="133">
        <v>0.005512003085660292</v>
      </c>
      <c r="D212" s="91" t="s">
        <v>1105</v>
      </c>
      <c r="E212" s="91" t="b">
        <v>0</v>
      </c>
      <c r="F212" s="91" t="b">
        <v>0</v>
      </c>
      <c r="G212" s="91" t="b">
        <v>0</v>
      </c>
    </row>
    <row r="213" spans="1:7" ht="15">
      <c r="A213" s="91" t="s">
        <v>1258</v>
      </c>
      <c r="B213" s="91">
        <v>3</v>
      </c>
      <c r="C213" s="133">
        <v>0.005512003085660292</v>
      </c>
      <c r="D213" s="91" t="s">
        <v>1105</v>
      </c>
      <c r="E213" s="91" t="b">
        <v>0</v>
      </c>
      <c r="F213" s="91" t="b">
        <v>0</v>
      </c>
      <c r="G213" s="91" t="b">
        <v>0</v>
      </c>
    </row>
    <row r="214" spans="1:7" ht="15">
      <c r="A214" s="91" t="s">
        <v>261</v>
      </c>
      <c r="B214" s="91">
        <v>3</v>
      </c>
      <c r="C214" s="133">
        <v>0.005512003085660292</v>
      </c>
      <c r="D214" s="91" t="s">
        <v>1105</v>
      </c>
      <c r="E214" s="91" t="b">
        <v>0</v>
      </c>
      <c r="F214" s="91" t="b">
        <v>0</v>
      </c>
      <c r="G214" s="91" t="b">
        <v>0</v>
      </c>
    </row>
    <row r="215" spans="1:7" ht="15">
      <c r="A215" s="91" t="s">
        <v>1585</v>
      </c>
      <c r="B215" s="91">
        <v>3</v>
      </c>
      <c r="C215" s="133">
        <v>0.005512003085660292</v>
      </c>
      <c r="D215" s="91" t="s">
        <v>1105</v>
      </c>
      <c r="E215" s="91" t="b">
        <v>0</v>
      </c>
      <c r="F215" s="91" t="b">
        <v>0</v>
      </c>
      <c r="G215" s="91" t="b">
        <v>0</v>
      </c>
    </row>
    <row r="216" spans="1:7" ht="15">
      <c r="A216" s="91" t="s">
        <v>1586</v>
      </c>
      <c r="B216" s="91">
        <v>3</v>
      </c>
      <c r="C216" s="133">
        <v>0.005512003085660292</v>
      </c>
      <c r="D216" s="91" t="s">
        <v>1105</v>
      </c>
      <c r="E216" s="91" t="b">
        <v>0</v>
      </c>
      <c r="F216" s="91" t="b">
        <v>0</v>
      </c>
      <c r="G216" s="91" t="b">
        <v>0</v>
      </c>
    </row>
    <row r="217" spans="1:7" ht="15">
      <c r="A217" s="91" t="s">
        <v>1587</v>
      </c>
      <c r="B217" s="91">
        <v>3</v>
      </c>
      <c r="C217" s="133">
        <v>0.005512003085660292</v>
      </c>
      <c r="D217" s="91" t="s">
        <v>1105</v>
      </c>
      <c r="E217" s="91" t="b">
        <v>0</v>
      </c>
      <c r="F217" s="91" t="b">
        <v>0</v>
      </c>
      <c r="G217" s="91" t="b">
        <v>0</v>
      </c>
    </row>
    <row r="218" spans="1:7" ht="15">
      <c r="A218" s="91" t="s">
        <v>260</v>
      </c>
      <c r="B218" s="91">
        <v>2</v>
      </c>
      <c r="C218" s="133">
        <v>0.0088538234018818</v>
      </c>
      <c r="D218" s="91" t="s">
        <v>1105</v>
      </c>
      <c r="E218" s="91" t="b">
        <v>0</v>
      </c>
      <c r="F218" s="91" t="b">
        <v>0</v>
      </c>
      <c r="G218" s="91" t="b">
        <v>0</v>
      </c>
    </row>
    <row r="219" spans="1:7" ht="15">
      <c r="A219" s="91" t="s">
        <v>1191</v>
      </c>
      <c r="B219" s="91">
        <v>2</v>
      </c>
      <c r="C219" s="133">
        <v>0.0088538234018818</v>
      </c>
      <c r="D219" s="91" t="s">
        <v>1105</v>
      </c>
      <c r="E219" s="91" t="b">
        <v>0</v>
      </c>
      <c r="F219" s="91" t="b">
        <v>0</v>
      </c>
      <c r="G219" s="91" t="b">
        <v>0</v>
      </c>
    </row>
    <row r="220" spans="1:7" ht="15">
      <c r="A220" s="91" t="s">
        <v>279</v>
      </c>
      <c r="B220" s="91">
        <v>2</v>
      </c>
      <c r="C220" s="133">
        <v>0.0088538234018818</v>
      </c>
      <c r="D220" s="91" t="s">
        <v>1105</v>
      </c>
      <c r="E220" s="91" t="b">
        <v>0</v>
      </c>
      <c r="F220" s="91" t="b">
        <v>0</v>
      </c>
      <c r="G220" s="91" t="b">
        <v>0</v>
      </c>
    </row>
    <row r="221" spans="1:7" ht="15">
      <c r="A221" s="91" t="s">
        <v>251</v>
      </c>
      <c r="B221" s="91">
        <v>4</v>
      </c>
      <c r="C221" s="133">
        <v>0.005310137699071584</v>
      </c>
      <c r="D221" s="91" t="s">
        <v>1106</v>
      </c>
      <c r="E221" s="91" t="b">
        <v>0</v>
      </c>
      <c r="F221" s="91" t="b">
        <v>0</v>
      </c>
      <c r="G221" s="91" t="b">
        <v>0</v>
      </c>
    </row>
    <row r="222" spans="1:7" ht="15">
      <c r="A222" s="91" t="s">
        <v>1260</v>
      </c>
      <c r="B222" s="91">
        <v>4</v>
      </c>
      <c r="C222" s="133">
        <v>0.005310137699071584</v>
      </c>
      <c r="D222" s="91" t="s">
        <v>1106</v>
      </c>
      <c r="E222" s="91" t="b">
        <v>0</v>
      </c>
      <c r="F222" s="91" t="b">
        <v>0</v>
      </c>
      <c r="G222" s="91" t="b">
        <v>0</v>
      </c>
    </row>
    <row r="223" spans="1:7" ht="15">
      <c r="A223" s="91" t="s">
        <v>1261</v>
      </c>
      <c r="B223" s="91">
        <v>4</v>
      </c>
      <c r="C223" s="133">
        <v>0.005310137699071584</v>
      </c>
      <c r="D223" s="91" t="s">
        <v>1106</v>
      </c>
      <c r="E223" s="91" t="b">
        <v>0</v>
      </c>
      <c r="F223" s="91" t="b">
        <v>0</v>
      </c>
      <c r="G223" s="91" t="b">
        <v>0</v>
      </c>
    </row>
    <row r="224" spans="1:7" ht="15">
      <c r="A224" s="91" t="s">
        <v>1262</v>
      </c>
      <c r="B224" s="91">
        <v>4</v>
      </c>
      <c r="C224" s="133">
        <v>0.005310137699071584</v>
      </c>
      <c r="D224" s="91" t="s">
        <v>1106</v>
      </c>
      <c r="E224" s="91" t="b">
        <v>0</v>
      </c>
      <c r="F224" s="91" t="b">
        <v>0</v>
      </c>
      <c r="G224" s="91" t="b">
        <v>0</v>
      </c>
    </row>
    <row r="225" spans="1:7" ht="15">
      <c r="A225" s="91" t="s">
        <v>1263</v>
      </c>
      <c r="B225" s="91">
        <v>4</v>
      </c>
      <c r="C225" s="133">
        <v>0.005310137699071584</v>
      </c>
      <c r="D225" s="91" t="s">
        <v>1106</v>
      </c>
      <c r="E225" s="91" t="b">
        <v>0</v>
      </c>
      <c r="F225" s="91" t="b">
        <v>0</v>
      </c>
      <c r="G225" s="91" t="b">
        <v>0</v>
      </c>
    </row>
    <row r="226" spans="1:7" ht="15">
      <c r="A226" s="91" t="s">
        <v>1264</v>
      </c>
      <c r="B226" s="91">
        <v>4</v>
      </c>
      <c r="C226" s="133">
        <v>0.005310137699071584</v>
      </c>
      <c r="D226" s="91" t="s">
        <v>1106</v>
      </c>
      <c r="E226" s="91" t="b">
        <v>0</v>
      </c>
      <c r="F226" s="91" t="b">
        <v>0</v>
      </c>
      <c r="G226" s="91" t="b">
        <v>0</v>
      </c>
    </row>
    <row r="227" spans="1:7" ht="15">
      <c r="A227" s="91" t="s">
        <v>1265</v>
      </c>
      <c r="B227" s="91">
        <v>4</v>
      </c>
      <c r="C227" s="133">
        <v>0.005310137699071584</v>
      </c>
      <c r="D227" s="91" t="s">
        <v>1106</v>
      </c>
      <c r="E227" s="91" t="b">
        <v>0</v>
      </c>
      <c r="F227" s="91" t="b">
        <v>0</v>
      </c>
      <c r="G227" s="91" t="b">
        <v>0</v>
      </c>
    </row>
    <row r="228" spans="1:7" ht="15">
      <c r="A228" s="91" t="s">
        <v>1266</v>
      </c>
      <c r="B228" s="91">
        <v>4</v>
      </c>
      <c r="C228" s="133">
        <v>0.005310137699071584</v>
      </c>
      <c r="D228" s="91" t="s">
        <v>1106</v>
      </c>
      <c r="E228" s="91" t="b">
        <v>0</v>
      </c>
      <c r="F228" s="91" t="b">
        <v>0</v>
      </c>
      <c r="G228" s="91" t="b">
        <v>0</v>
      </c>
    </row>
    <row r="229" spans="1:7" ht="15">
      <c r="A229" s="91" t="s">
        <v>1203</v>
      </c>
      <c r="B229" s="91">
        <v>4</v>
      </c>
      <c r="C229" s="133">
        <v>0.005310137699071584</v>
      </c>
      <c r="D229" s="91" t="s">
        <v>1106</v>
      </c>
      <c r="E229" s="91" t="b">
        <v>0</v>
      </c>
      <c r="F229" s="91" t="b">
        <v>0</v>
      </c>
      <c r="G229" s="91" t="b">
        <v>0</v>
      </c>
    </row>
    <row r="230" spans="1:7" ht="15">
      <c r="A230" s="91" t="s">
        <v>1267</v>
      </c>
      <c r="B230" s="91">
        <v>4</v>
      </c>
      <c r="C230" s="133">
        <v>0.005310137699071584</v>
      </c>
      <c r="D230" s="91" t="s">
        <v>1106</v>
      </c>
      <c r="E230" s="91" t="b">
        <v>0</v>
      </c>
      <c r="F230" s="91" t="b">
        <v>1</v>
      </c>
      <c r="G230" s="91" t="b">
        <v>0</v>
      </c>
    </row>
    <row r="231" spans="1:7" ht="15">
      <c r="A231" s="91" t="s">
        <v>1584</v>
      </c>
      <c r="B231" s="91">
        <v>4</v>
      </c>
      <c r="C231" s="133">
        <v>0.005310137699071584</v>
      </c>
      <c r="D231" s="91" t="s">
        <v>1106</v>
      </c>
      <c r="E231" s="91" t="b">
        <v>0</v>
      </c>
      <c r="F231" s="91" t="b">
        <v>0</v>
      </c>
      <c r="G231" s="91" t="b">
        <v>0</v>
      </c>
    </row>
    <row r="232" spans="1:7" ht="15">
      <c r="A232" s="91" t="s">
        <v>1581</v>
      </c>
      <c r="B232" s="91">
        <v>4</v>
      </c>
      <c r="C232" s="133">
        <v>0.005310137699071584</v>
      </c>
      <c r="D232" s="91" t="s">
        <v>1106</v>
      </c>
      <c r="E232" s="91" t="b">
        <v>0</v>
      </c>
      <c r="F232" s="91" t="b">
        <v>0</v>
      </c>
      <c r="G232" s="91" t="b">
        <v>0</v>
      </c>
    </row>
    <row r="233" spans="1:7" ht="15">
      <c r="A233" s="91" t="s">
        <v>1191</v>
      </c>
      <c r="B233" s="91">
        <v>3</v>
      </c>
      <c r="C233" s="133">
        <v>0.009117071902042043</v>
      </c>
      <c r="D233" s="91" t="s">
        <v>1106</v>
      </c>
      <c r="E233" s="91" t="b">
        <v>0</v>
      </c>
      <c r="F233" s="91" t="b">
        <v>0</v>
      </c>
      <c r="G233" s="91" t="b">
        <v>0</v>
      </c>
    </row>
    <row r="234" spans="1:7" ht="15">
      <c r="A234" s="91" t="s">
        <v>1582</v>
      </c>
      <c r="B234" s="91">
        <v>2</v>
      </c>
      <c r="C234" s="133">
        <v>0.010902465991014729</v>
      </c>
      <c r="D234" s="91" t="s">
        <v>1106</v>
      </c>
      <c r="E234" s="91" t="b">
        <v>0</v>
      </c>
      <c r="F234" s="91" t="b">
        <v>0</v>
      </c>
      <c r="G234" s="91" t="b">
        <v>0</v>
      </c>
    </row>
    <row r="235" spans="1:7" ht="15">
      <c r="A235" s="91" t="s">
        <v>1610</v>
      </c>
      <c r="B235" s="91">
        <v>2</v>
      </c>
      <c r="C235" s="133">
        <v>0.010902465991014729</v>
      </c>
      <c r="D235" s="91" t="s">
        <v>1106</v>
      </c>
      <c r="E235" s="91" t="b">
        <v>0</v>
      </c>
      <c r="F235" s="91" t="b">
        <v>0</v>
      </c>
      <c r="G235" s="91" t="b">
        <v>0</v>
      </c>
    </row>
    <row r="236" spans="1:7" ht="15">
      <c r="A236" s="91" t="s">
        <v>1611</v>
      </c>
      <c r="B236" s="91">
        <v>2</v>
      </c>
      <c r="C236" s="133">
        <v>0.010902465991014729</v>
      </c>
      <c r="D236" s="91" t="s">
        <v>1106</v>
      </c>
      <c r="E236" s="91" t="b">
        <v>0</v>
      </c>
      <c r="F236" s="91" t="b">
        <v>0</v>
      </c>
      <c r="G236" s="91" t="b">
        <v>0</v>
      </c>
    </row>
    <row r="237" spans="1:7" ht="15">
      <c r="A237" s="91" t="s">
        <v>1612</v>
      </c>
      <c r="B237" s="91">
        <v>2</v>
      </c>
      <c r="C237" s="133">
        <v>0.010902465991014729</v>
      </c>
      <c r="D237" s="91" t="s">
        <v>1106</v>
      </c>
      <c r="E237" s="91" t="b">
        <v>0</v>
      </c>
      <c r="F237" s="91" t="b">
        <v>0</v>
      </c>
      <c r="G237" s="91" t="b">
        <v>0</v>
      </c>
    </row>
    <row r="238" spans="1:7" ht="15">
      <c r="A238" s="91" t="s">
        <v>1191</v>
      </c>
      <c r="B238" s="91">
        <v>3</v>
      </c>
      <c r="C238" s="133">
        <v>0</v>
      </c>
      <c r="D238" s="91" t="s">
        <v>1107</v>
      </c>
      <c r="E238" s="91" t="b">
        <v>0</v>
      </c>
      <c r="F238" s="91" t="b">
        <v>0</v>
      </c>
      <c r="G238" s="91" t="b">
        <v>0</v>
      </c>
    </row>
    <row r="239" spans="1:7" ht="15">
      <c r="A239" s="91" t="s">
        <v>1196</v>
      </c>
      <c r="B239" s="91">
        <v>3</v>
      </c>
      <c r="C239" s="133">
        <v>0.013901941504395887</v>
      </c>
      <c r="D239" s="91" t="s">
        <v>1107</v>
      </c>
      <c r="E239" s="91" t="b">
        <v>0</v>
      </c>
      <c r="F239" s="91" t="b">
        <v>0</v>
      </c>
      <c r="G239" s="91" t="b">
        <v>0</v>
      </c>
    </row>
    <row r="240" spans="1:7" ht="15">
      <c r="A240" s="91" t="s">
        <v>1269</v>
      </c>
      <c r="B240" s="91">
        <v>3</v>
      </c>
      <c r="C240" s="133">
        <v>0.013901941504395887</v>
      </c>
      <c r="D240" s="91" t="s">
        <v>1107</v>
      </c>
      <c r="E240" s="91" t="b">
        <v>0</v>
      </c>
      <c r="F240" s="91" t="b">
        <v>0</v>
      </c>
      <c r="G240" s="91" t="b">
        <v>0</v>
      </c>
    </row>
    <row r="241" spans="1:7" ht="15">
      <c r="A241" s="91" t="s">
        <v>267</v>
      </c>
      <c r="B241" s="91">
        <v>2</v>
      </c>
      <c r="C241" s="133">
        <v>0.009267961002930591</v>
      </c>
      <c r="D241" s="91" t="s">
        <v>1107</v>
      </c>
      <c r="E241" s="91" t="b">
        <v>0</v>
      </c>
      <c r="F241" s="91" t="b">
        <v>0</v>
      </c>
      <c r="G241" s="91" t="b">
        <v>0</v>
      </c>
    </row>
    <row r="242" spans="1:7" ht="15">
      <c r="A242" s="91" t="s">
        <v>266</v>
      </c>
      <c r="B242" s="91">
        <v>2</v>
      </c>
      <c r="C242" s="133">
        <v>0.009267961002930591</v>
      </c>
      <c r="D242" s="91" t="s">
        <v>1107</v>
      </c>
      <c r="E242" s="91" t="b">
        <v>0</v>
      </c>
      <c r="F242" s="91" t="b">
        <v>0</v>
      </c>
      <c r="G242" s="91" t="b">
        <v>0</v>
      </c>
    </row>
    <row r="243" spans="1:7" ht="15">
      <c r="A243" s="91" t="s">
        <v>1270</v>
      </c>
      <c r="B243" s="91">
        <v>2</v>
      </c>
      <c r="C243" s="133">
        <v>0.009267961002930591</v>
      </c>
      <c r="D243" s="91" t="s">
        <v>1107</v>
      </c>
      <c r="E243" s="91" t="b">
        <v>1</v>
      </c>
      <c r="F243" s="91" t="b">
        <v>0</v>
      </c>
      <c r="G243" s="91" t="b">
        <v>0</v>
      </c>
    </row>
    <row r="244" spans="1:7" ht="15">
      <c r="A244" s="91" t="s">
        <v>1271</v>
      </c>
      <c r="B244" s="91">
        <v>2</v>
      </c>
      <c r="C244" s="133">
        <v>0.009267961002930591</v>
      </c>
      <c r="D244" s="91" t="s">
        <v>1107</v>
      </c>
      <c r="E244" s="91" t="b">
        <v>0</v>
      </c>
      <c r="F244" s="91" t="b">
        <v>0</v>
      </c>
      <c r="G244" s="91" t="b">
        <v>0</v>
      </c>
    </row>
    <row r="245" spans="1:7" ht="15">
      <c r="A245" s="91" t="s">
        <v>1272</v>
      </c>
      <c r="B245" s="91">
        <v>2</v>
      </c>
      <c r="C245" s="133">
        <v>0.009267961002930591</v>
      </c>
      <c r="D245" s="91" t="s">
        <v>1107</v>
      </c>
      <c r="E245" s="91" t="b">
        <v>0</v>
      </c>
      <c r="F245" s="91" t="b">
        <v>0</v>
      </c>
      <c r="G245" s="91" t="b">
        <v>0</v>
      </c>
    </row>
    <row r="246" spans="1:7" ht="15">
      <c r="A246" s="91" t="s">
        <v>1273</v>
      </c>
      <c r="B246" s="91">
        <v>2</v>
      </c>
      <c r="C246" s="133">
        <v>0.009267961002930591</v>
      </c>
      <c r="D246" s="91" t="s">
        <v>1107</v>
      </c>
      <c r="E246" s="91" t="b">
        <v>0</v>
      </c>
      <c r="F246" s="91" t="b">
        <v>0</v>
      </c>
      <c r="G246" s="91" t="b">
        <v>0</v>
      </c>
    </row>
    <row r="247" spans="1:7" ht="15">
      <c r="A247" s="91" t="s">
        <v>1274</v>
      </c>
      <c r="B247" s="91">
        <v>2</v>
      </c>
      <c r="C247" s="133">
        <v>0.009267961002930591</v>
      </c>
      <c r="D247" s="91" t="s">
        <v>1107</v>
      </c>
      <c r="E247" s="91" t="b">
        <v>0</v>
      </c>
      <c r="F247" s="91" t="b">
        <v>0</v>
      </c>
      <c r="G247" s="91" t="b">
        <v>0</v>
      </c>
    </row>
    <row r="248" spans="1:7" ht="15">
      <c r="A248" s="91" t="s">
        <v>1276</v>
      </c>
      <c r="B248" s="91">
        <v>5</v>
      </c>
      <c r="C248" s="133">
        <v>0</v>
      </c>
      <c r="D248" s="91" t="s">
        <v>1108</v>
      </c>
      <c r="E248" s="91" t="b">
        <v>0</v>
      </c>
      <c r="F248" s="91" t="b">
        <v>0</v>
      </c>
      <c r="G248" s="91" t="b">
        <v>0</v>
      </c>
    </row>
    <row r="249" spans="1:7" ht="15">
      <c r="A249" s="91" t="s">
        <v>1277</v>
      </c>
      <c r="B249" s="91">
        <v>4</v>
      </c>
      <c r="C249" s="133">
        <v>0</v>
      </c>
      <c r="D249" s="91" t="s">
        <v>1108</v>
      </c>
      <c r="E249" s="91" t="b">
        <v>0</v>
      </c>
      <c r="F249" s="91" t="b">
        <v>0</v>
      </c>
      <c r="G249" s="91" t="b">
        <v>0</v>
      </c>
    </row>
    <row r="250" spans="1:7" ht="15">
      <c r="A250" s="91" t="s">
        <v>1191</v>
      </c>
      <c r="B250" s="91">
        <v>4</v>
      </c>
      <c r="C250" s="133">
        <v>0</v>
      </c>
      <c r="D250" s="91" t="s">
        <v>1108</v>
      </c>
      <c r="E250" s="91" t="b">
        <v>0</v>
      </c>
      <c r="F250" s="91" t="b">
        <v>0</v>
      </c>
      <c r="G250" s="91" t="b">
        <v>0</v>
      </c>
    </row>
    <row r="251" spans="1:7" ht="15">
      <c r="A251" s="91" t="s">
        <v>1278</v>
      </c>
      <c r="B251" s="91">
        <v>4</v>
      </c>
      <c r="C251" s="133">
        <v>0</v>
      </c>
      <c r="D251" s="91" t="s">
        <v>1108</v>
      </c>
      <c r="E251" s="91" t="b">
        <v>0</v>
      </c>
      <c r="F251" s="91" t="b">
        <v>0</v>
      </c>
      <c r="G251" s="91" t="b">
        <v>0</v>
      </c>
    </row>
    <row r="252" spans="1:7" ht="15">
      <c r="A252" s="91" t="s">
        <v>1279</v>
      </c>
      <c r="B252" s="91">
        <v>4</v>
      </c>
      <c r="C252" s="133">
        <v>0</v>
      </c>
      <c r="D252" s="91" t="s">
        <v>1108</v>
      </c>
      <c r="E252" s="91" t="b">
        <v>0</v>
      </c>
      <c r="F252" s="91" t="b">
        <v>0</v>
      </c>
      <c r="G252" s="91" t="b">
        <v>0</v>
      </c>
    </row>
    <row r="253" spans="1:7" ht="15">
      <c r="A253" s="91" t="s">
        <v>1280</v>
      </c>
      <c r="B253" s="91">
        <v>4</v>
      </c>
      <c r="C253" s="133">
        <v>0</v>
      </c>
      <c r="D253" s="91" t="s">
        <v>1108</v>
      </c>
      <c r="E253" s="91" t="b">
        <v>0</v>
      </c>
      <c r="F253" s="91" t="b">
        <v>0</v>
      </c>
      <c r="G253" s="91" t="b">
        <v>0</v>
      </c>
    </row>
    <row r="254" spans="1:7" ht="15">
      <c r="A254" s="91" t="s">
        <v>1281</v>
      </c>
      <c r="B254" s="91">
        <v>4</v>
      </c>
      <c r="C254" s="133">
        <v>0</v>
      </c>
      <c r="D254" s="91" t="s">
        <v>1108</v>
      </c>
      <c r="E254" s="91" t="b">
        <v>0</v>
      </c>
      <c r="F254" s="91" t="b">
        <v>0</v>
      </c>
      <c r="G254" s="91" t="b">
        <v>0</v>
      </c>
    </row>
    <row r="255" spans="1:7" ht="15">
      <c r="A255" s="91" t="s">
        <v>1282</v>
      </c>
      <c r="B255" s="91">
        <v>4</v>
      </c>
      <c r="C255" s="133">
        <v>0</v>
      </c>
      <c r="D255" s="91" t="s">
        <v>1108</v>
      </c>
      <c r="E255" s="91" t="b">
        <v>0</v>
      </c>
      <c r="F255" s="91" t="b">
        <v>0</v>
      </c>
      <c r="G255" s="91" t="b">
        <v>0</v>
      </c>
    </row>
    <row r="256" spans="1:7" ht="15">
      <c r="A256" s="91" t="s">
        <v>1283</v>
      </c>
      <c r="B256" s="91">
        <v>4</v>
      </c>
      <c r="C256" s="133">
        <v>0</v>
      </c>
      <c r="D256" s="91" t="s">
        <v>1108</v>
      </c>
      <c r="E256" s="91" t="b">
        <v>0</v>
      </c>
      <c r="F256" s="91" t="b">
        <v>0</v>
      </c>
      <c r="G256" s="91" t="b">
        <v>0</v>
      </c>
    </row>
    <row r="257" spans="1:7" ht="15">
      <c r="A257" s="91" t="s">
        <v>1284</v>
      </c>
      <c r="B257" s="91">
        <v>4</v>
      </c>
      <c r="C257" s="133">
        <v>0</v>
      </c>
      <c r="D257" s="91" t="s">
        <v>1108</v>
      </c>
      <c r="E257" s="91" t="b">
        <v>0</v>
      </c>
      <c r="F257" s="91" t="b">
        <v>0</v>
      </c>
      <c r="G257" s="91" t="b">
        <v>0</v>
      </c>
    </row>
    <row r="258" spans="1:7" ht="15">
      <c r="A258" s="91" t="s">
        <v>1580</v>
      </c>
      <c r="B258" s="91">
        <v>4</v>
      </c>
      <c r="C258" s="133">
        <v>0</v>
      </c>
      <c r="D258" s="91" t="s">
        <v>1108</v>
      </c>
      <c r="E258" s="91" t="b">
        <v>0</v>
      </c>
      <c r="F258" s="91" t="b">
        <v>0</v>
      </c>
      <c r="G258" s="91" t="b">
        <v>0</v>
      </c>
    </row>
    <row r="259" spans="1:7" ht="15">
      <c r="A259" s="91" t="s">
        <v>1583</v>
      </c>
      <c r="B259" s="91">
        <v>4</v>
      </c>
      <c r="C259" s="133">
        <v>0</v>
      </c>
      <c r="D259" s="91" t="s">
        <v>1108</v>
      </c>
      <c r="E259" s="91" t="b">
        <v>0</v>
      </c>
      <c r="F259" s="91" t="b">
        <v>1</v>
      </c>
      <c r="G259" s="91" t="b">
        <v>0</v>
      </c>
    </row>
    <row r="260" spans="1:7" ht="15">
      <c r="A260" s="91" t="s">
        <v>258</v>
      </c>
      <c r="B260" s="91">
        <v>3</v>
      </c>
      <c r="C260" s="133">
        <v>0.005512003085660292</v>
      </c>
      <c r="D260" s="91" t="s">
        <v>1108</v>
      </c>
      <c r="E260" s="91" t="b">
        <v>0</v>
      </c>
      <c r="F260" s="91" t="b">
        <v>0</v>
      </c>
      <c r="G260" s="91" t="b">
        <v>0</v>
      </c>
    </row>
    <row r="261" spans="1:7" ht="15">
      <c r="A261" s="91" t="s">
        <v>1588</v>
      </c>
      <c r="B261" s="91">
        <v>3</v>
      </c>
      <c r="C261" s="133">
        <v>0.005512003085660292</v>
      </c>
      <c r="D261" s="91" t="s">
        <v>1108</v>
      </c>
      <c r="E261" s="91" t="b">
        <v>0</v>
      </c>
      <c r="F261" s="91" t="b">
        <v>0</v>
      </c>
      <c r="G261" s="91" t="b">
        <v>0</v>
      </c>
    </row>
    <row r="262" spans="1:7" ht="15">
      <c r="A262" s="91" t="s">
        <v>1286</v>
      </c>
      <c r="B262" s="91">
        <v>3</v>
      </c>
      <c r="C262" s="133">
        <v>0</v>
      </c>
      <c r="D262" s="91" t="s">
        <v>1109</v>
      </c>
      <c r="E262" s="91" t="b">
        <v>0</v>
      </c>
      <c r="F262" s="91" t="b">
        <v>0</v>
      </c>
      <c r="G262" s="91" t="b">
        <v>0</v>
      </c>
    </row>
    <row r="263" spans="1:7" ht="15">
      <c r="A263" s="91" t="s">
        <v>1287</v>
      </c>
      <c r="B263" s="91">
        <v>3</v>
      </c>
      <c r="C263" s="133">
        <v>0</v>
      </c>
      <c r="D263" s="91" t="s">
        <v>1109</v>
      </c>
      <c r="E263" s="91" t="b">
        <v>0</v>
      </c>
      <c r="F263" s="91" t="b">
        <v>0</v>
      </c>
      <c r="G263" s="91" t="b">
        <v>0</v>
      </c>
    </row>
    <row r="264" spans="1:7" ht="15">
      <c r="A264" s="91" t="s">
        <v>1288</v>
      </c>
      <c r="B264" s="91">
        <v>3</v>
      </c>
      <c r="C264" s="133">
        <v>0</v>
      </c>
      <c r="D264" s="91" t="s">
        <v>1109</v>
      </c>
      <c r="E264" s="91" t="b">
        <v>0</v>
      </c>
      <c r="F264" s="91" t="b">
        <v>0</v>
      </c>
      <c r="G264" s="91" t="b">
        <v>0</v>
      </c>
    </row>
    <row r="265" spans="1:7" ht="15">
      <c r="A265" s="91" t="s">
        <v>1289</v>
      </c>
      <c r="B265" s="91">
        <v>3</v>
      </c>
      <c r="C265" s="133">
        <v>0</v>
      </c>
      <c r="D265" s="91" t="s">
        <v>1109</v>
      </c>
      <c r="E265" s="91" t="b">
        <v>0</v>
      </c>
      <c r="F265" s="91" t="b">
        <v>0</v>
      </c>
      <c r="G265" s="91" t="b">
        <v>0</v>
      </c>
    </row>
    <row r="266" spans="1:7" ht="15">
      <c r="A266" s="91" t="s">
        <v>1290</v>
      </c>
      <c r="B266" s="91">
        <v>3</v>
      </c>
      <c r="C266" s="133">
        <v>0</v>
      </c>
      <c r="D266" s="91" t="s">
        <v>1109</v>
      </c>
      <c r="E266" s="91" t="b">
        <v>0</v>
      </c>
      <c r="F266" s="91" t="b">
        <v>0</v>
      </c>
      <c r="G266" s="91" t="b">
        <v>0</v>
      </c>
    </row>
    <row r="267" spans="1:7" ht="15">
      <c r="A267" s="91" t="s">
        <v>1291</v>
      </c>
      <c r="B267" s="91">
        <v>3</v>
      </c>
      <c r="C267" s="133">
        <v>0</v>
      </c>
      <c r="D267" s="91" t="s">
        <v>1109</v>
      </c>
      <c r="E267" s="91" t="b">
        <v>0</v>
      </c>
      <c r="F267" s="91" t="b">
        <v>0</v>
      </c>
      <c r="G267" s="91" t="b">
        <v>0</v>
      </c>
    </row>
    <row r="268" spans="1:7" ht="15">
      <c r="A268" s="91" t="s">
        <v>1203</v>
      </c>
      <c r="B268" s="91">
        <v>3</v>
      </c>
      <c r="C268" s="133">
        <v>0</v>
      </c>
      <c r="D268" s="91" t="s">
        <v>1109</v>
      </c>
      <c r="E268" s="91" t="b">
        <v>0</v>
      </c>
      <c r="F268" s="91" t="b">
        <v>0</v>
      </c>
      <c r="G268" s="91" t="b">
        <v>0</v>
      </c>
    </row>
    <row r="269" spans="1:7" ht="15">
      <c r="A269" s="91" t="s">
        <v>1193</v>
      </c>
      <c r="B269" s="91">
        <v>3</v>
      </c>
      <c r="C269" s="133">
        <v>0</v>
      </c>
      <c r="D269" s="91" t="s">
        <v>1109</v>
      </c>
      <c r="E269" s="91" t="b">
        <v>0</v>
      </c>
      <c r="F269" s="91" t="b">
        <v>0</v>
      </c>
      <c r="G269" s="91" t="b">
        <v>0</v>
      </c>
    </row>
    <row r="270" spans="1:7" ht="15">
      <c r="A270" s="91" t="s">
        <v>554</v>
      </c>
      <c r="B270" s="91">
        <v>3</v>
      </c>
      <c r="C270" s="133">
        <v>0</v>
      </c>
      <c r="D270" s="91" t="s">
        <v>1109</v>
      </c>
      <c r="E270" s="91" t="b">
        <v>0</v>
      </c>
      <c r="F270" s="91" t="b">
        <v>0</v>
      </c>
      <c r="G270" s="91" t="b">
        <v>0</v>
      </c>
    </row>
    <row r="271" spans="1:7" ht="15">
      <c r="A271" s="91" t="s">
        <v>1292</v>
      </c>
      <c r="B271" s="91">
        <v>3</v>
      </c>
      <c r="C271" s="133">
        <v>0</v>
      </c>
      <c r="D271" s="91" t="s">
        <v>1109</v>
      </c>
      <c r="E271" s="91" t="b">
        <v>0</v>
      </c>
      <c r="F271" s="91" t="b">
        <v>0</v>
      </c>
      <c r="G271" s="91" t="b">
        <v>0</v>
      </c>
    </row>
    <row r="272" spans="1:7" ht="15">
      <c r="A272" s="91" t="s">
        <v>1593</v>
      </c>
      <c r="B272" s="91">
        <v>3</v>
      </c>
      <c r="C272" s="133">
        <v>0</v>
      </c>
      <c r="D272" s="91" t="s">
        <v>1109</v>
      </c>
      <c r="E272" s="91" t="b">
        <v>0</v>
      </c>
      <c r="F272" s="91" t="b">
        <v>0</v>
      </c>
      <c r="G272" s="91" t="b">
        <v>0</v>
      </c>
    </row>
    <row r="273" spans="1:7" ht="15">
      <c r="A273" s="91" t="s">
        <v>1594</v>
      </c>
      <c r="B273" s="91">
        <v>3</v>
      </c>
      <c r="C273" s="133">
        <v>0</v>
      </c>
      <c r="D273" s="91" t="s">
        <v>1109</v>
      </c>
      <c r="E273" s="91" t="b">
        <v>0</v>
      </c>
      <c r="F273" s="91" t="b">
        <v>0</v>
      </c>
      <c r="G273" s="91" t="b">
        <v>0</v>
      </c>
    </row>
    <row r="274" spans="1:7" ht="15">
      <c r="A274" s="91" t="s">
        <v>275</v>
      </c>
      <c r="B274" s="91">
        <v>3</v>
      </c>
      <c r="C274" s="133">
        <v>0</v>
      </c>
      <c r="D274" s="91" t="s">
        <v>1109</v>
      </c>
      <c r="E274" s="91" t="b">
        <v>0</v>
      </c>
      <c r="F274" s="91" t="b">
        <v>0</v>
      </c>
      <c r="G274" s="91" t="b">
        <v>0</v>
      </c>
    </row>
    <row r="275" spans="1:7" ht="15">
      <c r="A275" s="91" t="s">
        <v>1595</v>
      </c>
      <c r="B275" s="91">
        <v>3</v>
      </c>
      <c r="C275" s="133">
        <v>0</v>
      </c>
      <c r="D275" s="91" t="s">
        <v>1109</v>
      </c>
      <c r="E275" s="91" t="b">
        <v>0</v>
      </c>
      <c r="F275" s="91" t="b">
        <v>0</v>
      </c>
      <c r="G275" s="91" t="b">
        <v>0</v>
      </c>
    </row>
    <row r="276" spans="1:7" ht="15">
      <c r="A276" s="91" t="s">
        <v>1596</v>
      </c>
      <c r="B276" s="91">
        <v>3</v>
      </c>
      <c r="C276" s="133">
        <v>0</v>
      </c>
      <c r="D276" s="91" t="s">
        <v>1109</v>
      </c>
      <c r="E276" s="91" t="b">
        <v>0</v>
      </c>
      <c r="F276" s="91" t="b">
        <v>0</v>
      </c>
      <c r="G276" s="91" t="b">
        <v>0</v>
      </c>
    </row>
    <row r="277" spans="1:7" ht="15">
      <c r="A277" s="91" t="s">
        <v>249</v>
      </c>
      <c r="B277" s="91">
        <v>2</v>
      </c>
      <c r="C277" s="133">
        <v>0.005031178830162321</v>
      </c>
      <c r="D277" s="91" t="s">
        <v>1109</v>
      </c>
      <c r="E277" s="91" t="b">
        <v>0</v>
      </c>
      <c r="F277" s="91" t="b">
        <v>0</v>
      </c>
      <c r="G277" s="91" t="b">
        <v>0</v>
      </c>
    </row>
    <row r="278" spans="1:7" ht="15">
      <c r="A278" s="91" t="s">
        <v>1608</v>
      </c>
      <c r="B278" s="91">
        <v>2</v>
      </c>
      <c r="C278" s="133">
        <v>0.005031178830162321</v>
      </c>
      <c r="D278" s="91" t="s">
        <v>1109</v>
      </c>
      <c r="E278" s="91" t="b">
        <v>0</v>
      </c>
      <c r="F278" s="91" t="b">
        <v>0</v>
      </c>
      <c r="G278" s="91" t="b">
        <v>0</v>
      </c>
    </row>
    <row r="279" spans="1:7" ht="15">
      <c r="A279" s="91" t="s">
        <v>1609</v>
      </c>
      <c r="B279" s="91">
        <v>2</v>
      </c>
      <c r="C279" s="133">
        <v>0.013632035849133212</v>
      </c>
      <c r="D279" s="91" t="s">
        <v>1109</v>
      </c>
      <c r="E279" s="91" t="b">
        <v>0</v>
      </c>
      <c r="F279" s="91" t="b">
        <v>0</v>
      </c>
      <c r="G279" s="91" t="b">
        <v>0</v>
      </c>
    </row>
    <row r="280" spans="1:7" ht="15">
      <c r="A280" s="91" t="s">
        <v>1191</v>
      </c>
      <c r="B280" s="91">
        <v>6</v>
      </c>
      <c r="C280" s="133">
        <v>0</v>
      </c>
      <c r="D280" s="91" t="s">
        <v>1110</v>
      </c>
      <c r="E280" s="91" t="b">
        <v>0</v>
      </c>
      <c r="F280" s="91" t="b">
        <v>0</v>
      </c>
      <c r="G280" s="91" t="b">
        <v>0</v>
      </c>
    </row>
    <row r="281" spans="1:7" ht="15">
      <c r="A281" s="91" t="s">
        <v>1258</v>
      </c>
      <c r="B281" s="91">
        <v>3</v>
      </c>
      <c r="C281" s="133">
        <v>0</v>
      </c>
      <c r="D281" s="91" t="s">
        <v>1110</v>
      </c>
      <c r="E281" s="91" t="b">
        <v>0</v>
      </c>
      <c r="F281" s="91" t="b">
        <v>0</v>
      </c>
      <c r="G281" s="91" t="b">
        <v>0</v>
      </c>
    </row>
    <row r="282" spans="1:7" ht="15">
      <c r="A282" s="91" t="s">
        <v>1294</v>
      </c>
      <c r="B282" s="91">
        <v>3</v>
      </c>
      <c r="C282" s="133">
        <v>0</v>
      </c>
      <c r="D282" s="91" t="s">
        <v>1110</v>
      </c>
      <c r="E282" s="91" t="b">
        <v>0</v>
      </c>
      <c r="F282" s="91" t="b">
        <v>0</v>
      </c>
      <c r="G282" s="91" t="b">
        <v>0</v>
      </c>
    </row>
    <row r="283" spans="1:7" ht="15">
      <c r="A283" s="91" t="s">
        <v>1295</v>
      </c>
      <c r="B283" s="91">
        <v>3</v>
      </c>
      <c r="C283" s="133">
        <v>0</v>
      </c>
      <c r="D283" s="91" t="s">
        <v>1110</v>
      </c>
      <c r="E283" s="91" t="b">
        <v>0</v>
      </c>
      <c r="F283" s="91" t="b">
        <v>0</v>
      </c>
      <c r="G283" s="91" t="b">
        <v>0</v>
      </c>
    </row>
    <row r="284" spans="1:7" ht="15">
      <c r="A284" s="91" t="s">
        <v>1296</v>
      </c>
      <c r="B284" s="91">
        <v>3</v>
      </c>
      <c r="C284" s="133">
        <v>0</v>
      </c>
      <c r="D284" s="91" t="s">
        <v>1110</v>
      </c>
      <c r="E284" s="91" t="b">
        <v>0</v>
      </c>
      <c r="F284" s="91" t="b">
        <v>0</v>
      </c>
      <c r="G284" s="91" t="b">
        <v>0</v>
      </c>
    </row>
    <row r="285" spans="1:7" ht="15">
      <c r="A285" s="91" t="s">
        <v>1297</v>
      </c>
      <c r="B285" s="91">
        <v>3</v>
      </c>
      <c r="C285" s="133">
        <v>0</v>
      </c>
      <c r="D285" s="91" t="s">
        <v>1110</v>
      </c>
      <c r="E285" s="91" t="b">
        <v>1</v>
      </c>
      <c r="F285" s="91" t="b">
        <v>0</v>
      </c>
      <c r="G285" s="91" t="b">
        <v>0</v>
      </c>
    </row>
    <row r="286" spans="1:7" ht="15">
      <c r="A286" s="91" t="s">
        <v>1196</v>
      </c>
      <c r="B286" s="91">
        <v>3</v>
      </c>
      <c r="C286" s="133">
        <v>0</v>
      </c>
      <c r="D286" s="91" t="s">
        <v>1110</v>
      </c>
      <c r="E286" s="91" t="b">
        <v>0</v>
      </c>
      <c r="F286" s="91" t="b">
        <v>0</v>
      </c>
      <c r="G286" s="91" t="b">
        <v>0</v>
      </c>
    </row>
    <row r="287" spans="1:7" ht="15">
      <c r="A287" s="91" t="s">
        <v>1243</v>
      </c>
      <c r="B287" s="91">
        <v>3</v>
      </c>
      <c r="C287" s="133">
        <v>0</v>
      </c>
      <c r="D287" s="91" t="s">
        <v>1110</v>
      </c>
      <c r="E287" s="91" t="b">
        <v>0</v>
      </c>
      <c r="F287" s="91" t="b">
        <v>0</v>
      </c>
      <c r="G287" s="91" t="b">
        <v>0</v>
      </c>
    </row>
    <row r="288" spans="1:7" ht="15">
      <c r="A288" s="91" t="s">
        <v>1298</v>
      </c>
      <c r="B288" s="91">
        <v>3</v>
      </c>
      <c r="C288" s="133">
        <v>0</v>
      </c>
      <c r="D288" s="91" t="s">
        <v>1110</v>
      </c>
      <c r="E288" s="91" t="b">
        <v>0</v>
      </c>
      <c r="F288" s="91" t="b">
        <v>1</v>
      </c>
      <c r="G288" s="91" t="b">
        <v>0</v>
      </c>
    </row>
    <row r="289" spans="1:7" ht="15">
      <c r="A289" s="91" t="s">
        <v>216</v>
      </c>
      <c r="B289" s="91">
        <v>2</v>
      </c>
      <c r="C289" s="133">
        <v>0.009030320977214422</v>
      </c>
      <c r="D289" s="91" t="s">
        <v>1110</v>
      </c>
      <c r="E289" s="91" t="b">
        <v>0</v>
      </c>
      <c r="F289" s="91" t="b">
        <v>0</v>
      </c>
      <c r="G289" s="91" t="b">
        <v>0</v>
      </c>
    </row>
    <row r="290" spans="1:7" ht="15">
      <c r="A290" s="91" t="s">
        <v>1643</v>
      </c>
      <c r="B290" s="91">
        <v>2</v>
      </c>
      <c r="C290" s="133">
        <v>0.009030320977214422</v>
      </c>
      <c r="D290" s="91" t="s">
        <v>1110</v>
      </c>
      <c r="E290" s="91" t="b">
        <v>0</v>
      </c>
      <c r="F290" s="91" t="b">
        <v>0</v>
      </c>
      <c r="G290" s="91" t="b">
        <v>0</v>
      </c>
    </row>
    <row r="291" spans="1:7" ht="15">
      <c r="A291" s="91" t="s">
        <v>1191</v>
      </c>
      <c r="B291" s="91">
        <v>2</v>
      </c>
      <c r="C291" s="133">
        <v>0</v>
      </c>
      <c r="D291" s="91" t="s">
        <v>1111</v>
      </c>
      <c r="E291" s="91" t="b">
        <v>0</v>
      </c>
      <c r="F291" s="91" t="b">
        <v>0</v>
      </c>
      <c r="G291" s="91" t="b">
        <v>0</v>
      </c>
    </row>
    <row r="292" spans="1:7" ht="15">
      <c r="A292" s="91" t="s">
        <v>1281</v>
      </c>
      <c r="B292" s="91">
        <v>3</v>
      </c>
      <c r="C292" s="133">
        <v>0</v>
      </c>
      <c r="D292" s="91" t="s">
        <v>1113</v>
      </c>
      <c r="E292" s="91" t="b">
        <v>0</v>
      </c>
      <c r="F292" s="91" t="b">
        <v>0</v>
      </c>
      <c r="G292" s="91" t="b">
        <v>0</v>
      </c>
    </row>
    <row r="293" spans="1:7" ht="15">
      <c r="A293" s="91" t="s">
        <v>272</v>
      </c>
      <c r="B293" s="91">
        <v>2</v>
      </c>
      <c r="C293" s="133">
        <v>0</v>
      </c>
      <c r="D293" s="91" t="s">
        <v>1113</v>
      </c>
      <c r="E293" s="91" t="b">
        <v>0</v>
      </c>
      <c r="F293" s="91" t="b">
        <v>0</v>
      </c>
      <c r="G293" s="91" t="b">
        <v>0</v>
      </c>
    </row>
    <row r="294" spans="1:7" ht="15">
      <c r="A294" s="91" t="s">
        <v>1302</v>
      </c>
      <c r="B294" s="91">
        <v>2</v>
      </c>
      <c r="C294" s="133">
        <v>0</v>
      </c>
      <c r="D294" s="91" t="s">
        <v>1113</v>
      </c>
      <c r="E294" s="91" t="b">
        <v>0</v>
      </c>
      <c r="F294" s="91" t="b">
        <v>0</v>
      </c>
      <c r="G294" s="91" t="b">
        <v>0</v>
      </c>
    </row>
    <row r="295" spans="1:7" ht="15">
      <c r="A295" s="91" t="s">
        <v>1303</v>
      </c>
      <c r="B295" s="91">
        <v>2</v>
      </c>
      <c r="C295" s="133">
        <v>0</v>
      </c>
      <c r="D295" s="91" t="s">
        <v>1113</v>
      </c>
      <c r="E295" s="91" t="b">
        <v>0</v>
      </c>
      <c r="F295" s="91" t="b">
        <v>0</v>
      </c>
      <c r="G295" s="91" t="b">
        <v>0</v>
      </c>
    </row>
    <row r="296" spans="1:7" ht="15">
      <c r="A296" s="91" t="s">
        <v>1304</v>
      </c>
      <c r="B296" s="91">
        <v>2</v>
      </c>
      <c r="C296" s="133">
        <v>0</v>
      </c>
      <c r="D296" s="91" t="s">
        <v>1113</v>
      </c>
      <c r="E296" s="91" t="b">
        <v>0</v>
      </c>
      <c r="F296" s="91" t="b">
        <v>0</v>
      </c>
      <c r="G296" s="91" t="b">
        <v>0</v>
      </c>
    </row>
    <row r="297" spans="1:7" ht="15">
      <c r="A297" s="91" t="s">
        <v>1191</v>
      </c>
      <c r="B297" s="91">
        <v>2</v>
      </c>
      <c r="C297" s="133">
        <v>0</v>
      </c>
      <c r="D297" s="91" t="s">
        <v>1113</v>
      </c>
      <c r="E297" s="91" t="b">
        <v>0</v>
      </c>
      <c r="F297" s="91" t="b">
        <v>0</v>
      </c>
      <c r="G297" s="91" t="b">
        <v>0</v>
      </c>
    </row>
    <row r="298" spans="1:7" ht="15">
      <c r="A298" s="91" t="s">
        <v>1305</v>
      </c>
      <c r="B298" s="91">
        <v>2</v>
      </c>
      <c r="C298" s="133">
        <v>0</v>
      </c>
      <c r="D298" s="91" t="s">
        <v>1113</v>
      </c>
      <c r="E298" s="91" t="b">
        <v>0</v>
      </c>
      <c r="F298" s="91" t="b">
        <v>0</v>
      </c>
      <c r="G298" s="91" t="b">
        <v>0</v>
      </c>
    </row>
    <row r="299" spans="1:7" ht="15">
      <c r="A299" s="91" t="s">
        <v>1306</v>
      </c>
      <c r="B299" s="91">
        <v>2</v>
      </c>
      <c r="C299" s="133">
        <v>0</v>
      </c>
      <c r="D299" s="91" t="s">
        <v>1113</v>
      </c>
      <c r="E299" s="91" t="b">
        <v>0</v>
      </c>
      <c r="F299" s="91" t="b">
        <v>0</v>
      </c>
      <c r="G299" s="91" t="b">
        <v>0</v>
      </c>
    </row>
    <row r="300" spans="1:7" ht="15">
      <c r="A300" s="91" t="s">
        <v>1307</v>
      </c>
      <c r="B300" s="91">
        <v>2</v>
      </c>
      <c r="C300" s="133">
        <v>0</v>
      </c>
      <c r="D300" s="91" t="s">
        <v>1113</v>
      </c>
      <c r="E300" s="91" t="b">
        <v>0</v>
      </c>
      <c r="F300" s="91" t="b">
        <v>0</v>
      </c>
      <c r="G300" s="91" t="b">
        <v>0</v>
      </c>
    </row>
    <row r="301" spans="1:7" ht="15">
      <c r="A301" s="91" t="s">
        <v>1308</v>
      </c>
      <c r="B301" s="91">
        <v>2</v>
      </c>
      <c r="C301" s="133">
        <v>0</v>
      </c>
      <c r="D301" s="91" t="s">
        <v>1113</v>
      </c>
      <c r="E301" s="91" t="b">
        <v>0</v>
      </c>
      <c r="F301" s="91" t="b">
        <v>0</v>
      </c>
      <c r="G301" s="91" t="b">
        <v>0</v>
      </c>
    </row>
    <row r="302" spans="1:7" ht="15">
      <c r="A302" s="91" t="s">
        <v>1638</v>
      </c>
      <c r="B302" s="91">
        <v>2</v>
      </c>
      <c r="C302" s="133">
        <v>0</v>
      </c>
      <c r="D302" s="91" t="s">
        <v>1113</v>
      </c>
      <c r="E302" s="91" t="b">
        <v>0</v>
      </c>
      <c r="F302" s="91" t="b">
        <v>1</v>
      </c>
      <c r="G302" s="91" t="b">
        <v>0</v>
      </c>
    </row>
    <row r="303" spans="1:7" ht="15">
      <c r="A303" s="91" t="s">
        <v>1600</v>
      </c>
      <c r="B303" s="91">
        <v>2</v>
      </c>
      <c r="C303" s="133">
        <v>0</v>
      </c>
      <c r="D303" s="91" t="s">
        <v>1113</v>
      </c>
      <c r="E303" s="91" t="b">
        <v>0</v>
      </c>
      <c r="F303" s="91" t="b">
        <v>0</v>
      </c>
      <c r="G303" s="91" t="b">
        <v>0</v>
      </c>
    </row>
    <row r="304" spans="1:7" ht="15">
      <c r="A304" s="91" t="s">
        <v>1601</v>
      </c>
      <c r="B304" s="91">
        <v>2</v>
      </c>
      <c r="C304" s="133">
        <v>0</v>
      </c>
      <c r="D304" s="91" t="s">
        <v>1113</v>
      </c>
      <c r="E304" s="91" t="b">
        <v>0</v>
      </c>
      <c r="F304" s="91" t="b">
        <v>0</v>
      </c>
      <c r="G304" s="91" t="b">
        <v>0</v>
      </c>
    </row>
    <row r="305" spans="1:7" ht="15">
      <c r="A305" s="91" t="s">
        <v>1191</v>
      </c>
      <c r="B305" s="91">
        <v>2</v>
      </c>
      <c r="C305" s="133">
        <v>0</v>
      </c>
      <c r="D305" s="91" t="s">
        <v>1114</v>
      </c>
      <c r="E305" s="91" t="b">
        <v>0</v>
      </c>
      <c r="F305" s="91" t="b">
        <v>0</v>
      </c>
      <c r="G305" s="91" t="b">
        <v>0</v>
      </c>
    </row>
    <row r="306" spans="1:7" ht="15">
      <c r="A306" s="91" t="s">
        <v>1579</v>
      </c>
      <c r="B306" s="91">
        <v>3</v>
      </c>
      <c r="C306" s="133">
        <v>0</v>
      </c>
      <c r="D306" s="91" t="s">
        <v>1116</v>
      </c>
      <c r="E306" s="91" t="b">
        <v>0</v>
      </c>
      <c r="F306" s="91" t="b">
        <v>0</v>
      </c>
      <c r="G306" s="91" t="b">
        <v>0</v>
      </c>
    </row>
    <row r="307" spans="1:7" ht="15">
      <c r="A307" s="91" t="s">
        <v>1591</v>
      </c>
      <c r="B307" s="91">
        <v>3</v>
      </c>
      <c r="C307" s="133">
        <v>0</v>
      </c>
      <c r="D307" s="91" t="s">
        <v>1116</v>
      </c>
      <c r="E307" s="91" t="b">
        <v>0</v>
      </c>
      <c r="F307" s="91" t="b">
        <v>1</v>
      </c>
      <c r="G307" s="91" t="b">
        <v>0</v>
      </c>
    </row>
    <row r="308" spans="1:7" ht="15">
      <c r="A308" s="91" t="s">
        <v>1620</v>
      </c>
      <c r="B308" s="91">
        <v>2</v>
      </c>
      <c r="C308" s="133">
        <v>0</v>
      </c>
      <c r="D308" s="91" t="s">
        <v>1117</v>
      </c>
      <c r="E308" s="91" t="b">
        <v>1</v>
      </c>
      <c r="F308" s="91" t="b">
        <v>0</v>
      </c>
      <c r="G308" s="91" t="b">
        <v>0</v>
      </c>
    </row>
    <row r="309" spans="1:7" ht="15">
      <c r="A309" s="91" t="s">
        <v>240</v>
      </c>
      <c r="B309" s="91">
        <v>2</v>
      </c>
      <c r="C309" s="133">
        <v>0</v>
      </c>
      <c r="D309" s="91" t="s">
        <v>1117</v>
      </c>
      <c r="E309" s="91" t="b">
        <v>0</v>
      </c>
      <c r="F309" s="91" t="b">
        <v>0</v>
      </c>
      <c r="G309" s="91" t="b">
        <v>0</v>
      </c>
    </row>
    <row r="310" spans="1:7" ht="15">
      <c r="A310" s="91" t="s">
        <v>1239</v>
      </c>
      <c r="B310" s="91">
        <v>2</v>
      </c>
      <c r="C310" s="133">
        <v>0</v>
      </c>
      <c r="D310" s="91" t="s">
        <v>1117</v>
      </c>
      <c r="E310" s="91" t="b">
        <v>0</v>
      </c>
      <c r="F310" s="91" t="b">
        <v>0</v>
      </c>
      <c r="G310" s="91" t="b">
        <v>0</v>
      </c>
    </row>
    <row r="311" spans="1:7" ht="15">
      <c r="A311" s="91" t="s">
        <v>1621</v>
      </c>
      <c r="B311" s="91">
        <v>2</v>
      </c>
      <c r="C311" s="133">
        <v>0</v>
      </c>
      <c r="D311" s="91" t="s">
        <v>1117</v>
      </c>
      <c r="E311" s="91" t="b">
        <v>0</v>
      </c>
      <c r="F311" s="91" t="b">
        <v>0</v>
      </c>
      <c r="G311" s="91" t="b">
        <v>0</v>
      </c>
    </row>
    <row r="312" spans="1:7" ht="15">
      <c r="A312" s="91" t="s">
        <v>1622</v>
      </c>
      <c r="B312" s="91">
        <v>2</v>
      </c>
      <c r="C312" s="133">
        <v>0</v>
      </c>
      <c r="D312" s="91" t="s">
        <v>1117</v>
      </c>
      <c r="E312" s="91" t="b">
        <v>0</v>
      </c>
      <c r="F312" s="91" t="b">
        <v>0</v>
      </c>
      <c r="G312" s="91" t="b">
        <v>0</v>
      </c>
    </row>
    <row r="313" spans="1:7" ht="15">
      <c r="A313" s="91" t="s">
        <v>1623</v>
      </c>
      <c r="B313" s="91">
        <v>2</v>
      </c>
      <c r="C313" s="133">
        <v>0</v>
      </c>
      <c r="D313" s="91" t="s">
        <v>1117</v>
      </c>
      <c r="E313" s="91" t="b">
        <v>0</v>
      </c>
      <c r="F313" s="91" t="b">
        <v>0</v>
      </c>
      <c r="G313" s="91" t="b">
        <v>0</v>
      </c>
    </row>
    <row r="314" spans="1:7" ht="15">
      <c r="A314" s="91" t="s">
        <v>1624</v>
      </c>
      <c r="B314" s="91">
        <v>2</v>
      </c>
      <c r="C314" s="133">
        <v>0</v>
      </c>
      <c r="D314" s="91" t="s">
        <v>1117</v>
      </c>
      <c r="E314" s="91" t="b">
        <v>0</v>
      </c>
      <c r="F314" s="91" t="b">
        <v>0</v>
      </c>
      <c r="G314" s="91" t="b">
        <v>0</v>
      </c>
    </row>
    <row r="315" spans="1:7" ht="15">
      <c r="A315" s="91" t="s">
        <v>1625</v>
      </c>
      <c r="B315" s="91">
        <v>2</v>
      </c>
      <c r="C315" s="133">
        <v>0</v>
      </c>
      <c r="D315" s="91" t="s">
        <v>1117</v>
      </c>
      <c r="E315" s="91" t="b">
        <v>0</v>
      </c>
      <c r="F315" s="91" t="b">
        <v>0</v>
      </c>
      <c r="G315" s="91" t="b">
        <v>0</v>
      </c>
    </row>
    <row r="316" spans="1:7" ht="15">
      <c r="A316" s="91" t="s">
        <v>1240</v>
      </c>
      <c r="B316" s="91">
        <v>8</v>
      </c>
      <c r="C316" s="133">
        <v>0</v>
      </c>
      <c r="D316" s="91" t="s">
        <v>1122</v>
      </c>
      <c r="E316" s="91" t="b">
        <v>0</v>
      </c>
      <c r="F316" s="91" t="b">
        <v>0</v>
      </c>
      <c r="G316" s="91" t="b">
        <v>0</v>
      </c>
    </row>
    <row r="317" spans="1:7" ht="15">
      <c r="A317" s="91" t="s">
        <v>1238</v>
      </c>
      <c r="B317" s="91">
        <v>8</v>
      </c>
      <c r="C317" s="133">
        <v>0</v>
      </c>
      <c r="D317" s="91" t="s">
        <v>1122</v>
      </c>
      <c r="E317" s="91" t="b">
        <v>0</v>
      </c>
      <c r="F317" s="91" t="b">
        <v>0</v>
      </c>
      <c r="G317" s="91" t="b">
        <v>0</v>
      </c>
    </row>
    <row r="318" spans="1:7" ht="15">
      <c r="A318" s="91" t="s">
        <v>1582</v>
      </c>
      <c r="B318" s="91">
        <v>2</v>
      </c>
      <c r="C318" s="133">
        <v>0</v>
      </c>
      <c r="D318" s="91" t="s">
        <v>1122</v>
      </c>
      <c r="E318" s="91" t="b">
        <v>0</v>
      </c>
      <c r="F318" s="91" t="b">
        <v>0</v>
      </c>
      <c r="G318" s="91" t="b">
        <v>0</v>
      </c>
    </row>
    <row r="319" spans="1:7" ht="15">
      <c r="A319" s="91" t="s">
        <v>1598</v>
      </c>
      <c r="B319" s="91">
        <v>2</v>
      </c>
      <c r="C319" s="133">
        <v>0</v>
      </c>
      <c r="D319" s="91" t="s">
        <v>1122</v>
      </c>
      <c r="E319" s="91" t="b">
        <v>0</v>
      </c>
      <c r="F319" s="91" t="b">
        <v>0</v>
      </c>
      <c r="G319" s="91" t="b">
        <v>0</v>
      </c>
    </row>
    <row r="320" spans="1:7" ht="15">
      <c r="A320" s="91" t="s">
        <v>1644</v>
      </c>
      <c r="B320" s="91">
        <v>2</v>
      </c>
      <c r="C320" s="133">
        <v>0</v>
      </c>
      <c r="D320" s="91" t="s">
        <v>1122</v>
      </c>
      <c r="E320" s="91" t="b">
        <v>0</v>
      </c>
      <c r="F320" s="91" t="b">
        <v>0</v>
      </c>
      <c r="G320" s="91" t="b">
        <v>0</v>
      </c>
    </row>
    <row r="321" spans="1:7" ht="15">
      <c r="A321" s="91" t="s">
        <v>1645</v>
      </c>
      <c r="B321" s="91">
        <v>2</v>
      </c>
      <c r="C321" s="133">
        <v>0</v>
      </c>
      <c r="D321" s="91" t="s">
        <v>1122</v>
      </c>
      <c r="E321" s="91" t="b">
        <v>0</v>
      </c>
      <c r="F321" s="91" t="b">
        <v>0</v>
      </c>
      <c r="G321" s="91" t="b">
        <v>0</v>
      </c>
    </row>
    <row r="322" spans="1:7" ht="15">
      <c r="A322" s="91" t="s">
        <v>1579</v>
      </c>
      <c r="B322" s="91">
        <v>2</v>
      </c>
      <c r="C322" s="133">
        <v>0</v>
      </c>
      <c r="D322" s="91" t="s">
        <v>1122</v>
      </c>
      <c r="E322" s="91" t="b">
        <v>0</v>
      </c>
      <c r="F322" s="91" t="b">
        <v>0</v>
      </c>
      <c r="G322" s="91" t="b">
        <v>0</v>
      </c>
    </row>
    <row r="323" spans="1:7" ht="15">
      <c r="A323" s="91" t="s">
        <v>1646</v>
      </c>
      <c r="B323" s="91">
        <v>2</v>
      </c>
      <c r="C323" s="133">
        <v>0</v>
      </c>
      <c r="D323" s="91" t="s">
        <v>1122</v>
      </c>
      <c r="E323" s="91" t="b">
        <v>0</v>
      </c>
      <c r="F323" s="91" t="b">
        <v>0</v>
      </c>
      <c r="G323" s="91" t="b">
        <v>0</v>
      </c>
    </row>
    <row r="324" spans="1:7" ht="15">
      <c r="A324" s="91" t="s">
        <v>1647</v>
      </c>
      <c r="B324" s="91">
        <v>2</v>
      </c>
      <c r="C324" s="133">
        <v>0</v>
      </c>
      <c r="D324" s="91" t="s">
        <v>1122</v>
      </c>
      <c r="E324" s="91" t="b">
        <v>0</v>
      </c>
      <c r="F324" s="91" t="b">
        <v>0</v>
      </c>
      <c r="G324" s="91" t="b">
        <v>0</v>
      </c>
    </row>
    <row r="325" spans="1:7" ht="15">
      <c r="A325" s="91" t="s">
        <v>1648</v>
      </c>
      <c r="B325" s="91">
        <v>2</v>
      </c>
      <c r="C325" s="133">
        <v>0</v>
      </c>
      <c r="D325" s="91" t="s">
        <v>1122</v>
      </c>
      <c r="E325" s="91" t="b">
        <v>0</v>
      </c>
      <c r="F325" s="91" t="b">
        <v>0</v>
      </c>
      <c r="G325" s="91" t="b">
        <v>0</v>
      </c>
    </row>
    <row r="326" spans="1:7" ht="15">
      <c r="A326" s="91" t="s">
        <v>1649</v>
      </c>
      <c r="B326" s="91">
        <v>2</v>
      </c>
      <c r="C326" s="133">
        <v>0</v>
      </c>
      <c r="D326" s="91" t="s">
        <v>1122</v>
      </c>
      <c r="E326" s="91" t="b">
        <v>0</v>
      </c>
      <c r="F326" s="91" t="b">
        <v>0</v>
      </c>
      <c r="G326" s="91" t="b">
        <v>0</v>
      </c>
    </row>
    <row r="327" spans="1:7" ht="15">
      <c r="A327" s="91" t="s">
        <v>1650</v>
      </c>
      <c r="B327" s="91">
        <v>2</v>
      </c>
      <c r="C327" s="133">
        <v>0</v>
      </c>
      <c r="D327" s="91" t="s">
        <v>1122</v>
      </c>
      <c r="E327" s="91" t="b">
        <v>0</v>
      </c>
      <c r="F327" s="91" t="b">
        <v>0</v>
      </c>
      <c r="G327" s="91" t="b">
        <v>0</v>
      </c>
    </row>
    <row r="328" spans="1:7" ht="15">
      <c r="A328" s="91" t="s">
        <v>1651</v>
      </c>
      <c r="B328" s="91">
        <v>2</v>
      </c>
      <c r="C328" s="133">
        <v>0</v>
      </c>
      <c r="D328" s="91" t="s">
        <v>1122</v>
      </c>
      <c r="E328" s="91" t="b">
        <v>0</v>
      </c>
      <c r="F328" s="91" t="b">
        <v>0</v>
      </c>
      <c r="G328" s="91" t="b">
        <v>0</v>
      </c>
    </row>
    <row r="329" spans="1:7" ht="15">
      <c r="A329" s="91" t="s">
        <v>1652</v>
      </c>
      <c r="B329" s="91">
        <v>2</v>
      </c>
      <c r="C329" s="133">
        <v>0</v>
      </c>
      <c r="D329" s="91" t="s">
        <v>1122</v>
      </c>
      <c r="E329" s="91" t="b">
        <v>0</v>
      </c>
      <c r="F329" s="91" t="b">
        <v>0</v>
      </c>
      <c r="G329" s="91" t="b">
        <v>0</v>
      </c>
    </row>
    <row r="330" spans="1:7" ht="15">
      <c r="A330" s="91" t="s">
        <v>1653</v>
      </c>
      <c r="B330" s="91">
        <v>2</v>
      </c>
      <c r="C330" s="133">
        <v>0</v>
      </c>
      <c r="D330" s="91" t="s">
        <v>1122</v>
      </c>
      <c r="E330" s="91" t="b">
        <v>0</v>
      </c>
      <c r="F330" s="91" t="b">
        <v>0</v>
      </c>
      <c r="G330" s="91" t="b">
        <v>0</v>
      </c>
    </row>
    <row r="331" spans="1:7" ht="15">
      <c r="A331" s="91" t="s">
        <v>1654</v>
      </c>
      <c r="B331" s="91">
        <v>2</v>
      </c>
      <c r="C331" s="133">
        <v>0</v>
      </c>
      <c r="D331" s="91" t="s">
        <v>1122</v>
      </c>
      <c r="E331" s="91" t="b">
        <v>0</v>
      </c>
      <c r="F331" s="91" t="b">
        <v>0</v>
      </c>
      <c r="G331" s="91" t="b">
        <v>0</v>
      </c>
    </row>
    <row r="332" spans="1:7" ht="15">
      <c r="A332" s="91" t="s">
        <v>1655</v>
      </c>
      <c r="B332" s="91">
        <v>2</v>
      </c>
      <c r="C332" s="133">
        <v>0.009122121080726703</v>
      </c>
      <c r="D332" s="91" t="s">
        <v>1122</v>
      </c>
      <c r="E332" s="91" t="b">
        <v>0</v>
      </c>
      <c r="F332" s="91" t="b">
        <v>0</v>
      </c>
      <c r="G332"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1662</v>
      </c>
      <c r="B1" s="13" t="s">
        <v>1663</v>
      </c>
      <c r="C1" s="13" t="s">
        <v>1656</v>
      </c>
      <c r="D1" s="13" t="s">
        <v>1657</v>
      </c>
      <c r="E1" s="13" t="s">
        <v>1664</v>
      </c>
      <c r="F1" s="13" t="s">
        <v>144</v>
      </c>
      <c r="G1" s="13" t="s">
        <v>1665</v>
      </c>
      <c r="H1" s="13" t="s">
        <v>1666</v>
      </c>
      <c r="I1" s="13" t="s">
        <v>1667</v>
      </c>
      <c r="J1" s="13" t="s">
        <v>1668</v>
      </c>
      <c r="K1" s="13" t="s">
        <v>1669</v>
      </c>
      <c r="L1" s="13" t="s">
        <v>1670</v>
      </c>
    </row>
    <row r="2" spans="1:12" ht="15">
      <c r="A2" s="91" t="s">
        <v>1196</v>
      </c>
      <c r="B2" s="91" t="s">
        <v>1243</v>
      </c>
      <c r="C2" s="91">
        <v>6</v>
      </c>
      <c r="D2" s="133">
        <v>0.00707823904651231</v>
      </c>
      <c r="E2" s="133">
        <v>1.7283537820212285</v>
      </c>
      <c r="F2" s="91" t="s">
        <v>1658</v>
      </c>
      <c r="G2" s="91" t="b">
        <v>0</v>
      </c>
      <c r="H2" s="91" t="b">
        <v>0</v>
      </c>
      <c r="I2" s="91" t="b">
        <v>0</v>
      </c>
      <c r="J2" s="91" t="b">
        <v>0</v>
      </c>
      <c r="K2" s="91" t="b">
        <v>0</v>
      </c>
      <c r="L2" s="91" t="b">
        <v>0</v>
      </c>
    </row>
    <row r="3" spans="1:12" ht="15">
      <c r="A3" s="91" t="s">
        <v>1277</v>
      </c>
      <c r="B3" s="91" t="s">
        <v>1191</v>
      </c>
      <c r="C3" s="91">
        <v>4</v>
      </c>
      <c r="D3" s="133">
        <v>0.005597086674677439</v>
      </c>
      <c r="E3" s="133">
        <v>1.1647879479716745</v>
      </c>
      <c r="F3" s="91" t="s">
        <v>1658</v>
      </c>
      <c r="G3" s="91" t="b">
        <v>0</v>
      </c>
      <c r="H3" s="91" t="b">
        <v>0</v>
      </c>
      <c r="I3" s="91" t="b">
        <v>0</v>
      </c>
      <c r="J3" s="91" t="b">
        <v>0</v>
      </c>
      <c r="K3" s="91" t="b">
        <v>0</v>
      </c>
      <c r="L3" s="91" t="b">
        <v>0</v>
      </c>
    </row>
    <row r="4" spans="1:12" ht="15">
      <c r="A4" s="91" t="s">
        <v>1191</v>
      </c>
      <c r="B4" s="91" t="s">
        <v>1276</v>
      </c>
      <c r="C4" s="91">
        <v>4</v>
      </c>
      <c r="D4" s="133">
        <v>0.005597086674677439</v>
      </c>
      <c r="E4" s="133">
        <v>1.1543225142935096</v>
      </c>
      <c r="F4" s="91" t="s">
        <v>1658</v>
      </c>
      <c r="G4" s="91" t="b">
        <v>0</v>
      </c>
      <c r="H4" s="91" t="b">
        <v>0</v>
      </c>
      <c r="I4" s="91" t="b">
        <v>0</v>
      </c>
      <c r="J4" s="91" t="b">
        <v>0</v>
      </c>
      <c r="K4" s="91" t="b">
        <v>0</v>
      </c>
      <c r="L4" s="91" t="b">
        <v>0</v>
      </c>
    </row>
    <row r="5" spans="1:12" ht="15">
      <c r="A5" s="91" t="s">
        <v>1276</v>
      </c>
      <c r="B5" s="91" t="s">
        <v>1278</v>
      </c>
      <c r="C5" s="91">
        <v>4</v>
      </c>
      <c r="D5" s="133">
        <v>0.005597086674677439</v>
      </c>
      <c r="E5" s="133">
        <v>1.9994205543077663</v>
      </c>
      <c r="F5" s="91" t="s">
        <v>1658</v>
      </c>
      <c r="G5" s="91" t="b">
        <v>0</v>
      </c>
      <c r="H5" s="91" t="b">
        <v>0</v>
      </c>
      <c r="I5" s="91" t="b">
        <v>0</v>
      </c>
      <c r="J5" s="91" t="b">
        <v>0</v>
      </c>
      <c r="K5" s="91" t="b">
        <v>0</v>
      </c>
      <c r="L5" s="91" t="b">
        <v>0</v>
      </c>
    </row>
    <row r="6" spans="1:12" ht="15">
      <c r="A6" s="91" t="s">
        <v>1278</v>
      </c>
      <c r="B6" s="91" t="s">
        <v>1279</v>
      </c>
      <c r="C6" s="91">
        <v>4</v>
      </c>
      <c r="D6" s="133">
        <v>0.005597086674677439</v>
      </c>
      <c r="E6" s="133">
        <v>2.096330567315823</v>
      </c>
      <c r="F6" s="91" t="s">
        <v>1658</v>
      </c>
      <c r="G6" s="91" t="b">
        <v>0</v>
      </c>
      <c r="H6" s="91" t="b">
        <v>0</v>
      </c>
      <c r="I6" s="91" t="b">
        <v>0</v>
      </c>
      <c r="J6" s="91" t="b">
        <v>0</v>
      </c>
      <c r="K6" s="91" t="b">
        <v>0</v>
      </c>
      <c r="L6" s="91" t="b">
        <v>0</v>
      </c>
    </row>
    <row r="7" spans="1:12" ht="15">
      <c r="A7" s="91" t="s">
        <v>1279</v>
      </c>
      <c r="B7" s="91" t="s">
        <v>1280</v>
      </c>
      <c r="C7" s="91">
        <v>4</v>
      </c>
      <c r="D7" s="133">
        <v>0.005597086674677439</v>
      </c>
      <c r="E7" s="133">
        <v>2.1755118133634475</v>
      </c>
      <c r="F7" s="91" t="s">
        <v>1658</v>
      </c>
      <c r="G7" s="91" t="b">
        <v>0</v>
      </c>
      <c r="H7" s="91" t="b">
        <v>0</v>
      </c>
      <c r="I7" s="91" t="b">
        <v>0</v>
      </c>
      <c r="J7" s="91" t="b">
        <v>0</v>
      </c>
      <c r="K7" s="91" t="b">
        <v>0</v>
      </c>
      <c r="L7" s="91" t="b">
        <v>0</v>
      </c>
    </row>
    <row r="8" spans="1:12" ht="15">
      <c r="A8" s="91" t="s">
        <v>1280</v>
      </c>
      <c r="B8" s="91" t="s">
        <v>1281</v>
      </c>
      <c r="C8" s="91">
        <v>4</v>
      </c>
      <c r="D8" s="133">
        <v>0.005597086674677439</v>
      </c>
      <c r="E8" s="133">
        <v>1.9324737646771533</v>
      </c>
      <c r="F8" s="91" t="s">
        <v>1658</v>
      </c>
      <c r="G8" s="91" t="b">
        <v>0</v>
      </c>
      <c r="H8" s="91" t="b">
        <v>0</v>
      </c>
      <c r="I8" s="91" t="b">
        <v>0</v>
      </c>
      <c r="J8" s="91" t="b">
        <v>0</v>
      </c>
      <c r="K8" s="91" t="b">
        <v>0</v>
      </c>
      <c r="L8" s="91" t="b">
        <v>0</v>
      </c>
    </row>
    <row r="9" spans="1:12" ht="15">
      <c r="A9" s="91" t="s">
        <v>1281</v>
      </c>
      <c r="B9" s="91" t="s">
        <v>1282</v>
      </c>
      <c r="C9" s="91">
        <v>4</v>
      </c>
      <c r="D9" s="133">
        <v>0.005597086674677439</v>
      </c>
      <c r="E9" s="133">
        <v>2.0293837776852097</v>
      </c>
      <c r="F9" s="91" t="s">
        <v>1658</v>
      </c>
      <c r="G9" s="91" t="b">
        <v>0</v>
      </c>
      <c r="H9" s="91" t="b">
        <v>0</v>
      </c>
      <c r="I9" s="91" t="b">
        <v>0</v>
      </c>
      <c r="J9" s="91" t="b">
        <v>0</v>
      </c>
      <c r="K9" s="91" t="b">
        <v>0</v>
      </c>
      <c r="L9" s="91" t="b">
        <v>0</v>
      </c>
    </row>
    <row r="10" spans="1:12" ht="15">
      <c r="A10" s="91" t="s">
        <v>1282</v>
      </c>
      <c r="B10" s="91" t="s">
        <v>1283</v>
      </c>
      <c r="C10" s="91">
        <v>4</v>
      </c>
      <c r="D10" s="133">
        <v>0.005597086674677439</v>
      </c>
      <c r="E10" s="133">
        <v>2.272421826371504</v>
      </c>
      <c r="F10" s="91" t="s">
        <v>1658</v>
      </c>
      <c r="G10" s="91" t="b">
        <v>0</v>
      </c>
      <c r="H10" s="91" t="b">
        <v>0</v>
      </c>
      <c r="I10" s="91" t="b">
        <v>0</v>
      </c>
      <c r="J10" s="91" t="b">
        <v>0</v>
      </c>
      <c r="K10" s="91" t="b">
        <v>0</v>
      </c>
      <c r="L10" s="91" t="b">
        <v>0</v>
      </c>
    </row>
    <row r="11" spans="1:12" ht="15">
      <c r="A11" s="91" t="s">
        <v>1283</v>
      </c>
      <c r="B11" s="91" t="s">
        <v>1284</v>
      </c>
      <c r="C11" s="91">
        <v>4</v>
      </c>
      <c r="D11" s="133">
        <v>0.005597086674677439</v>
      </c>
      <c r="E11" s="133">
        <v>2.272421826371504</v>
      </c>
      <c r="F11" s="91" t="s">
        <v>1658</v>
      </c>
      <c r="G11" s="91" t="b">
        <v>0</v>
      </c>
      <c r="H11" s="91" t="b">
        <v>0</v>
      </c>
      <c r="I11" s="91" t="b">
        <v>0</v>
      </c>
      <c r="J11" s="91" t="b">
        <v>0</v>
      </c>
      <c r="K11" s="91" t="b">
        <v>0</v>
      </c>
      <c r="L11" s="91" t="b">
        <v>0</v>
      </c>
    </row>
    <row r="12" spans="1:12" ht="15">
      <c r="A12" s="91" t="s">
        <v>1284</v>
      </c>
      <c r="B12" s="91" t="s">
        <v>1580</v>
      </c>
      <c r="C12" s="91">
        <v>4</v>
      </c>
      <c r="D12" s="133">
        <v>0.005597086674677439</v>
      </c>
      <c r="E12" s="133">
        <v>2.096330567315823</v>
      </c>
      <c r="F12" s="91" t="s">
        <v>1658</v>
      </c>
      <c r="G12" s="91" t="b">
        <v>0</v>
      </c>
      <c r="H12" s="91" t="b">
        <v>0</v>
      </c>
      <c r="I12" s="91" t="b">
        <v>0</v>
      </c>
      <c r="J12" s="91" t="b">
        <v>0</v>
      </c>
      <c r="K12" s="91" t="b">
        <v>0</v>
      </c>
      <c r="L12" s="91" t="b">
        <v>0</v>
      </c>
    </row>
    <row r="13" spans="1:12" ht="15">
      <c r="A13" s="91" t="s">
        <v>1580</v>
      </c>
      <c r="B13" s="91" t="s">
        <v>1583</v>
      </c>
      <c r="C13" s="91">
        <v>4</v>
      </c>
      <c r="D13" s="133">
        <v>0.005597086674677439</v>
      </c>
      <c r="E13" s="133">
        <v>2.1755118133634475</v>
      </c>
      <c r="F13" s="91" t="s">
        <v>1658</v>
      </c>
      <c r="G13" s="91" t="b">
        <v>0</v>
      </c>
      <c r="H13" s="91" t="b">
        <v>0</v>
      </c>
      <c r="I13" s="91" t="b">
        <v>0</v>
      </c>
      <c r="J13" s="91" t="b">
        <v>0</v>
      </c>
      <c r="K13" s="91" t="b">
        <v>1</v>
      </c>
      <c r="L13" s="91" t="b">
        <v>0</v>
      </c>
    </row>
    <row r="14" spans="1:12" ht="15">
      <c r="A14" s="91" t="s">
        <v>1261</v>
      </c>
      <c r="B14" s="91" t="s">
        <v>1262</v>
      </c>
      <c r="C14" s="91">
        <v>4</v>
      </c>
      <c r="D14" s="133">
        <v>0.005597086674677439</v>
      </c>
      <c r="E14" s="133">
        <v>2.272421826371504</v>
      </c>
      <c r="F14" s="91" t="s">
        <v>1658</v>
      </c>
      <c r="G14" s="91" t="b">
        <v>0</v>
      </c>
      <c r="H14" s="91" t="b">
        <v>0</v>
      </c>
      <c r="I14" s="91" t="b">
        <v>0</v>
      </c>
      <c r="J14" s="91" t="b">
        <v>0</v>
      </c>
      <c r="K14" s="91" t="b">
        <v>0</v>
      </c>
      <c r="L14" s="91" t="b">
        <v>0</v>
      </c>
    </row>
    <row r="15" spans="1:12" ht="15">
      <c r="A15" s="91" t="s">
        <v>1262</v>
      </c>
      <c r="B15" s="91" t="s">
        <v>1263</v>
      </c>
      <c r="C15" s="91">
        <v>4</v>
      </c>
      <c r="D15" s="133">
        <v>0.005597086674677439</v>
      </c>
      <c r="E15" s="133">
        <v>2.1755118133634475</v>
      </c>
      <c r="F15" s="91" t="s">
        <v>1658</v>
      </c>
      <c r="G15" s="91" t="b">
        <v>0</v>
      </c>
      <c r="H15" s="91" t="b">
        <v>0</v>
      </c>
      <c r="I15" s="91" t="b">
        <v>0</v>
      </c>
      <c r="J15" s="91" t="b">
        <v>0</v>
      </c>
      <c r="K15" s="91" t="b">
        <v>0</v>
      </c>
      <c r="L15" s="91" t="b">
        <v>0</v>
      </c>
    </row>
    <row r="16" spans="1:12" ht="15">
      <c r="A16" s="91" t="s">
        <v>1263</v>
      </c>
      <c r="B16" s="91" t="s">
        <v>1264</v>
      </c>
      <c r="C16" s="91">
        <v>4</v>
      </c>
      <c r="D16" s="133">
        <v>0.005597086674677439</v>
      </c>
      <c r="E16" s="133">
        <v>2.1755118133634475</v>
      </c>
      <c r="F16" s="91" t="s">
        <v>1658</v>
      </c>
      <c r="G16" s="91" t="b">
        <v>0</v>
      </c>
      <c r="H16" s="91" t="b">
        <v>0</v>
      </c>
      <c r="I16" s="91" t="b">
        <v>0</v>
      </c>
      <c r="J16" s="91" t="b">
        <v>0</v>
      </c>
      <c r="K16" s="91" t="b">
        <v>0</v>
      </c>
      <c r="L16" s="91" t="b">
        <v>0</v>
      </c>
    </row>
    <row r="17" spans="1:12" ht="15">
      <c r="A17" s="91" t="s">
        <v>1264</v>
      </c>
      <c r="B17" s="91" t="s">
        <v>1265</v>
      </c>
      <c r="C17" s="91">
        <v>4</v>
      </c>
      <c r="D17" s="133">
        <v>0.005597086674677439</v>
      </c>
      <c r="E17" s="133">
        <v>2.272421826371504</v>
      </c>
      <c r="F17" s="91" t="s">
        <v>1658</v>
      </c>
      <c r="G17" s="91" t="b">
        <v>0</v>
      </c>
      <c r="H17" s="91" t="b">
        <v>0</v>
      </c>
      <c r="I17" s="91" t="b">
        <v>0</v>
      </c>
      <c r="J17" s="91" t="b">
        <v>0</v>
      </c>
      <c r="K17" s="91" t="b">
        <v>0</v>
      </c>
      <c r="L17" s="91" t="b">
        <v>0</v>
      </c>
    </row>
    <row r="18" spans="1:12" ht="15">
      <c r="A18" s="91" t="s">
        <v>1265</v>
      </c>
      <c r="B18" s="91" t="s">
        <v>1266</v>
      </c>
      <c r="C18" s="91">
        <v>4</v>
      </c>
      <c r="D18" s="133">
        <v>0.005597086674677439</v>
      </c>
      <c r="E18" s="133">
        <v>2.272421826371504</v>
      </c>
      <c r="F18" s="91" t="s">
        <v>1658</v>
      </c>
      <c r="G18" s="91" t="b">
        <v>0</v>
      </c>
      <c r="H18" s="91" t="b">
        <v>0</v>
      </c>
      <c r="I18" s="91" t="b">
        <v>0</v>
      </c>
      <c r="J18" s="91" t="b">
        <v>0</v>
      </c>
      <c r="K18" s="91" t="b">
        <v>0</v>
      </c>
      <c r="L18" s="91" t="b">
        <v>0</v>
      </c>
    </row>
    <row r="19" spans="1:12" ht="15">
      <c r="A19" s="91" t="s">
        <v>1266</v>
      </c>
      <c r="B19" s="91" t="s">
        <v>1203</v>
      </c>
      <c r="C19" s="91">
        <v>4</v>
      </c>
      <c r="D19" s="133">
        <v>0.005597086674677439</v>
      </c>
      <c r="E19" s="133">
        <v>2.0293837776852097</v>
      </c>
      <c r="F19" s="91" t="s">
        <v>1658</v>
      </c>
      <c r="G19" s="91" t="b">
        <v>0</v>
      </c>
      <c r="H19" s="91" t="b">
        <v>0</v>
      </c>
      <c r="I19" s="91" t="b">
        <v>0</v>
      </c>
      <c r="J19" s="91" t="b">
        <v>0</v>
      </c>
      <c r="K19" s="91" t="b">
        <v>0</v>
      </c>
      <c r="L19" s="91" t="b">
        <v>0</v>
      </c>
    </row>
    <row r="20" spans="1:12" ht="15">
      <c r="A20" s="91" t="s">
        <v>1203</v>
      </c>
      <c r="B20" s="91" t="s">
        <v>1267</v>
      </c>
      <c r="C20" s="91">
        <v>4</v>
      </c>
      <c r="D20" s="133">
        <v>0.005597086674677439</v>
      </c>
      <c r="E20" s="133">
        <v>2.0293837776852097</v>
      </c>
      <c r="F20" s="91" t="s">
        <v>1658</v>
      </c>
      <c r="G20" s="91" t="b">
        <v>0</v>
      </c>
      <c r="H20" s="91" t="b">
        <v>0</v>
      </c>
      <c r="I20" s="91" t="b">
        <v>0</v>
      </c>
      <c r="J20" s="91" t="b">
        <v>0</v>
      </c>
      <c r="K20" s="91" t="b">
        <v>1</v>
      </c>
      <c r="L20" s="91" t="b">
        <v>0</v>
      </c>
    </row>
    <row r="21" spans="1:12" ht="15">
      <c r="A21" s="91" t="s">
        <v>1267</v>
      </c>
      <c r="B21" s="91" t="s">
        <v>1584</v>
      </c>
      <c r="C21" s="91">
        <v>4</v>
      </c>
      <c r="D21" s="133">
        <v>0.005597086674677439</v>
      </c>
      <c r="E21" s="133">
        <v>2.272421826371504</v>
      </c>
      <c r="F21" s="91" t="s">
        <v>1658</v>
      </c>
      <c r="G21" s="91" t="b">
        <v>0</v>
      </c>
      <c r="H21" s="91" t="b">
        <v>1</v>
      </c>
      <c r="I21" s="91" t="b">
        <v>0</v>
      </c>
      <c r="J21" s="91" t="b">
        <v>0</v>
      </c>
      <c r="K21" s="91" t="b">
        <v>0</v>
      </c>
      <c r="L21" s="91" t="b">
        <v>0</v>
      </c>
    </row>
    <row r="22" spans="1:12" ht="15">
      <c r="A22" s="91" t="s">
        <v>1250</v>
      </c>
      <c r="B22" s="91" t="s">
        <v>1251</v>
      </c>
      <c r="C22" s="91">
        <v>3</v>
      </c>
      <c r="D22" s="133">
        <v>0.004665166888582767</v>
      </c>
      <c r="E22" s="133">
        <v>2.272421826371504</v>
      </c>
      <c r="F22" s="91" t="s">
        <v>1658</v>
      </c>
      <c r="G22" s="91" t="b">
        <v>0</v>
      </c>
      <c r="H22" s="91" t="b">
        <v>0</v>
      </c>
      <c r="I22" s="91" t="b">
        <v>0</v>
      </c>
      <c r="J22" s="91" t="b">
        <v>0</v>
      </c>
      <c r="K22" s="91" t="b">
        <v>0</v>
      </c>
      <c r="L22" s="91" t="b">
        <v>0</v>
      </c>
    </row>
    <row r="23" spans="1:12" ht="15">
      <c r="A23" s="91" t="s">
        <v>1251</v>
      </c>
      <c r="B23" s="91" t="s">
        <v>1252</v>
      </c>
      <c r="C23" s="91">
        <v>3</v>
      </c>
      <c r="D23" s="133">
        <v>0.004665166888582767</v>
      </c>
      <c r="E23" s="133">
        <v>2.397360562979804</v>
      </c>
      <c r="F23" s="91" t="s">
        <v>1658</v>
      </c>
      <c r="G23" s="91" t="b">
        <v>0</v>
      </c>
      <c r="H23" s="91" t="b">
        <v>0</v>
      </c>
      <c r="I23" s="91" t="b">
        <v>0</v>
      </c>
      <c r="J23" s="91" t="b">
        <v>0</v>
      </c>
      <c r="K23" s="91" t="b">
        <v>0</v>
      </c>
      <c r="L23" s="91" t="b">
        <v>0</v>
      </c>
    </row>
    <row r="24" spans="1:12" ht="15">
      <c r="A24" s="91" t="s">
        <v>1252</v>
      </c>
      <c r="B24" s="91" t="s">
        <v>280</v>
      </c>
      <c r="C24" s="91">
        <v>3</v>
      </c>
      <c r="D24" s="133">
        <v>0.004665166888582767</v>
      </c>
      <c r="E24" s="133">
        <v>2.397360562979804</v>
      </c>
      <c r="F24" s="91" t="s">
        <v>1658</v>
      </c>
      <c r="G24" s="91" t="b">
        <v>0</v>
      </c>
      <c r="H24" s="91" t="b">
        <v>0</v>
      </c>
      <c r="I24" s="91" t="b">
        <v>0</v>
      </c>
      <c r="J24" s="91" t="b">
        <v>0</v>
      </c>
      <c r="K24" s="91" t="b">
        <v>0</v>
      </c>
      <c r="L24" s="91" t="b">
        <v>0</v>
      </c>
    </row>
    <row r="25" spans="1:12" ht="15">
      <c r="A25" s="91" t="s">
        <v>280</v>
      </c>
      <c r="B25" s="91" t="s">
        <v>1253</v>
      </c>
      <c r="C25" s="91">
        <v>3</v>
      </c>
      <c r="D25" s="133">
        <v>0.004665166888582767</v>
      </c>
      <c r="E25" s="133">
        <v>2.397360562979804</v>
      </c>
      <c r="F25" s="91" t="s">
        <v>1658</v>
      </c>
      <c r="G25" s="91" t="b">
        <v>0</v>
      </c>
      <c r="H25" s="91" t="b">
        <v>0</v>
      </c>
      <c r="I25" s="91" t="b">
        <v>0</v>
      </c>
      <c r="J25" s="91" t="b">
        <v>0</v>
      </c>
      <c r="K25" s="91" t="b">
        <v>0</v>
      </c>
      <c r="L25" s="91" t="b">
        <v>0</v>
      </c>
    </row>
    <row r="26" spans="1:12" ht="15">
      <c r="A26" s="91" t="s">
        <v>1253</v>
      </c>
      <c r="B26" s="91" t="s">
        <v>1254</v>
      </c>
      <c r="C26" s="91">
        <v>3</v>
      </c>
      <c r="D26" s="133">
        <v>0.004665166888582767</v>
      </c>
      <c r="E26" s="133">
        <v>2.397360562979804</v>
      </c>
      <c r="F26" s="91" t="s">
        <v>1658</v>
      </c>
      <c r="G26" s="91" t="b">
        <v>0</v>
      </c>
      <c r="H26" s="91" t="b">
        <v>0</v>
      </c>
      <c r="I26" s="91" t="b">
        <v>0</v>
      </c>
      <c r="J26" s="91" t="b">
        <v>0</v>
      </c>
      <c r="K26" s="91" t="b">
        <v>0</v>
      </c>
      <c r="L26" s="91" t="b">
        <v>0</v>
      </c>
    </row>
    <row r="27" spans="1:12" ht="15">
      <c r="A27" s="91" t="s">
        <v>1254</v>
      </c>
      <c r="B27" s="91" t="s">
        <v>1255</v>
      </c>
      <c r="C27" s="91">
        <v>3</v>
      </c>
      <c r="D27" s="133">
        <v>0.004665166888582767</v>
      </c>
      <c r="E27" s="133">
        <v>2.397360562979804</v>
      </c>
      <c r="F27" s="91" t="s">
        <v>1658</v>
      </c>
      <c r="G27" s="91" t="b">
        <v>0</v>
      </c>
      <c r="H27" s="91" t="b">
        <v>0</v>
      </c>
      <c r="I27" s="91" t="b">
        <v>0</v>
      </c>
      <c r="J27" s="91" t="b">
        <v>0</v>
      </c>
      <c r="K27" s="91" t="b">
        <v>0</v>
      </c>
      <c r="L27" s="91" t="b">
        <v>0</v>
      </c>
    </row>
    <row r="28" spans="1:12" ht="15">
      <c r="A28" s="91" t="s">
        <v>1255</v>
      </c>
      <c r="B28" s="91" t="s">
        <v>1256</v>
      </c>
      <c r="C28" s="91">
        <v>3</v>
      </c>
      <c r="D28" s="133">
        <v>0.004665166888582767</v>
      </c>
      <c r="E28" s="133">
        <v>2.397360562979804</v>
      </c>
      <c r="F28" s="91" t="s">
        <v>1658</v>
      </c>
      <c r="G28" s="91" t="b">
        <v>0</v>
      </c>
      <c r="H28" s="91" t="b">
        <v>0</v>
      </c>
      <c r="I28" s="91" t="b">
        <v>0</v>
      </c>
      <c r="J28" s="91" t="b">
        <v>1</v>
      </c>
      <c r="K28" s="91" t="b">
        <v>0</v>
      </c>
      <c r="L28" s="91" t="b">
        <v>0</v>
      </c>
    </row>
    <row r="29" spans="1:12" ht="15">
      <c r="A29" s="91" t="s">
        <v>1256</v>
      </c>
      <c r="B29" s="91" t="s">
        <v>1257</v>
      </c>
      <c r="C29" s="91">
        <v>3</v>
      </c>
      <c r="D29" s="133">
        <v>0.004665166888582767</v>
      </c>
      <c r="E29" s="133">
        <v>2.272421826371504</v>
      </c>
      <c r="F29" s="91" t="s">
        <v>1658</v>
      </c>
      <c r="G29" s="91" t="b">
        <v>1</v>
      </c>
      <c r="H29" s="91" t="b">
        <v>0</v>
      </c>
      <c r="I29" s="91" t="b">
        <v>0</v>
      </c>
      <c r="J29" s="91" t="b">
        <v>0</v>
      </c>
      <c r="K29" s="91" t="b">
        <v>0</v>
      </c>
      <c r="L29" s="91" t="b">
        <v>0</v>
      </c>
    </row>
    <row r="30" spans="1:12" ht="15">
      <c r="A30" s="91" t="s">
        <v>1257</v>
      </c>
      <c r="B30" s="91" t="s">
        <v>1258</v>
      </c>
      <c r="C30" s="91">
        <v>3</v>
      </c>
      <c r="D30" s="133">
        <v>0.004665166888582767</v>
      </c>
      <c r="E30" s="133">
        <v>1.9713918307075229</v>
      </c>
      <c r="F30" s="91" t="s">
        <v>1658</v>
      </c>
      <c r="G30" s="91" t="b">
        <v>0</v>
      </c>
      <c r="H30" s="91" t="b">
        <v>0</v>
      </c>
      <c r="I30" s="91" t="b">
        <v>0</v>
      </c>
      <c r="J30" s="91" t="b">
        <v>0</v>
      </c>
      <c r="K30" s="91" t="b">
        <v>0</v>
      </c>
      <c r="L30" s="91" t="b">
        <v>0</v>
      </c>
    </row>
    <row r="31" spans="1:12" ht="15">
      <c r="A31" s="91" t="s">
        <v>1258</v>
      </c>
      <c r="B31" s="91" t="s">
        <v>261</v>
      </c>
      <c r="C31" s="91">
        <v>3</v>
      </c>
      <c r="D31" s="133">
        <v>0.004665166888582767</v>
      </c>
      <c r="E31" s="133">
        <v>2.096330567315823</v>
      </c>
      <c r="F31" s="91" t="s">
        <v>1658</v>
      </c>
      <c r="G31" s="91" t="b">
        <v>0</v>
      </c>
      <c r="H31" s="91" t="b">
        <v>0</v>
      </c>
      <c r="I31" s="91" t="b">
        <v>0</v>
      </c>
      <c r="J31" s="91" t="b">
        <v>0</v>
      </c>
      <c r="K31" s="91" t="b">
        <v>0</v>
      </c>
      <c r="L31" s="91" t="b">
        <v>0</v>
      </c>
    </row>
    <row r="32" spans="1:12" ht="15">
      <c r="A32" s="91" t="s">
        <v>261</v>
      </c>
      <c r="B32" s="91" t="s">
        <v>1585</v>
      </c>
      <c r="C32" s="91">
        <v>3</v>
      </c>
      <c r="D32" s="133">
        <v>0.004665166888582767</v>
      </c>
      <c r="E32" s="133">
        <v>2.397360562979804</v>
      </c>
      <c r="F32" s="91" t="s">
        <v>1658</v>
      </c>
      <c r="G32" s="91" t="b">
        <v>0</v>
      </c>
      <c r="H32" s="91" t="b">
        <v>0</v>
      </c>
      <c r="I32" s="91" t="b">
        <v>0</v>
      </c>
      <c r="J32" s="91" t="b">
        <v>0</v>
      </c>
      <c r="K32" s="91" t="b">
        <v>0</v>
      </c>
      <c r="L32" s="91" t="b">
        <v>0</v>
      </c>
    </row>
    <row r="33" spans="1:12" ht="15">
      <c r="A33" s="91" t="s">
        <v>1585</v>
      </c>
      <c r="B33" s="91" t="s">
        <v>1586</v>
      </c>
      <c r="C33" s="91">
        <v>3</v>
      </c>
      <c r="D33" s="133">
        <v>0.004665166888582767</v>
      </c>
      <c r="E33" s="133">
        <v>2.397360562979804</v>
      </c>
      <c r="F33" s="91" t="s">
        <v>1658</v>
      </c>
      <c r="G33" s="91" t="b">
        <v>0</v>
      </c>
      <c r="H33" s="91" t="b">
        <v>0</v>
      </c>
      <c r="I33" s="91" t="b">
        <v>0</v>
      </c>
      <c r="J33" s="91" t="b">
        <v>0</v>
      </c>
      <c r="K33" s="91" t="b">
        <v>0</v>
      </c>
      <c r="L33" s="91" t="b">
        <v>0</v>
      </c>
    </row>
    <row r="34" spans="1:12" ht="15">
      <c r="A34" s="91" t="s">
        <v>1586</v>
      </c>
      <c r="B34" s="91" t="s">
        <v>1587</v>
      </c>
      <c r="C34" s="91">
        <v>3</v>
      </c>
      <c r="D34" s="133">
        <v>0.004665166888582767</v>
      </c>
      <c r="E34" s="133">
        <v>2.397360562979804</v>
      </c>
      <c r="F34" s="91" t="s">
        <v>1658</v>
      </c>
      <c r="G34" s="91" t="b">
        <v>0</v>
      </c>
      <c r="H34" s="91" t="b">
        <v>0</v>
      </c>
      <c r="I34" s="91" t="b">
        <v>0</v>
      </c>
      <c r="J34" s="91" t="b">
        <v>0</v>
      </c>
      <c r="K34" s="91" t="b">
        <v>0</v>
      </c>
      <c r="L34" s="91" t="b">
        <v>0</v>
      </c>
    </row>
    <row r="35" spans="1:12" ht="15">
      <c r="A35" s="91" t="s">
        <v>258</v>
      </c>
      <c r="B35" s="91" t="s">
        <v>1277</v>
      </c>
      <c r="C35" s="91">
        <v>3</v>
      </c>
      <c r="D35" s="133">
        <v>0.004665166888582767</v>
      </c>
      <c r="E35" s="133">
        <v>2.272421826371504</v>
      </c>
      <c r="F35" s="91" t="s">
        <v>1658</v>
      </c>
      <c r="G35" s="91" t="b">
        <v>0</v>
      </c>
      <c r="H35" s="91" t="b">
        <v>0</v>
      </c>
      <c r="I35" s="91" t="b">
        <v>0</v>
      </c>
      <c r="J35" s="91" t="b">
        <v>0</v>
      </c>
      <c r="K35" s="91" t="b">
        <v>0</v>
      </c>
      <c r="L35" s="91" t="b">
        <v>0</v>
      </c>
    </row>
    <row r="36" spans="1:12" ht="15">
      <c r="A36" s="91" t="s">
        <v>1583</v>
      </c>
      <c r="B36" s="91" t="s">
        <v>1588</v>
      </c>
      <c r="C36" s="91">
        <v>3</v>
      </c>
      <c r="D36" s="133">
        <v>0.004665166888582767</v>
      </c>
      <c r="E36" s="133">
        <v>2.272421826371504</v>
      </c>
      <c r="F36" s="91" t="s">
        <v>1658</v>
      </c>
      <c r="G36" s="91" t="b">
        <v>0</v>
      </c>
      <c r="H36" s="91" t="b">
        <v>1</v>
      </c>
      <c r="I36" s="91" t="b">
        <v>0</v>
      </c>
      <c r="J36" s="91" t="b">
        <v>0</v>
      </c>
      <c r="K36" s="91" t="b">
        <v>0</v>
      </c>
      <c r="L36" s="91" t="b">
        <v>0</v>
      </c>
    </row>
    <row r="37" spans="1:12" ht="15">
      <c r="A37" s="91" t="s">
        <v>251</v>
      </c>
      <c r="B37" s="91" t="s">
        <v>1260</v>
      </c>
      <c r="C37" s="91">
        <v>3</v>
      </c>
      <c r="D37" s="133">
        <v>0.004665166888582767</v>
      </c>
      <c r="E37" s="133">
        <v>2.272421826371504</v>
      </c>
      <c r="F37" s="91" t="s">
        <v>1658</v>
      </c>
      <c r="G37" s="91" t="b">
        <v>0</v>
      </c>
      <c r="H37" s="91" t="b">
        <v>0</v>
      </c>
      <c r="I37" s="91" t="b">
        <v>0</v>
      </c>
      <c r="J37" s="91" t="b">
        <v>0</v>
      </c>
      <c r="K37" s="91" t="b">
        <v>0</v>
      </c>
      <c r="L37" s="91" t="b">
        <v>0</v>
      </c>
    </row>
    <row r="38" spans="1:12" ht="15">
      <c r="A38" s="91" t="s">
        <v>1286</v>
      </c>
      <c r="B38" s="91" t="s">
        <v>1287</v>
      </c>
      <c r="C38" s="91">
        <v>3</v>
      </c>
      <c r="D38" s="133">
        <v>0.004665166888582767</v>
      </c>
      <c r="E38" s="133">
        <v>2.397360562979804</v>
      </c>
      <c r="F38" s="91" t="s">
        <v>1658</v>
      </c>
      <c r="G38" s="91" t="b">
        <v>0</v>
      </c>
      <c r="H38" s="91" t="b">
        <v>0</v>
      </c>
      <c r="I38" s="91" t="b">
        <v>0</v>
      </c>
      <c r="J38" s="91" t="b">
        <v>0</v>
      </c>
      <c r="K38" s="91" t="b">
        <v>0</v>
      </c>
      <c r="L38" s="91" t="b">
        <v>0</v>
      </c>
    </row>
    <row r="39" spans="1:12" ht="15">
      <c r="A39" s="91" t="s">
        <v>1287</v>
      </c>
      <c r="B39" s="91" t="s">
        <v>1288</v>
      </c>
      <c r="C39" s="91">
        <v>3</v>
      </c>
      <c r="D39" s="133">
        <v>0.004665166888582767</v>
      </c>
      <c r="E39" s="133">
        <v>2.397360562979804</v>
      </c>
      <c r="F39" s="91" t="s">
        <v>1658</v>
      </c>
      <c r="G39" s="91" t="b">
        <v>0</v>
      </c>
      <c r="H39" s="91" t="b">
        <v>0</v>
      </c>
      <c r="I39" s="91" t="b">
        <v>0</v>
      </c>
      <c r="J39" s="91" t="b">
        <v>0</v>
      </c>
      <c r="K39" s="91" t="b">
        <v>0</v>
      </c>
      <c r="L39" s="91" t="b">
        <v>0</v>
      </c>
    </row>
    <row r="40" spans="1:12" ht="15">
      <c r="A40" s="91" t="s">
        <v>1288</v>
      </c>
      <c r="B40" s="91" t="s">
        <v>1289</v>
      </c>
      <c r="C40" s="91">
        <v>3</v>
      </c>
      <c r="D40" s="133">
        <v>0.004665166888582767</v>
      </c>
      <c r="E40" s="133">
        <v>2.397360562979804</v>
      </c>
      <c r="F40" s="91" t="s">
        <v>1658</v>
      </c>
      <c r="G40" s="91" t="b">
        <v>0</v>
      </c>
      <c r="H40" s="91" t="b">
        <v>0</v>
      </c>
      <c r="I40" s="91" t="b">
        <v>0</v>
      </c>
      <c r="J40" s="91" t="b">
        <v>0</v>
      </c>
      <c r="K40" s="91" t="b">
        <v>0</v>
      </c>
      <c r="L40" s="91" t="b">
        <v>0</v>
      </c>
    </row>
    <row r="41" spans="1:12" ht="15">
      <c r="A41" s="91" t="s">
        <v>1289</v>
      </c>
      <c r="B41" s="91" t="s">
        <v>1290</v>
      </c>
      <c r="C41" s="91">
        <v>3</v>
      </c>
      <c r="D41" s="133">
        <v>0.004665166888582767</v>
      </c>
      <c r="E41" s="133">
        <v>2.397360562979804</v>
      </c>
      <c r="F41" s="91" t="s">
        <v>1658</v>
      </c>
      <c r="G41" s="91" t="b">
        <v>0</v>
      </c>
      <c r="H41" s="91" t="b">
        <v>0</v>
      </c>
      <c r="I41" s="91" t="b">
        <v>0</v>
      </c>
      <c r="J41" s="91" t="b">
        <v>0</v>
      </c>
      <c r="K41" s="91" t="b">
        <v>0</v>
      </c>
      <c r="L41" s="91" t="b">
        <v>0</v>
      </c>
    </row>
    <row r="42" spans="1:12" ht="15">
      <c r="A42" s="91" t="s">
        <v>1290</v>
      </c>
      <c r="B42" s="91" t="s">
        <v>1291</v>
      </c>
      <c r="C42" s="91">
        <v>3</v>
      </c>
      <c r="D42" s="133">
        <v>0.004665166888582767</v>
      </c>
      <c r="E42" s="133">
        <v>2.397360562979804</v>
      </c>
      <c r="F42" s="91" t="s">
        <v>1658</v>
      </c>
      <c r="G42" s="91" t="b">
        <v>0</v>
      </c>
      <c r="H42" s="91" t="b">
        <v>0</v>
      </c>
      <c r="I42" s="91" t="b">
        <v>0</v>
      </c>
      <c r="J42" s="91" t="b">
        <v>0</v>
      </c>
      <c r="K42" s="91" t="b">
        <v>0</v>
      </c>
      <c r="L42" s="91" t="b">
        <v>0</v>
      </c>
    </row>
    <row r="43" spans="1:12" ht="15">
      <c r="A43" s="91" t="s">
        <v>1291</v>
      </c>
      <c r="B43" s="91" t="s">
        <v>1203</v>
      </c>
      <c r="C43" s="91">
        <v>3</v>
      </c>
      <c r="D43" s="133">
        <v>0.004665166888582767</v>
      </c>
      <c r="E43" s="133">
        <v>2.0293837776852097</v>
      </c>
      <c r="F43" s="91" t="s">
        <v>1658</v>
      </c>
      <c r="G43" s="91" t="b">
        <v>0</v>
      </c>
      <c r="H43" s="91" t="b">
        <v>0</v>
      </c>
      <c r="I43" s="91" t="b">
        <v>0</v>
      </c>
      <c r="J43" s="91" t="b">
        <v>0</v>
      </c>
      <c r="K43" s="91" t="b">
        <v>0</v>
      </c>
      <c r="L43" s="91" t="b">
        <v>0</v>
      </c>
    </row>
    <row r="44" spans="1:12" ht="15">
      <c r="A44" s="91" t="s">
        <v>1203</v>
      </c>
      <c r="B44" s="91" t="s">
        <v>1193</v>
      </c>
      <c r="C44" s="91">
        <v>3</v>
      </c>
      <c r="D44" s="133">
        <v>0.004665166888582767</v>
      </c>
      <c r="E44" s="133">
        <v>1.9044450410769098</v>
      </c>
      <c r="F44" s="91" t="s">
        <v>1658</v>
      </c>
      <c r="G44" s="91" t="b">
        <v>0</v>
      </c>
      <c r="H44" s="91" t="b">
        <v>0</v>
      </c>
      <c r="I44" s="91" t="b">
        <v>0</v>
      </c>
      <c r="J44" s="91" t="b">
        <v>0</v>
      </c>
      <c r="K44" s="91" t="b">
        <v>0</v>
      </c>
      <c r="L44" s="91" t="b">
        <v>0</v>
      </c>
    </row>
    <row r="45" spans="1:12" ht="15">
      <c r="A45" s="91" t="s">
        <v>1193</v>
      </c>
      <c r="B45" s="91" t="s">
        <v>554</v>
      </c>
      <c r="C45" s="91">
        <v>3</v>
      </c>
      <c r="D45" s="133">
        <v>0.004665166888582767</v>
      </c>
      <c r="E45" s="133">
        <v>2.272421826371504</v>
      </c>
      <c r="F45" s="91" t="s">
        <v>1658</v>
      </c>
      <c r="G45" s="91" t="b">
        <v>0</v>
      </c>
      <c r="H45" s="91" t="b">
        <v>0</v>
      </c>
      <c r="I45" s="91" t="b">
        <v>0</v>
      </c>
      <c r="J45" s="91" t="b">
        <v>0</v>
      </c>
      <c r="K45" s="91" t="b">
        <v>0</v>
      </c>
      <c r="L45" s="91" t="b">
        <v>0</v>
      </c>
    </row>
    <row r="46" spans="1:12" ht="15">
      <c r="A46" s="91" t="s">
        <v>554</v>
      </c>
      <c r="B46" s="91" t="s">
        <v>1292</v>
      </c>
      <c r="C46" s="91">
        <v>3</v>
      </c>
      <c r="D46" s="133">
        <v>0.004665166888582767</v>
      </c>
      <c r="E46" s="133">
        <v>2.397360562979804</v>
      </c>
      <c r="F46" s="91" t="s">
        <v>1658</v>
      </c>
      <c r="G46" s="91" t="b">
        <v>0</v>
      </c>
      <c r="H46" s="91" t="b">
        <v>0</v>
      </c>
      <c r="I46" s="91" t="b">
        <v>0</v>
      </c>
      <c r="J46" s="91" t="b">
        <v>0</v>
      </c>
      <c r="K46" s="91" t="b">
        <v>0</v>
      </c>
      <c r="L46" s="91" t="b">
        <v>0</v>
      </c>
    </row>
    <row r="47" spans="1:12" ht="15">
      <c r="A47" s="91" t="s">
        <v>1292</v>
      </c>
      <c r="B47" s="91" t="s">
        <v>1593</v>
      </c>
      <c r="C47" s="91">
        <v>3</v>
      </c>
      <c r="D47" s="133">
        <v>0.004665166888582767</v>
      </c>
      <c r="E47" s="133">
        <v>2.397360562979804</v>
      </c>
      <c r="F47" s="91" t="s">
        <v>1658</v>
      </c>
      <c r="G47" s="91" t="b">
        <v>0</v>
      </c>
      <c r="H47" s="91" t="b">
        <v>0</v>
      </c>
      <c r="I47" s="91" t="b">
        <v>0</v>
      </c>
      <c r="J47" s="91" t="b">
        <v>0</v>
      </c>
      <c r="K47" s="91" t="b">
        <v>0</v>
      </c>
      <c r="L47" s="91" t="b">
        <v>0</v>
      </c>
    </row>
    <row r="48" spans="1:12" ht="15">
      <c r="A48" s="91" t="s">
        <v>1593</v>
      </c>
      <c r="B48" s="91" t="s">
        <v>1594</v>
      </c>
      <c r="C48" s="91">
        <v>3</v>
      </c>
      <c r="D48" s="133">
        <v>0.004665166888582767</v>
      </c>
      <c r="E48" s="133">
        <v>2.397360562979804</v>
      </c>
      <c r="F48" s="91" t="s">
        <v>1658</v>
      </c>
      <c r="G48" s="91" t="b">
        <v>0</v>
      </c>
      <c r="H48" s="91" t="b">
        <v>0</v>
      </c>
      <c r="I48" s="91" t="b">
        <v>0</v>
      </c>
      <c r="J48" s="91" t="b">
        <v>0</v>
      </c>
      <c r="K48" s="91" t="b">
        <v>0</v>
      </c>
      <c r="L48" s="91" t="b">
        <v>0</v>
      </c>
    </row>
    <row r="49" spans="1:12" ht="15">
      <c r="A49" s="91" t="s">
        <v>1594</v>
      </c>
      <c r="B49" s="91" t="s">
        <v>275</v>
      </c>
      <c r="C49" s="91">
        <v>3</v>
      </c>
      <c r="D49" s="133">
        <v>0.004665166888582767</v>
      </c>
      <c r="E49" s="133">
        <v>2.397360562979804</v>
      </c>
      <c r="F49" s="91" t="s">
        <v>1658</v>
      </c>
      <c r="G49" s="91" t="b">
        <v>0</v>
      </c>
      <c r="H49" s="91" t="b">
        <v>0</v>
      </c>
      <c r="I49" s="91" t="b">
        <v>0</v>
      </c>
      <c r="J49" s="91" t="b">
        <v>0</v>
      </c>
      <c r="K49" s="91" t="b">
        <v>0</v>
      </c>
      <c r="L49" s="91" t="b">
        <v>0</v>
      </c>
    </row>
    <row r="50" spans="1:12" ht="15">
      <c r="A50" s="91" t="s">
        <v>275</v>
      </c>
      <c r="B50" s="91" t="s">
        <v>1595</v>
      </c>
      <c r="C50" s="91">
        <v>3</v>
      </c>
      <c r="D50" s="133">
        <v>0.004665166888582767</v>
      </c>
      <c r="E50" s="133">
        <v>2.397360562979804</v>
      </c>
      <c r="F50" s="91" t="s">
        <v>1658</v>
      </c>
      <c r="G50" s="91" t="b">
        <v>0</v>
      </c>
      <c r="H50" s="91" t="b">
        <v>0</v>
      </c>
      <c r="I50" s="91" t="b">
        <v>0</v>
      </c>
      <c r="J50" s="91" t="b">
        <v>0</v>
      </c>
      <c r="K50" s="91" t="b">
        <v>0</v>
      </c>
      <c r="L50" s="91" t="b">
        <v>0</v>
      </c>
    </row>
    <row r="51" spans="1:12" ht="15">
      <c r="A51" s="91" t="s">
        <v>1595</v>
      </c>
      <c r="B51" s="91" t="s">
        <v>1596</v>
      </c>
      <c r="C51" s="91">
        <v>3</v>
      </c>
      <c r="D51" s="133">
        <v>0.004665166888582767</v>
      </c>
      <c r="E51" s="133">
        <v>2.397360562979804</v>
      </c>
      <c r="F51" s="91" t="s">
        <v>1658</v>
      </c>
      <c r="G51" s="91" t="b">
        <v>0</v>
      </c>
      <c r="H51" s="91" t="b">
        <v>0</v>
      </c>
      <c r="I51" s="91" t="b">
        <v>0</v>
      </c>
      <c r="J51" s="91" t="b">
        <v>0</v>
      </c>
      <c r="K51" s="91" t="b">
        <v>0</v>
      </c>
      <c r="L51" s="91" t="b">
        <v>0</v>
      </c>
    </row>
    <row r="52" spans="1:12" ht="15">
      <c r="A52" s="91" t="s">
        <v>1600</v>
      </c>
      <c r="B52" s="91" t="s">
        <v>1601</v>
      </c>
      <c r="C52" s="91">
        <v>3</v>
      </c>
      <c r="D52" s="133">
        <v>0.004665166888582767</v>
      </c>
      <c r="E52" s="133">
        <v>2.397360562979804</v>
      </c>
      <c r="F52" s="91" t="s">
        <v>1658</v>
      </c>
      <c r="G52" s="91" t="b">
        <v>0</v>
      </c>
      <c r="H52" s="91" t="b">
        <v>0</v>
      </c>
      <c r="I52" s="91" t="b">
        <v>0</v>
      </c>
      <c r="J52" s="91" t="b">
        <v>0</v>
      </c>
      <c r="K52" s="91" t="b">
        <v>0</v>
      </c>
      <c r="L52" s="91" t="b">
        <v>0</v>
      </c>
    </row>
    <row r="53" spans="1:12" ht="15">
      <c r="A53" s="91" t="s">
        <v>1191</v>
      </c>
      <c r="B53" s="91" t="s">
        <v>1258</v>
      </c>
      <c r="C53" s="91">
        <v>3</v>
      </c>
      <c r="D53" s="133">
        <v>0.004665166888582767</v>
      </c>
      <c r="E53" s="133">
        <v>0.9502025316375848</v>
      </c>
      <c r="F53" s="91" t="s">
        <v>1658</v>
      </c>
      <c r="G53" s="91" t="b">
        <v>0</v>
      </c>
      <c r="H53" s="91" t="b">
        <v>0</v>
      </c>
      <c r="I53" s="91" t="b">
        <v>0</v>
      </c>
      <c r="J53" s="91" t="b">
        <v>0</v>
      </c>
      <c r="K53" s="91" t="b">
        <v>0</v>
      </c>
      <c r="L53" s="91" t="b">
        <v>0</v>
      </c>
    </row>
    <row r="54" spans="1:12" ht="15">
      <c r="A54" s="91" t="s">
        <v>1258</v>
      </c>
      <c r="B54" s="91" t="s">
        <v>1294</v>
      </c>
      <c r="C54" s="91">
        <v>3</v>
      </c>
      <c r="D54" s="133">
        <v>0.004665166888582767</v>
      </c>
      <c r="E54" s="133">
        <v>2.096330567315823</v>
      </c>
      <c r="F54" s="91" t="s">
        <v>1658</v>
      </c>
      <c r="G54" s="91" t="b">
        <v>0</v>
      </c>
      <c r="H54" s="91" t="b">
        <v>0</v>
      </c>
      <c r="I54" s="91" t="b">
        <v>0</v>
      </c>
      <c r="J54" s="91" t="b">
        <v>0</v>
      </c>
      <c r="K54" s="91" t="b">
        <v>0</v>
      </c>
      <c r="L54" s="91" t="b">
        <v>0</v>
      </c>
    </row>
    <row r="55" spans="1:12" ht="15">
      <c r="A55" s="91" t="s">
        <v>1294</v>
      </c>
      <c r="B55" s="91" t="s">
        <v>1295</v>
      </c>
      <c r="C55" s="91">
        <v>3</v>
      </c>
      <c r="D55" s="133">
        <v>0.004665166888582767</v>
      </c>
      <c r="E55" s="133">
        <v>2.272421826371504</v>
      </c>
      <c r="F55" s="91" t="s">
        <v>1658</v>
      </c>
      <c r="G55" s="91" t="b">
        <v>0</v>
      </c>
      <c r="H55" s="91" t="b">
        <v>0</v>
      </c>
      <c r="I55" s="91" t="b">
        <v>0</v>
      </c>
      <c r="J55" s="91" t="b">
        <v>0</v>
      </c>
      <c r="K55" s="91" t="b">
        <v>0</v>
      </c>
      <c r="L55" s="91" t="b">
        <v>0</v>
      </c>
    </row>
    <row r="56" spans="1:12" ht="15">
      <c r="A56" s="91" t="s">
        <v>1295</v>
      </c>
      <c r="B56" s="91" t="s">
        <v>1296</v>
      </c>
      <c r="C56" s="91">
        <v>3</v>
      </c>
      <c r="D56" s="133">
        <v>0.004665166888582767</v>
      </c>
      <c r="E56" s="133">
        <v>2.272421826371504</v>
      </c>
      <c r="F56" s="91" t="s">
        <v>1658</v>
      </c>
      <c r="G56" s="91" t="b">
        <v>0</v>
      </c>
      <c r="H56" s="91" t="b">
        <v>0</v>
      </c>
      <c r="I56" s="91" t="b">
        <v>0</v>
      </c>
      <c r="J56" s="91" t="b">
        <v>0</v>
      </c>
      <c r="K56" s="91" t="b">
        <v>0</v>
      </c>
      <c r="L56" s="91" t="b">
        <v>0</v>
      </c>
    </row>
    <row r="57" spans="1:12" ht="15">
      <c r="A57" s="91" t="s">
        <v>1296</v>
      </c>
      <c r="B57" s="91" t="s">
        <v>1297</v>
      </c>
      <c r="C57" s="91">
        <v>3</v>
      </c>
      <c r="D57" s="133">
        <v>0.004665166888582767</v>
      </c>
      <c r="E57" s="133">
        <v>2.397360562979804</v>
      </c>
      <c r="F57" s="91" t="s">
        <v>1658</v>
      </c>
      <c r="G57" s="91" t="b">
        <v>0</v>
      </c>
      <c r="H57" s="91" t="b">
        <v>0</v>
      </c>
      <c r="I57" s="91" t="b">
        <v>0</v>
      </c>
      <c r="J57" s="91" t="b">
        <v>1</v>
      </c>
      <c r="K57" s="91" t="b">
        <v>0</v>
      </c>
      <c r="L57" s="91" t="b">
        <v>0</v>
      </c>
    </row>
    <row r="58" spans="1:12" ht="15">
      <c r="A58" s="91" t="s">
        <v>1297</v>
      </c>
      <c r="B58" s="91" t="s">
        <v>1196</v>
      </c>
      <c r="C58" s="91">
        <v>3</v>
      </c>
      <c r="D58" s="133">
        <v>0.004665166888582767</v>
      </c>
      <c r="E58" s="133">
        <v>1.7953005716518415</v>
      </c>
      <c r="F58" s="91" t="s">
        <v>1658</v>
      </c>
      <c r="G58" s="91" t="b">
        <v>1</v>
      </c>
      <c r="H58" s="91" t="b">
        <v>0</v>
      </c>
      <c r="I58" s="91" t="b">
        <v>0</v>
      </c>
      <c r="J58" s="91" t="b">
        <v>0</v>
      </c>
      <c r="K58" s="91" t="b">
        <v>0</v>
      </c>
      <c r="L58" s="91" t="b">
        <v>0</v>
      </c>
    </row>
    <row r="59" spans="1:12" ht="15">
      <c r="A59" s="91" t="s">
        <v>1243</v>
      </c>
      <c r="B59" s="91" t="s">
        <v>1298</v>
      </c>
      <c r="C59" s="91">
        <v>3</v>
      </c>
      <c r="D59" s="133">
        <v>0.004665166888582767</v>
      </c>
      <c r="E59" s="133">
        <v>2.0293837776852097</v>
      </c>
      <c r="F59" s="91" t="s">
        <v>1658</v>
      </c>
      <c r="G59" s="91" t="b">
        <v>0</v>
      </c>
      <c r="H59" s="91" t="b">
        <v>0</v>
      </c>
      <c r="I59" s="91" t="b">
        <v>0</v>
      </c>
      <c r="J59" s="91" t="b">
        <v>0</v>
      </c>
      <c r="K59" s="91" t="b">
        <v>1</v>
      </c>
      <c r="L59" s="91" t="b">
        <v>0</v>
      </c>
    </row>
    <row r="60" spans="1:12" ht="15">
      <c r="A60" s="91" t="s">
        <v>1298</v>
      </c>
      <c r="B60" s="91" t="s">
        <v>1191</v>
      </c>
      <c r="C60" s="91">
        <v>3</v>
      </c>
      <c r="D60" s="133">
        <v>0.004665166888582767</v>
      </c>
      <c r="E60" s="133">
        <v>1.261697960979731</v>
      </c>
      <c r="F60" s="91" t="s">
        <v>1658</v>
      </c>
      <c r="G60" s="91" t="b">
        <v>0</v>
      </c>
      <c r="H60" s="91" t="b">
        <v>1</v>
      </c>
      <c r="I60" s="91" t="b">
        <v>0</v>
      </c>
      <c r="J60" s="91" t="b">
        <v>0</v>
      </c>
      <c r="K60" s="91" t="b">
        <v>0</v>
      </c>
      <c r="L60" s="91" t="b">
        <v>0</v>
      </c>
    </row>
    <row r="61" spans="1:12" ht="15">
      <c r="A61" s="91" t="s">
        <v>260</v>
      </c>
      <c r="B61" s="91" t="s">
        <v>1250</v>
      </c>
      <c r="C61" s="91">
        <v>2</v>
      </c>
      <c r="D61" s="133">
        <v>0.0035492415808897953</v>
      </c>
      <c r="E61" s="133">
        <v>2.397360562979804</v>
      </c>
      <c r="F61" s="91" t="s">
        <v>1658</v>
      </c>
      <c r="G61" s="91" t="b">
        <v>0</v>
      </c>
      <c r="H61" s="91" t="b">
        <v>0</v>
      </c>
      <c r="I61" s="91" t="b">
        <v>0</v>
      </c>
      <c r="J61" s="91" t="b">
        <v>0</v>
      </c>
      <c r="K61" s="91" t="b">
        <v>0</v>
      </c>
      <c r="L61" s="91" t="b">
        <v>0</v>
      </c>
    </row>
    <row r="62" spans="1:12" ht="15">
      <c r="A62" s="91" t="s">
        <v>1602</v>
      </c>
      <c r="B62" s="91" t="s">
        <v>1580</v>
      </c>
      <c r="C62" s="91">
        <v>2</v>
      </c>
      <c r="D62" s="133">
        <v>0.0035492415808897953</v>
      </c>
      <c r="E62" s="133">
        <v>2.096330567315823</v>
      </c>
      <c r="F62" s="91" t="s">
        <v>1658</v>
      </c>
      <c r="G62" s="91" t="b">
        <v>0</v>
      </c>
      <c r="H62" s="91" t="b">
        <v>0</v>
      </c>
      <c r="I62" s="91" t="b">
        <v>0</v>
      </c>
      <c r="J62" s="91" t="b">
        <v>0</v>
      </c>
      <c r="K62" s="91" t="b">
        <v>0</v>
      </c>
      <c r="L62" s="91" t="b">
        <v>0</v>
      </c>
    </row>
    <row r="63" spans="1:12" ht="15">
      <c r="A63" s="91" t="s">
        <v>1590</v>
      </c>
      <c r="B63" s="91" t="s">
        <v>1191</v>
      </c>
      <c r="C63" s="91">
        <v>2</v>
      </c>
      <c r="D63" s="133">
        <v>0.0035492415808897953</v>
      </c>
      <c r="E63" s="133">
        <v>1.0856067019240498</v>
      </c>
      <c r="F63" s="91" t="s">
        <v>1658</v>
      </c>
      <c r="G63" s="91" t="b">
        <v>0</v>
      </c>
      <c r="H63" s="91" t="b">
        <v>0</v>
      </c>
      <c r="I63" s="91" t="b">
        <v>0</v>
      </c>
      <c r="J63" s="91" t="b">
        <v>0</v>
      </c>
      <c r="K63" s="91" t="b">
        <v>0</v>
      </c>
      <c r="L63" s="91" t="b">
        <v>0</v>
      </c>
    </row>
    <row r="64" spans="1:12" ht="15">
      <c r="A64" s="91" t="s">
        <v>1607</v>
      </c>
      <c r="B64" s="91" t="s">
        <v>1592</v>
      </c>
      <c r="C64" s="91">
        <v>2</v>
      </c>
      <c r="D64" s="133">
        <v>0.0035492415808897953</v>
      </c>
      <c r="E64" s="133">
        <v>2.397360562979804</v>
      </c>
      <c r="F64" s="91" t="s">
        <v>1658</v>
      </c>
      <c r="G64" s="91" t="b">
        <v>0</v>
      </c>
      <c r="H64" s="91" t="b">
        <v>0</v>
      </c>
      <c r="I64" s="91" t="b">
        <v>0</v>
      </c>
      <c r="J64" s="91" t="b">
        <v>0</v>
      </c>
      <c r="K64" s="91" t="b">
        <v>0</v>
      </c>
      <c r="L64" s="91" t="b">
        <v>0</v>
      </c>
    </row>
    <row r="65" spans="1:12" ht="15">
      <c r="A65" s="91" t="s">
        <v>1260</v>
      </c>
      <c r="B65" s="91" t="s">
        <v>1261</v>
      </c>
      <c r="C65" s="91">
        <v>2</v>
      </c>
      <c r="D65" s="133">
        <v>0.0035492415808897953</v>
      </c>
      <c r="E65" s="133">
        <v>1.9713918307075229</v>
      </c>
      <c r="F65" s="91" t="s">
        <v>1658</v>
      </c>
      <c r="G65" s="91" t="b">
        <v>0</v>
      </c>
      <c r="H65" s="91" t="b">
        <v>0</v>
      </c>
      <c r="I65" s="91" t="b">
        <v>0</v>
      </c>
      <c r="J65" s="91" t="b">
        <v>0</v>
      </c>
      <c r="K65" s="91" t="b">
        <v>0</v>
      </c>
      <c r="L65" s="91" t="b">
        <v>0</v>
      </c>
    </row>
    <row r="66" spans="1:12" ht="15">
      <c r="A66" s="91" t="s">
        <v>1584</v>
      </c>
      <c r="B66" s="91" t="s">
        <v>1191</v>
      </c>
      <c r="C66" s="91">
        <v>2</v>
      </c>
      <c r="D66" s="133">
        <v>0.0035492415808897953</v>
      </c>
      <c r="E66" s="133">
        <v>0.9606679653157498</v>
      </c>
      <c r="F66" s="91" t="s">
        <v>1658</v>
      </c>
      <c r="G66" s="91" t="b">
        <v>0</v>
      </c>
      <c r="H66" s="91" t="b">
        <v>0</v>
      </c>
      <c r="I66" s="91" t="b">
        <v>0</v>
      </c>
      <c r="J66" s="91" t="b">
        <v>0</v>
      </c>
      <c r="K66" s="91" t="b">
        <v>0</v>
      </c>
      <c r="L66" s="91" t="b">
        <v>0</v>
      </c>
    </row>
    <row r="67" spans="1:12" ht="15">
      <c r="A67" s="91" t="s">
        <v>1191</v>
      </c>
      <c r="B67" s="91" t="s">
        <v>1581</v>
      </c>
      <c r="C67" s="91">
        <v>2</v>
      </c>
      <c r="D67" s="133">
        <v>0.0035492415808897953</v>
      </c>
      <c r="E67" s="133">
        <v>0.8532925186295284</v>
      </c>
      <c r="F67" s="91" t="s">
        <v>1658</v>
      </c>
      <c r="G67" s="91" t="b">
        <v>0</v>
      </c>
      <c r="H67" s="91" t="b">
        <v>0</v>
      </c>
      <c r="I67" s="91" t="b">
        <v>0</v>
      </c>
      <c r="J67" s="91" t="b">
        <v>0</v>
      </c>
      <c r="K67" s="91" t="b">
        <v>0</v>
      </c>
      <c r="L67" s="91" t="b">
        <v>0</v>
      </c>
    </row>
    <row r="68" spans="1:12" ht="15">
      <c r="A68" s="91" t="s">
        <v>249</v>
      </c>
      <c r="B68" s="91" t="s">
        <v>1286</v>
      </c>
      <c r="C68" s="91">
        <v>2</v>
      </c>
      <c r="D68" s="133">
        <v>0.0035492415808897953</v>
      </c>
      <c r="E68" s="133">
        <v>2.5734518220354854</v>
      </c>
      <c r="F68" s="91" t="s">
        <v>1658</v>
      </c>
      <c r="G68" s="91" t="b">
        <v>0</v>
      </c>
      <c r="H68" s="91" t="b">
        <v>0</v>
      </c>
      <c r="I68" s="91" t="b">
        <v>0</v>
      </c>
      <c r="J68" s="91" t="b">
        <v>0</v>
      </c>
      <c r="K68" s="91" t="b">
        <v>0</v>
      </c>
      <c r="L68" s="91" t="b">
        <v>0</v>
      </c>
    </row>
    <row r="69" spans="1:12" ht="15">
      <c r="A69" s="91" t="s">
        <v>1596</v>
      </c>
      <c r="B69" s="91" t="s">
        <v>1608</v>
      </c>
      <c r="C69" s="91">
        <v>2</v>
      </c>
      <c r="D69" s="133">
        <v>0.0035492415808897953</v>
      </c>
      <c r="E69" s="133">
        <v>2.397360562979804</v>
      </c>
      <c r="F69" s="91" t="s">
        <v>1658</v>
      </c>
      <c r="G69" s="91" t="b">
        <v>0</v>
      </c>
      <c r="H69" s="91" t="b">
        <v>0</v>
      </c>
      <c r="I69" s="91" t="b">
        <v>0</v>
      </c>
      <c r="J69" s="91" t="b">
        <v>0</v>
      </c>
      <c r="K69" s="91" t="b">
        <v>0</v>
      </c>
      <c r="L69" s="91" t="b">
        <v>0</v>
      </c>
    </row>
    <row r="70" spans="1:12" ht="15">
      <c r="A70" s="91" t="s">
        <v>1260</v>
      </c>
      <c r="B70" s="91" t="s">
        <v>1610</v>
      </c>
      <c r="C70" s="91">
        <v>2</v>
      </c>
      <c r="D70" s="133">
        <v>0.0035492415808897953</v>
      </c>
      <c r="E70" s="133">
        <v>2.272421826371504</v>
      </c>
      <c r="F70" s="91" t="s">
        <v>1658</v>
      </c>
      <c r="G70" s="91" t="b">
        <v>0</v>
      </c>
      <c r="H70" s="91" t="b">
        <v>0</v>
      </c>
      <c r="I70" s="91" t="b">
        <v>0</v>
      </c>
      <c r="J70" s="91" t="b">
        <v>0</v>
      </c>
      <c r="K70" s="91" t="b">
        <v>0</v>
      </c>
      <c r="L70" s="91" t="b">
        <v>0</v>
      </c>
    </row>
    <row r="71" spans="1:12" ht="15">
      <c r="A71" s="91" t="s">
        <v>1610</v>
      </c>
      <c r="B71" s="91" t="s">
        <v>1261</v>
      </c>
      <c r="C71" s="91">
        <v>2</v>
      </c>
      <c r="D71" s="133">
        <v>0.0035492415808897953</v>
      </c>
      <c r="E71" s="133">
        <v>2.272421826371504</v>
      </c>
      <c r="F71" s="91" t="s">
        <v>1658</v>
      </c>
      <c r="G71" s="91" t="b">
        <v>0</v>
      </c>
      <c r="H71" s="91" t="b">
        <v>0</v>
      </c>
      <c r="I71" s="91" t="b">
        <v>0</v>
      </c>
      <c r="J71" s="91" t="b">
        <v>0</v>
      </c>
      <c r="K71" s="91" t="b">
        <v>0</v>
      </c>
      <c r="L71" s="91" t="b">
        <v>0</v>
      </c>
    </row>
    <row r="72" spans="1:12" ht="15">
      <c r="A72" s="91" t="s">
        <v>1584</v>
      </c>
      <c r="B72" s="91" t="s">
        <v>1611</v>
      </c>
      <c r="C72" s="91">
        <v>2</v>
      </c>
      <c r="D72" s="133">
        <v>0.0035492415808897953</v>
      </c>
      <c r="E72" s="133">
        <v>2.272421826371504</v>
      </c>
      <c r="F72" s="91" t="s">
        <v>1658</v>
      </c>
      <c r="G72" s="91" t="b">
        <v>0</v>
      </c>
      <c r="H72" s="91" t="b">
        <v>0</v>
      </c>
      <c r="I72" s="91" t="b">
        <v>0</v>
      </c>
      <c r="J72" s="91" t="b">
        <v>0</v>
      </c>
      <c r="K72" s="91" t="b">
        <v>0</v>
      </c>
      <c r="L72" s="91" t="b">
        <v>0</v>
      </c>
    </row>
    <row r="73" spans="1:12" ht="15">
      <c r="A73" s="91" t="s">
        <v>1611</v>
      </c>
      <c r="B73" s="91" t="s">
        <v>1581</v>
      </c>
      <c r="C73" s="91">
        <v>2</v>
      </c>
      <c r="D73" s="133">
        <v>0.0035492415808897953</v>
      </c>
      <c r="E73" s="133">
        <v>2.1755118133634475</v>
      </c>
      <c r="F73" s="91" t="s">
        <v>1658</v>
      </c>
      <c r="G73" s="91" t="b">
        <v>0</v>
      </c>
      <c r="H73" s="91" t="b">
        <v>0</v>
      </c>
      <c r="I73" s="91" t="b">
        <v>0</v>
      </c>
      <c r="J73" s="91" t="b">
        <v>0</v>
      </c>
      <c r="K73" s="91" t="b">
        <v>0</v>
      </c>
      <c r="L73" s="91" t="b">
        <v>0</v>
      </c>
    </row>
    <row r="74" spans="1:12" ht="15">
      <c r="A74" s="91" t="s">
        <v>1581</v>
      </c>
      <c r="B74" s="91" t="s">
        <v>1612</v>
      </c>
      <c r="C74" s="91">
        <v>2</v>
      </c>
      <c r="D74" s="133">
        <v>0.0035492415808897953</v>
      </c>
      <c r="E74" s="133">
        <v>2.272421826371504</v>
      </c>
      <c r="F74" s="91" t="s">
        <v>1658</v>
      </c>
      <c r="G74" s="91" t="b">
        <v>0</v>
      </c>
      <c r="H74" s="91" t="b">
        <v>0</v>
      </c>
      <c r="I74" s="91" t="b">
        <v>0</v>
      </c>
      <c r="J74" s="91" t="b">
        <v>0</v>
      </c>
      <c r="K74" s="91" t="b">
        <v>0</v>
      </c>
      <c r="L74" s="91" t="b">
        <v>0</v>
      </c>
    </row>
    <row r="75" spans="1:12" ht="15">
      <c r="A75" s="91" t="s">
        <v>1247</v>
      </c>
      <c r="B75" s="91" t="s">
        <v>1248</v>
      </c>
      <c r="C75" s="91">
        <v>2</v>
      </c>
      <c r="D75" s="133">
        <v>0.0035492415808897953</v>
      </c>
      <c r="E75" s="133">
        <v>2.272421826371504</v>
      </c>
      <c r="F75" s="91" t="s">
        <v>1658</v>
      </c>
      <c r="G75" s="91" t="b">
        <v>0</v>
      </c>
      <c r="H75" s="91" t="b">
        <v>0</v>
      </c>
      <c r="I75" s="91" t="b">
        <v>0</v>
      </c>
      <c r="J75" s="91" t="b">
        <v>0</v>
      </c>
      <c r="K75" s="91" t="b">
        <v>0</v>
      </c>
      <c r="L75" s="91" t="b">
        <v>0</v>
      </c>
    </row>
    <row r="76" spans="1:12" ht="15">
      <c r="A76" s="91" t="s">
        <v>1191</v>
      </c>
      <c r="B76" s="91" t="s">
        <v>1599</v>
      </c>
      <c r="C76" s="91">
        <v>2</v>
      </c>
      <c r="D76" s="133">
        <v>0.0035492415808897953</v>
      </c>
      <c r="E76" s="133">
        <v>1.0751412682458847</v>
      </c>
      <c r="F76" s="91" t="s">
        <v>1658</v>
      </c>
      <c r="G76" s="91" t="b">
        <v>0</v>
      </c>
      <c r="H76" s="91" t="b">
        <v>0</v>
      </c>
      <c r="I76" s="91" t="b">
        <v>0</v>
      </c>
      <c r="J76" s="91" t="b">
        <v>0</v>
      </c>
      <c r="K76" s="91" t="b">
        <v>0</v>
      </c>
      <c r="L76" s="91" t="b">
        <v>0</v>
      </c>
    </row>
    <row r="77" spans="1:12" ht="15">
      <c r="A77" s="91" t="s">
        <v>1620</v>
      </c>
      <c r="B77" s="91" t="s">
        <v>240</v>
      </c>
      <c r="C77" s="91">
        <v>2</v>
      </c>
      <c r="D77" s="133">
        <v>0.0035492415808897953</v>
      </c>
      <c r="E77" s="133">
        <v>2.5734518220354854</v>
      </c>
      <c r="F77" s="91" t="s">
        <v>1658</v>
      </c>
      <c r="G77" s="91" t="b">
        <v>1</v>
      </c>
      <c r="H77" s="91" t="b">
        <v>0</v>
      </c>
      <c r="I77" s="91" t="b">
        <v>0</v>
      </c>
      <c r="J77" s="91" t="b">
        <v>0</v>
      </c>
      <c r="K77" s="91" t="b">
        <v>0</v>
      </c>
      <c r="L77" s="91" t="b">
        <v>0</v>
      </c>
    </row>
    <row r="78" spans="1:12" ht="15">
      <c r="A78" s="91" t="s">
        <v>240</v>
      </c>
      <c r="B78" s="91" t="s">
        <v>1239</v>
      </c>
      <c r="C78" s="91">
        <v>2</v>
      </c>
      <c r="D78" s="133">
        <v>0.0035492415808897953</v>
      </c>
      <c r="E78" s="133">
        <v>2.0293837776852097</v>
      </c>
      <c r="F78" s="91" t="s">
        <v>1658</v>
      </c>
      <c r="G78" s="91" t="b">
        <v>0</v>
      </c>
      <c r="H78" s="91" t="b">
        <v>0</v>
      </c>
      <c r="I78" s="91" t="b">
        <v>0</v>
      </c>
      <c r="J78" s="91" t="b">
        <v>0</v>
      </c>
      <c r="K78" s="91" t="b">
        <v>0</v>
      </c>
      <c r="L78" s="91" t="b">
        <v>0</v>
      </c>
    </row>
    <row r="79" spans="1:12" ht="15">
      <c r="A79" s="91" t="s">
        <v>1239</v>
      </c>
      <c r="B79" s="91" t="s">
        <v>1621</v>
      </c>
      <c r="C79" s="91">
        <v>2</v>
      </c>
      <c r="D79" s="133">
        <v>0.0035492415808897953</v>
      </c>
      <c r="E79" s="133">
        <v>1.9713918307075229</v>
      </c>
      <c r="F79" s="91" t="s">
        <v>1658</v>
      </c>
      <c r="G79" s="91" t="b">
        <v>0</v>
      </c>
      <c r="H79" s="91" t="b">
        <v>0</v>
      </c>
      <c r="I79" s="91" t="b">
        <v>0</v>
      </c>
      <c r="J79" s="91" t="b">
        <v>0</v>
      </c>
      <c r="K79" s="91" t="b">
        <v>0</v>
      </c>
      <c r="L79" s="91" t="b">
        <v>0</v>
      </c>
    </row>
    <row r="80" spans="1:12" ht="15">
      <c r="A80" s="91" t="s">
        <v>1621</v>
      </c>
      <c r="B80" s="91" t="s">
        <v>1622</v>
      </c>
      <c r="C80" s="91">
        <v>2</v>
      </c>
      <c r="D80" s="133">
        <v>0.0035492415808897953</v>
      </c>
      <c r="E80" s="133">
        <v>2.5734518220354854</v>
      </c>
      <c r="F80" s="91" t="s">
        <v>1658</v>
      </c>
      <c r="G80" s="91" t="b">
        <v>0</v>
      </c>
      <c r="H80" s="91" t="b">
        <v>0</v>
      </c>
      <c r="I80" s="91" t="b">
        <v>0</v>
      </c>
      <c r="J80" s="91" t="b">
        <v>0</v>
      </c>
      <c r="K80" s="91" t="b">
        <v>0</v>
      </c>
      <c r="L80" s="91" t="b">
        <v>0</v>
      </c>
    </row>
    <row r="81" spans="1:12" ht="15">
      <c r="A81" s="91" t="s">
        <v>1622</v>
      </c>
      <c r="B81" s="91" t="s">
        <v>1623</v>
      </c>
      <c r="C81" s="91">
        <v>2</v>
      </c>
      <c r="D81" s="133">
        <v>0.0035492415808897953</v>
      </c>
      <c r="E81" s="133">
        <v>2.5734518220354854</v>
      </c>
      <c r="F81" s="91" t="s">
        <v>1658</v>
      </c>
      <c r="G81" s="91" t="b">
        <v>0</v>
      </c>
      <c r="H81" s="91" t="b">
        <v>0</v>
      </c>
      <c r="I81" s="91" t="b">
        <v>0</v>
      </c>
      <c r="J81" s="91" t="b">
        <v>0</v>
      </c>
      <c r="K81" s="91" t="b">
        <v>0</v>
      </c>
      <c r="L81" s="91" t="b">
        <v>0</v>
      </c>
    </row>
    <row r="82" spans="1:12" ht="15">
      <c r="A82" s="91" t="s">
        <v>1623</v>
      </c>
      <c r="B82" s="91" t="s">
        <v>1624</v>
      </c>
      <c r="C82" s="91">
        <v>2</v>
      </c>
      <c r="D82" s="133">
        <v>0.0035492415808897953</v>
      </c>
      <c r="E82" s="133">
        <v>2.5734518220354854</v>
      </c>
      <c r="F82" s="91" t="s">
        <v>1658</v>
      </c>
      <c r="G82" s="91" t="b">
        <v>0</v>
      </c>
      <c r="H82" s="91" t="b">
        <v>0</v>
      </c>
      <c r="I82" s="91" t="b">
        <v>0</v>
      </c>
      <c r="J82" s="91" t="b">
        <v>0</v>
      </c>
      <c r="K82" s="91" t="b">
        <v>0</v>
      </c>
      <c r="L82" s="91" t="b">
        <v>0</v>
      </c>
    </row>
    <row r="83" spans="1:12" ht="15">
      <c r="A83" s="91" t="s">
        <v>1624</v>
      </c>
      <c r="B83" s="91" t="s">
        <v>1625</v>
      </c>
      <c r="C83" s="91">
        <v>2</v>
      </c>
      <c r="D83" s="133">
        <v>0.0035492415808897953</v>
      </c>
      <c r="E83" s="133">
        <v>2.5734518220354854</v>
      </c>
      <c r="F83" s="91" t="s">
        <v>1658</v>
      </c>
      <c r="G83" s="91" t="b">
        <v>0</v>
      </c>
      <c r="H83" s="91" t="b">
        <v>0</v>
      </c>
      <c r="I83" s="91" t="b">
        <v>0</v>
      </c>
      <c r="J83" s="91" t="b">
        <v>0</v>
      </c>
      <c r="K83" s="91" t="b">
        <v>0</v>
      </c>
      <c r="L83" s="91" t="b">
        <v>0</v>
      </c>
    </row>
    <row r="84" spans="1:12" ht="15">
      <c r="A84" s="91" t="s">
        <v>1626</v>
      </c>
      <c r="B84" s="91" t="s">
        <v>1196</v>
      </c>
      <c r="C84" s="91">
        <v>2</v>
      </c>
      <c r="D84" s="133">
        <v>0.0035492415808897953</v>
      </c>
      <c r="E84" s="133">
        <v>1.7953005716518415</v>
      </c>
      <c r="F84" s="91" t="s">
        <v>1658</v>
      </c>
      <c r="G84" s="91" t="b">
        <v>0</v>
      </c>
      <c r="H84" s="91" t="b">
        <v>0</v>
      </c>
      <c r="I84" s="91" t="b">
        <v>0</v>
      </c>
      <c r="J84" s="91" t="b">
        <v>0</v>
      </c>
      <c r="K84" s="91" t="b">
        <v>0</v>
      </c>
      <c r="L84" s="91" t="b">
        <v>0</v>
      </c>
    </row>
    <row r="85" spans="1:12" ht="15">
      <c r="A85" s="91" t="s">
        <v>1627</v>
      </c>
      <c r="B85" s="91" t="s">
        <v>1628</v>
      </c>
      <c r="C85" s="91">
        <v>2</v>
      </c>
      <c r="D85" s="133">
        <v>0.0035492415808897953</v>
      </c>
      <c r="E85" s="133">
        <v>2.5734518220354854</v>
      </c>
      <c r="F85" s="91" t="s">
        <v>1658</v>
      </c>
      <c r="G85" s="91" t="b">
        <v>0</v>
      </c>
      <c r="H85" s="91" t="b">
        <v>0</v>
      </c>
      <c r="I85" s="91" t="b">
        <v>0</v>
      </c>
      <c r="J85" s="91" t="b">
        <v>0</v>
      </c>
      <c r="K85" s="91" t="b">
        <v>0</v>
      </c>
      <c r="L85" s="91" t="b">
        <v>0</v>
      </c>
    </row>
    <row r="86" spans="1:12" ht="15">
      <c r="A86" s="91" t="s">
        <v>1628</v>
      </c>
      <c r="B86" s="91" t="s">
        <v>1191</v>
      </c>
      <c r="C86" s="91">
        <v>2</v>
      </c>
      <c r="D86" s="133">
        <v>0.0035492415808897953</v>
      </c>
      <c r="E86" s="133">
        <v>1.261697960979731</v>
      </c>
      <c r="F86" s="91" t="s">
        <v>1658</v>
      </c>
      <c r="G86" s="91" t="b">
        <v>0</v>
      </c>
      <c r="H86" s="91" t="b">
        <v>0</v>
      </c>
      <c r="I86" s="91" t="b">
        <v>0</v>
      </c>
      <c r="J86" s="91" t="b">
        <v>0</v>
      </c>
      <c r="K86" s="91" t="b">
        <v>0</v>
      </c>
      <c r="L86" s="91" t="b">
        <v>0</v>
      </c>
    </row>
    <row r="87" spans="1:12" ht="15">
      <c r="A87" s="91" t="s">
        <v>1191</v>
      </c>
      <c r="B87" s="91" t="s">
        <v>1629</v>
      </c>
      <c r="C87" s="91">
        <v>2</v>
      </c>
      <c r="D87" s="133">
        <v>0.0035492415808897953</v>
      </c>
      <c r="E87" s="133">
        <v>1.251232527301566</v>
      </c>
      <c r="F87" s="91" t="s">
        <v>1658</v>
      </c>
      <c r="G87" s="91" t="b">
        <v>0</v>
      </c>
      <c r="H87" s="91" t="b">
        <v>0</v>
      </c>
      <c r="I87" s="91" t="b">
        <v>0</v>
      </c>
      <c r="J87" s="91" t="b">
        <v>0</v>
      </c>
      <c r="K87" s="91" t="b">
        <v>0</v>
      </c>
      <c r="L87" s="91" t="b">
        <v>0</v>
      </c>
    </row>
    <row r="88" spans="1:12" ht="15">
      <c r="A88" s="91" t="s">
        <v>1239</v>
      </c>
      <c r="B88" s="91" t="s">
        <v>1244</v>
      </c>
      <c r="C88" s="91">
        <v>2</v>
      </c>
      <c r="D88" s="133">
        <v>0.0035492415808897953</v>
      </c>
      <c r="E88" s="133">
        <v>1.7953005716518415</v>
      </c>
      <c r="F88" s="91" t="s">
        <v>1658</v>
      </c>
      <c r="G88" s="91" t="b">
        <v>0</v>
      </c>
      <c r="H88" s="91" t="b">
        <v>0</v>
      </c>
      <c r="I88" s="91" t="b">
        <v>0</v>
      </c>
      <c r="J88" s="91" t="b">
        <v>0</v>
      </c>
      <c r="K88" s="91" t="b">
        <v>0</v>
      </c>
      <c r="L88" s="91" t="b">
        <v>0</v>
      </c>
    </row>
    <row r="89" spans="1:12" ht="15">
      <c r="A89" s="91" t="s">
        <v>1244</v>
      </c>
      <c r="B89" s="91" t="s">
        <v>1631</v>
      </c>
      <c r="C89" s="91">
        <v>2</v>
      </c>
      <c r="D89" s="133">
        <v>0.0035492415808897953</v>
      </c>
      <c r="E89" s="133">
        <v>2.397360562979804</v>
      </c>
      <c r="F89" s="91" t="s">
        <v>1658</v>
      </c>
      <c r="G89" s="91" t="b">
        <v>0</v>
      </c>
      <c r="H89" s="91" t="b">
        <v>0</v>
      </c>
      <c r="I89" s="91" t="b">
        <v>0</v>
      </c>
      <c r="J89" s="91" t="b">
        <v>0</v>
      </c>
      <c r="K89" s="91" t="b">
        <v>0</v>
      </c>
      <c r="L89" s="91" t="b">
        <v>0</v>
      </c>
    </row>
    <row r="90" spans="1:12" ht="15">
      <c r="A90" s="91" t="s">
        <v>1631</v>
      </c>
      <c r="B90" s="91" t="s">
        <v>1632</v>
      </c>
      <c r="C90" s="91">
        <v>2</v>
      </c>
      <c r="D90" s="133">
        <v>0.0035492415808897953</v>
      </c>
      <c r="E90" s="133">
        <v>2.5734518220354854</v>
      </c>
      <c r="F90" s="91" t="s">
        <v>1658</v>
      </c>
      <c r="G90" s="91" t="b">
        <v>0</v>
      </c>
      <c r="H90" s="91" t="b">
        <v>0</v>
      </c>
      <c r="I90" s="91" t="b">
        <v>0</v>
      </c>
      <c r="J90" s="91" t="b">
        <v>0</v>
      </c>
      <c r="K90" s="91" t="b">
        <v>0</v>
      </c>
      <c r="L90" s="91" t="b">
        <v>0</v>
      </c>
    </row>
    <row r="91" spans="1:12" ht="15">
      <c r="A91" s="91" t="s">
        <v>1632</v>
      </c>
      <c r="B91" s="91" t="s">
        <v>1633</v>
      </c>
      <c r="C91" s="91">
        <v>2</v>
      </c>
      <c r="D91" s="133">
        <v>0.0035492415808897953</v>
      </c>
      <c r="E91" s="133">
        <v>2.5734518220354854</v>
      </c>
      <c r="F91" s="91" t="s">
        <v>1658</v>
      </c>
      <c r="G91" s="91" t="b">
        <v>0</v>
      </c>
      <c r="H91" s="91" t="b">
        <v>0</v>
      </c>
      <c r="I91" s="91" t="b">
        <v>0</v>
      </c>
      <c r="J91" s="91" t="b">
        <v>0</v>
      </c>
      <c r="K91" s="91" t="b">
        <v>0</v>
      </c>
      <c r="L91" s="91" t="b">
        <v>0</v>
      </c>
    </row>
    <row r="92" spans="1:12" ht="15">
      <c r="A92" s="91" t="s">
        <v>1633</v>
      </c>
      <c r="B92" s="91" t="s">
        <v>1634</v>
      </c>
      <c r="C92" s="91">
        <v>2</v>
      </c>
      <c r="D92" s="133">
        <v>0.0035492415808897953</v>
      </c>
      <c r="E92" s="133">
        <v>2.5734518220354854</v>
      </c>
      <c r="F92" s="91" t="s">
        <v>1658</v>
      </c>
      <c r="G92" s="91" t="b">
        <v>0</v>
      </c>
      <c r="H92" s="91" t="b">
        <v>0</v>
      </c>
      <c r="I92" s="91" t="b">
        <v>0</v>
      </c>
      <c r="J92" s="91" t="b">
        <v>0</v>
      </c>
      <c r="K92" s="91" t="b">
        <v>0</v>
      </c>
      <c r="L92" s="91" t="b">
        <v>0</v>
      </c>
    </row>
    <row r="93" spans="1:12" ht="15">
      <c r="A93" s="91" t="s">
        <v>1634</v>
      </c>
      <c r="B93" s="91" t="s">
        <v>1635</v>
      </c>
      <c r="C93" s="91">
        <v>2</v>
      </c>
      <c r="D93" s="133">
        <v>0.0035492415808897953</v>
      </c>
      <c r="E93" s="133">
        <v>2.5734518220354854</v>
      </c>
      <c r="F93" s="91" t="s">
        <v>1658</v>
      </c>
      <c r="G93" s="91" t="b">
        <v>0</v>
      </c>
      <c r="H93" s="91" t="b">
        <v>0</v>
      </c>
      <c r="I93" s="91" t="b">
        <v>0</v>
      </c>
      <c r="J93" s="91" t="b">
        <v>0</v>
      </c>
      <c r="K93" s="91" t="b">
        <v>0</v>
      </c>
      <c r="L93" s="91" t="b">
        <v>0</v>
      </c>
    </row>
    <row r="94" spans="1:12" ht="15">
      <c r="A94" s="91" t="s">
        <v>1635</v>
      </c>
      <c r="B94" s="91" t="s">
        <v>1636</v>
      </c>
      <c r="C94" s="91">
        <v>2</v>
      </c>
      <c r="D94" s="133">
        <v>0.0035492415808897953</v>
      </c>
      <c r="E94" s="133">
        <v>2.5734518220354854</v>
      </c>
      <c r="F94" s="91" t="s">
        <v>1658</v>
      </c>
      <c r="G94" s="91" t="b">
        <v>0</v>
      </c>
      <c r="H94" s="91" t="b">
        <v>0</v>
      </c>
      <c r="I94" s="91" t="b">
        <v>0</v>
      </c>
      <c r="J94" s="91" t="b">
        <v>0</v>
      </c>
      <c r="K94" s="91" t="b">
        <v>0</v>
      </c>
      <c r="L94" s="91" t="b">
        <v>0</v>
      </c>
    </row>
    <row r="95" spans="1:12" ht="15">
      <c r="A95" s="91" t="s">
        <v>272</v>
      </c>
      <c r="B95" s="91" t="s">
        <v>1302</v>
      </c>
      <c r="C95" s="91">
        <v>2</v>
      </c>
      <c r="D95" s="133">
        <v>0.0035492415808897953</v>
      </c>
      <c r="E95" s="133">
        <v>2.5734518220354854</v>
      </c>
      <c r="F95" s="91" t="s">
        <v>1658</v>
      </c>
      <c r="G95" s="91" t="b">
        <v>0</v>
      </c>
      <c r="H95" s="91" t="b">
        <v>0</v>
      </c>
      <c r="I95" s="91" t="b">
        <v>0</v>
      </c>
      <c r="J95" s="91" t="b">
        <v>0</v>
      </c>
      <c r="K95" s="91" t="b">
        <v>0</v>
      </c>
      <c r="L95" s="91" t="b">
        <v>0</v>
      </c>
    </row>
    <row r="96" spans="1:12" ht="15">
      <c r="A96" s="91" t="s">
        <v>1302</v>
      </c>
      <c r="B96" s="91" t="s">
        <v>1303</v>
      </c>
      <c r="C96" s="91">
        <v>2</v>
      </c>
      <c r="D96" s="133">
        <v>0.0035492415808897953</v>
      </c>
      <c r="E96" s="133">
        <v>2.5734518220354854</v>
      </c>
      <c r="F96" s="91" t="s">
        <v>1658</v>
      </c>
      <c r="G96" s="91" t="b">
        <v>0</v>
      </c>
      <c r="H96" s="91" t="b">
        <v>0</v>
      </c>
      <c r="I96" s="91" t="b">
        <v>0</v>
      </c>
      <c r="J96" s="91" t="b">
        <v>0</v>
      </c>
      <c r="K96" s="91" t="b">
        <v>0</v>
      </c>
      <c r="L96" s="91" t="b">
        <v>0</v>
      </c>
    </row>
    <row r="97" spans="1:12" ht="15">
      <c r="A97" s="91" t="s">
        <v>1303</v>
      </c>
      <c r="B97" s="91" t="s">
        <v>1304</v>
      </c>
      <c r="C97" s="91">
        <v>2</v>
      </c>
      <c r="D97" s="133">
        <v>0.0035492415808897953</v>
      </c>
      <c r="E97" s="133">
        <v>2.5734518220354854</v>
      </c>
      <c r="F97" s="91" t="s">
        <v>1658</v>
      </c>
      <c r="G97" s="91" t="b">
        <v>0</v>
      </c>
      <c r="H97" s="91" t="b">
        <v>0</v>
      </c>
      <c r="I97" s="91" t="b">
        <v>0</v>
      </c>
      <c r="J97" s="91" t="b">
        <v>0</v>
      </c>
      <c r="K97" s="91" t="b">
        <v>0</v>
      </c>
      <c r="L97" s="91" t="b">
        <v>0</v>
      </c>
    </row>
    <row r="98" spans="1:12" ht="15">
      <c r="A98" s="91" t="s">
        <v>1304</v>
      </c>
      <c r="B98" s="91" t="s">
        <v>1191</v>
      </c>
      <c r="C98" s="91">
        <v>2</v>
      </c>
      <c r="D98" s="133">
        <v>0.0035492415808897953</v>
      </c>
      <c r="E98" s="133">
        <v>1.261697960979731</v>
      </c>
      <c r="F98" s="91" t="s">
        <v>1658</v>
      </c>
      <c r="G98" s="91" t="b">
        <v>0</v>
      </c>
      <c r="H98" s="91" t="b">
        <v>0</v>
      </c>
      <c r="I98" s="91" t="b">
        <v>0</v>
      </c>
      <c r="J98" s="91" t="b">
        <v>0</v>
      </c>
      <c r="K98" s="91" t="b">
        <v>0</v>
      </c>
      <c r="L98" s="91" t="b">
        <v>0</v>
      </c>
    </row>
    <row r="99" spans="1:12" ht="15">
      <c r="A99" s="91" t="s">
        <v>1191</v>
      </c>
      <c r="B99" s="91" t="s">
        <v>1305</v>
      </c>
      <c r="C99" s="91">
        <v>2</v>
      </c>
      <c r="D99" s="133">
        <v>0.0035492415808897953</v>
      </c>
      <c r="E99" s="133">
        <v>1.251232527301566</v>
      </c>
      <c r="F99" s="91" t="s">
        <v>1658</v>
      </c>
      <c r="G99" s="91" t="b">
        <v>0</v>
      </c>
      <c r="H99" s="91" t="b">
        <v>0</v>
      </c>
      <c r="I99" s="91" t="b">
        <v>0</v>
      </c>
      <c r="J99" s="91" t="b">
        <v>0</v>
      </c>
      <c r="K99" s="91" t="b">
        <v>0</v>
      </c>
      <c r="L99" s="91" t="b">
        <v>0</v>
      </c>
    </row>
    <row r="100" spans="1:12" ht="15">
      <c r="A100" s="91" t="s">
        <v>1305</v>
      </c>
      <c r="B100" s="91" t="s">
        <v>1281</v>
      </c>
      <c r="C100" s="91">
        <v>2</v>
      </c>
      <c r="D100" s="133">
        <v>0.0035492415808897953</v>
      </c>
      <c r="E100" s="133">
        <v>2.0293837776852097</v>
      </c>
      <c r="F100" s="91" t="s">
        <v>1658</v>
      </c>
      <c r="G100" s="91" t="b">
        <v>0</v>
      </c>
      <c r="H100" s="91" t="b">
        <v>0</v>
      </c>
      <c r="I100" s="91" t="b">
        <v>0</v>
      </c>
      <c r="J100" s="91" t="b">
        <v>0</v>
      </c>
      <c r="K100" s="91" t="b">
        <v>0</v>
      </c>
      <c r="L100" s="91" t="b">
        <v>0</v>
      </c>
    </row>
    <row r="101" spans="1:12" ht="15">
      <c r="A101" s="91" t="s">
        <v>1281</v>
      </c>
      <c r="B101" s="91" t="s">
        <v>1306</v>
      </c>
      <c r="C101" s="91">
        <v>2</v>
      </c>
      <c r="D101" s="133">
        <v>0.0035492415808897953</v>
      </c>
      <c r="E101" s="133">
        <v>1.7283537820212285</v>
      </c>
      <c r="F101" s="91" t="s">
        <v>1658</v>
      </c>
      <c r="G101" s="91" t="b">
        <v>0</v>
      </c>
      <c r="H101" s="91" t="b">
        <v>0</v>
      </c>
      <c r="I101" s="91" t="b">
        <v>0</v>
      </c>
      <c r="J101" s="91" t="b">
        <v>0</v>
      </c>
      <c r="K101" s="91" t="b">
        <v>0</v>
      </c>
      <c r="L101" s="91" t="b">
        <v>0</v>
      </c>
    </row>
    <row r="102" spans="1:12" ht="15">
      <c r="A102" s="91" t="s">
        <v>1306</v>
      </c>
      <c r="B102" s="91" t="s">
        <v>1307</v>
      </c>
      <c r="C102" s="91">
        <v>2</v>
      </c>
      <c r="D102" s="133">
        <v>0.0035492415808897953</v>
      </c>
      <c r="E102" s="133">
        <v>2.272421826371504</v>
      </c>
      <c r="F102" s="91" t="s">
        <v>1658</v>
      </c>
      <c r="G102" s="91" t="b">
        <v>0</v>
      </c>
      <c r="H102" s="91" t="b">
        <v>0</v>
      </c>
      <c r="I102" s="91" t="b">
        <v>0</v>
      </c>
      <c r="J102" s="91" t="b">
        <v>0</v>
      </c>
      <c r="K102" s="91" t="b">
        <v>0</v>
      </c>
      <c r="L102" s="91" t="b">
        <v>0</v>
      </c>
    </row>
    <row r="103" spans="1:12" ht="15">
      <c r="A103" s="91" t="s">
        <v>1307</v>
      </c>
      <c r="B103" s="91" t="s">
        <v>1308</v>
      </c>
      <c r="C103" s="91">
        <v>2</v>
      </c>
      <c r="D103" s="133">
        <v>0.0035492415808897953</v>
      </c>
      <c r="E103" s="133">
        <v>2.5734518220354854</v>
      </c>
      <c r="F103" s="91" t="s">
        <v>1658</v>
      </c>
      <c r="G103" s="91" t="b">
        <v>0</v>
      </c>
      <c r="H103" s="91" t="b">
        <v>0</v>
      </c>
      <c r="I103" s="91" t="b">
        <v>0</v>
      </c>
      <c r="J103" s="91" t="b">
        <v>0</v>
      </c>
      <c r="K103" s="91" t="b">
        <v>0</v>
      </c>
      <c r="L103" s="91" t="b">
        <v>0</v>
      </c>
    </row>
    <row r="104" spans="1:12" ht="15">
      <c r="A104" s="91" t="s">
        <v>1308</v>
      </c>
      <c r="B104" s="91" t="s">
        <v>1638</v>
      </c>
      <c r="C104" s="91">
        <v>2</v>
      </c>
      <c r="D104" s="133">
        <v>0.0035492415808897953</v>
      </c>
      <c r="E104" s="133">
        <v>2.397360562979804</v>
      </c>
      <c r="F104" s="91" t="s">
        <v>1658</v>
      </c>
      <c r="G104" s="91" t="b">
        <v>0</v>
      </c>
      <c r="H104" s="91" t="b">
        <v>0</v>
      </c>
      <c r="I104" s="91" t="b">
        <v>0</v>
      </c>
      <c r="J104" s="91" t="b">
        <v>0</v>
      </c>
      <c r="K104" s="91" t="b">
        <v>1</v>
      </c>
      <c r="L104" s="91" t="b">
        <v>0</v>
      </c>
    </row>
    <row r="105" spans="1:12" ht="15">
      <c r="A105" s="91" t="s">
        <v>1638</v>
      </c>
      <c r="B105" s="91" t="s">
        <v>1600</v>
      </c>
      <c r="C105" s="91">
        <v>2</v>
      </c>
      <c r="D105" s="133">
        <v>0.0035492415808897953</v>
      </c>
      <c r="E105" s="133">
        <v>2.397360562979804</v>
      </c>
      <c r="F105" s="91" t="s">
        <v>1658</v>
      </c>
      <c r="G105" s="91" t="b">
        <v>0</v>
      </c>
      <c r="H105" s="91" t="b">
        <v>1</v>
      </c>
      <c r="I105" s="91" t="b">
        <v>0</v>
      </c>
      <c r="J105" s="91" t="b">
        <v>0</v>
      </c>
      <c r="K105" s="91" t="b">
        <v>0</v>
      </c>
      <c r="L105" s="91" t="b">
        <v>0</v>
      </c>
    </row>
    <row r="106" spans="1:12" ht="15">
      <c r="A106" s="91" t="s">
        <v>1242</v>
      </c>
      <c r="B106" s="91" t="s">
        <v>1639</v>
      </c>
      <c r="C106" s="91">
        <v>2</v>
      </c>
      <c r="D106" s="133">
        <v>0.0035492415808897953</v>
      </c>
      <c r="E106" s="133">
        <v>2.397360562979804</v>
      </c>
      <c r="F106" s="91" t="s">
        <v>1658</v>
      </c>
      <c r="G106" s="91" t="b">
        <v>0</v>
      </c>
      <c r="H106" s="91" t="b">
        <v>0</v>
      </c>
      <c r="I106" s="91" t="b">
        <v>0</v>
      </c>
      <c r="J106" s="91" t="b">
        <v>0</v>
      </c>
      <c r="K106" s="91" t="b">
        <v>0</v>
      </c>
      <c r="L106" s="91" t="b">
        <v>0</v>
      </c>
    </row>
    <row r="107" spans="1:12" ht="15">
      <c r="A107" s="91" t="s">
        <v>267</v>
      </c>
      <c r="B107" s="91" t="s">
        <v>266</v>
      </c>
      <c r="C107" s="91">
        <v>2</v>
      </c>
      <c r="D107" s="133">
        <v>0.0035492415808897953</v>
      </c>
      <c r="E107" s="133">
        <v>2.5734518220354854</v>
      </c>
      <c r="F107" s="91" t="s">
        <v>1658</v>
      </c>
      <c r="G107" s="91" t="b">
        <v>0</v>
      </c>
      <c r="H107" s="91" t="b">
        <v>0</v>
      </c>
      <c r="I107" s="91" t="b">
        <v>0</v>
      </c>
      <c r="J107" s="91" t="b">
        <v>0</v>
      </c>
      <c r="K107" s="91" t="b">
        <v>0</v>
      </c>
      <c r="L107" s="91" t="b">
        <v>0</v>
      </c>
    </row>
    <row r="108" spans="1:12" ht="15">
      <c r="A108" s="91" t="s">
        <v>266</v>
      </c>
      <c r="B108" s="91" t="s">
        <v>1270</v>
      </c>
      <c r="C108" s="91">
        <v>2</v>
      </c>
      <c r="D108" s="133">
        <v>0.0035492415808897953</v>
      </c>
      <c r="E108" s="133">
        <v>2.397360562979804</v>
      </c>
      <c r="F108" s="91" t="s">
        <v>1658</v>
      </c>
      <c r="G108" s="91" t="b">
        <v>0</v>
      </c>
      <c r="H108" s="91" t="b">
        <v>0</v>
      </c>
      <c r="I108" s="91" t="b">
        <v>0</v>
      </c>
      <c r="J108" s="91" t="b">
        <v>1</v>
      </c>
      <c r="K108" s="91" t="b">
        <v>0</v>
      </c>
      <c r="L108" s="91" t="b">
        <v>0</v>
      </c>
    </row>
    <row r="109" spans="1:12" ht="15">
      <c r="A109" s="91" t="s">
        <v>1270</v>
      </c>
      <c r="B109" s="91" t="s">
        <v>1196</v>
      </c>
      <c r="C109" s="91">
        <v>2</v>
      </c>
      <c r="D109" s="133">
        <v>0.0035492415808897953</v>
      </c>
      <c r="E109" s="133">
        <v>1.6192093125961602</v>
      </c>
      <c r="F109" s="91" t="s">
        <v>1658</v>
      </c>
      <c r="G109" s="91" t="b">
        <v>1</v>
      </c>
      <c r="H109" s="91" t="b">
        <v>0</v>
      </c>
      <c r="I109" s="91" t="b">
        <v>0</v>
      </c>
      <c r="J109" s="91" t="b">
        <v>0</v>
      </c>
      <c r="K109" s="91" t="b">
        <v>0</v>
      </c>
      <c r="L109" s="91" t="b">
        <v>0</v>
      </c>
    </row>
    <row r="110" spans="1:12" ht="15">
      <c r="A110" s="91" t="s">
        <v>1196</v>
      </c>
      <c r="B110" s="91" t="s">
        <v>1271</v>
      </c>
      <c r="C110" s="91">
        <v>2</v>
      </c>
      <c r="D110" s="133">
        <v>0.0035492415808897953</v>
      </c>
      <c r="E110" s="133">
        <v>1.7953005716518415</v>
      </c>
      <c r="F110" s="91" t="s">
        <v>1658</v>
      </c>
      <c r="G110" s="91" t="b">
        <v>0</v>
      </c>
      <c r="H110" s="91" t="b">
        <v>0</v>
      </c>
      <c r="I110" s="91" t="b">
        <v>0</v>
      </c>
      <c r="J110" s="91" t="b">
        <v>0</v>
      </c>
      <c r="K110" s="91" t="b">
        <v>0</v>
      </c>
      <c r="L110" s="91" t="b">
        <v>0</v>
      </c>
    </row>
    <row r="111" spans="1:12" ht="15">
      <c r="A111" s="91" t="s">
        <v>1271</v>
      </c>
      <c r="B111" s="91" t="s">
        <v>1272</v>
      </c>
      <c r="C111" s="91">
        <v>2</v>
      </c>
      <c r="D111" s="133">
        <v>0.0035492415808897953</v>
      </c>
      <c r="E111" s="133">
        <v>2.5734518220354854</v>
      </c>
      <c r="F111" s="91" t="s">
        <v>1658</v>
      </c>
      <c r="G111" s="91" t="b">
        <v>0</v>
      </c>
      <c r="H111" s="91" t="b">
        <v>0</v>
      </c>
      <c r="I111" s="91" t="b">
        <v>0</v>
      </c>
      <c r="J111" s="91" t="b">
        <v>0</v>
      </c>
      <c r="K111" s="91" t="b">
        <v>0</v>
      </c>
      <c r="L111" s="91" t="b">
        <v>0</v>
      </c>
    </row>
    <row r="112" spans="1:12" ht="15">
      <c r="A112" s="91" t="s">
        <v>1272</v>
      </c>
      <c r="B112" s="91" t="s">
        <v>1191</v>
      </c>
      <c r="C112" s="91">
        <v>2</v>
      </c>
      <c r="D112" s="133">
        <v>0.0035492415808897953</v>
      </c>
      <c r="E112" s="133">
        <v>1.261697960979731</v>
      </c>
      <c r="F112" s="91" t="s">
        <v>1658</v>
      </c>
      <c r="G112" s="91" t="b">
        <v>0</v>
      </c>
      <c r="H112" s="91" t="b">
        <v>0</v>
      </c>
      <c r="I112" s="91" t="b">
        <v>0</v>
      </c>
      <c r="J112" s="91" t="b">
        <v>0</v>
      </c>
      <c r="K112" s="91" t="b">
        <v>0</v>
      </c>
      <c r="L112" s="91" t="b">
        <v>0</v>
      </c>
    </row>
    <row r="113" spans="1:12" ht="15">
      <c r="A113" s="91" t="s">
        <v>1191</v>
      </c>
      <c r="B113" s="91" t="s">
        <v>1273</v>
      </c>
      <c r="C113" s="91">
        <v>2</v>
      </c>
      <c r="D113" s="133">
        <v>0.0035492415808897953</v>
      </c>
      <c r="E113" s="133">
        <v>1.251232527301566</v>
      </c>
      <c r="F113" s="91" t="s">
        <v>1658</v>
      </c>
      <c r="G113" s="91" t="b">
        <v>0</v>
      </c>
      <c r="H113" s="91" t="b">
        <v>0</v>
      </c>
      <c r="I113" s="91" t="b">
        <v>0</v>
      </c>
      <c r="J113" s="91" t="b">
        <v>0</v>
      </c>
      <c r="K113" s="91" t="b">
        <v>0</v>
      </c>
      <c r="L113" s="91" t="b">
        <v>0</v>
      </c>
    </row>
    <row r="114" spans="1:12" ht="15">
      <c r="A114" s="91" t="s">
        <v>1273</v>
      </c>
      <c r="B114" s="91" t="s">
        <v>1274</v>
      </c>
      <c r="C114" s="91">
        <v>2</v>
      </c>
      <c r="D114" s="133">
        <v>0.0035492415808897953</v>
      </c>
      <c r="E114" s="133">
        <v>2.5734518220354854</v>
      </c>
      <c r="F114" s="91" t="s">
        <v>1658</v>
      </c>
      <c r="G114" s="91" t="b">
        <v>0</v>
      </c>
      <c r="H114" s="91" t="b">
        <v>0</v>
      </c>
      <c r="I114" s="91" t="b">
        <v>0</v>
      </c>
      <c r="J114" s="91" t="b">
        <v>0</v>
      </c>
      <c r="K114" s="91" t="b">
        <v>0</v>
      </c>
      <c r="L114" s="91" t="b">
        <v>0</v>
      </c>
    </row>
    <row r="115" spans="1:12" ht="15">
      <c r="A115" s="91" t="s">
        <v>1274</v>
      </c>
      <c r="B115" s="91" t="s">
        <v>1269</v>
      </c>
      <c r="C115" s="91">
        <v>2</v>
      </c>
      <c r="D115" s="133">
        <v>0.0035492415808897953</v>
      </c>
      <c r="E115" s="133">
        <v>2.272421826371504</v>
      </c>
      <c r="F115" s="91" t="s">
        <v>1658</v>
      </c>
      <c r="G115" s="91" t="b">
        <v>0</v>
      </c>
      <c r="H115" s="91" t="b">
        <v>0</v>
      </c>
      <c r="I115" s="91" t="b">
        <v>0</v>
      </c>
      <c r="J115" s="91" t="b">
        <v>0</v>
      </c>
      <c r="K115" s="91" t="b">
        <v>0</v>
      </c>
      <c r="L115" s="91" t="b">
        <v>0</v>
      </c>
    </row>
    <row r="116" spans="1:12" ht="15">
      <c r="A116" s="91" t="s">
        <v>216</v>
      </c>
      <c r="B116" s="91" t="s">
        <v>1191</v>
      </c>
      <c r="C116" s="91">
        <v>2</v>
      </c>
      <c r="D116" s="133">
        <v>0.0035492415808897953</v>
      </c>
      <c r="E116" s="133">
        <v>1.261697960979731</v>
      </c>
      <c r="F116" s="91" t="s">
        <v>1658</v>
      </c>
      <c r="G116" s="91" t="b">
        <v>0</v>
      </c>
      <c r="H116" s="91" t="b">
        <v>0</v>
      </c>
      <c r="I116" s="91" t="b">
        <v>0</v>
      </c>
      <c r="J116" s="91" t="b">
        <v>0</v>
      </c>
      <c r="K116" s="91" t="b">
        <v>0</v>
      </c>
      <c r="L116" s="91" t="b">
        <v>0</v>
      </c>
    </row>
    <row r="117" spans="1:12" ht="15">
      <c r="A117" s="91" t="s">
        <v>1191</v>
      </c>
      <c r="B117" s="91" t="s">
        <v>1643</v>
      </c>
      <c r="C117" s="91">
        <v>2</v>
      </c>
      <c r="D117" s="133">
        <v>0.0035492415808897953</v>
      </c>
      <c r="E117" s="133">
        <v>1.251232527301566</v>
      </c>
      <c r="F117" s="91" t="s">
        <v>1658</v>
      </c>
      <c r="G117" s="91" t="b">
        <v>0</v>
      </c>
      <c r="H117" s="91" t="b">
        <v>0</v>
      </c>
      <c r="I117" s="91" t="b">
        <v>0</v>
      </c>
      <c r="J117" s="91" t="b">
        <v>0</v>
      </c>
      <c r="K117" s="91" t="b">
        <v>0</v>
      </c>
      <c r="L117" s="91" t="b">
        <v>0</v>
      </c>
    </row>
    <row r="118" spans="1:12" ht="15">
      <c r="A118" s="91" t="s">
        <v>1582</v>
      </c>
      <c r="B118" s="91" t="s">
        <v>1598</v>
      </c>
      <c r="C118" s="91">
        <v>2</v>
      </c>
      <c r="D118" s="133">
        <v>0.0035492415808897953</v>
      </c>
      <c r="E118" s="133">
        <v>2.096330567315823</v>
      </c>
      <c r="F118" s="91" t="s">
        <v>1658</v>
      </c>
      <c r="G118" s="91" t="b">
        <v>0</v>
      </c>
      <c r="H118" s="91" t="b">
        <v>0</v>
      </c>
      <c r="I118" s="91" t="b">
        <v>0</v>
      </c>
      <c r="J118" s="91" t="b">
        <v>0</v>
      </c>
      <c r="K118" s="91" t="b">
        <v>0</v>
      </c>
      <c r="L118" s="91" t="b">
        <v>0</v>
      </c>
    </row>
    <row r="119" spans="1:12" ht="15">
      <c r="A119" s="91" t="s">
        <v>1598</v>
      </c>
      <c r="B119" s="91" t="s">
        <v>1644</v>
      </c>
      <c r="C119" s="91">
        <v>2</v>
      </c>
      <c r="D119" s="133">
        <v>0.0035492415808897953</v>
      </c>
      <c r="E119" s="133">
        <v>2.397360562979804</v>
      </c>
      <c r="F119" s="91" t="s">
        <v>1658</v>
      </c>
      <c r="G119" s="91" t="b">
        <v>0</v>
      </c>
      <c r="H119" s="91" t="b">
        <v>0</v>
      </c>
      <c r="I119" s="91" t="b">
        <v>0</v>
      </c>
      <c r="J119" s="91" t="b">
        <v>0</v>
      </c>
      <c r="K119" s="91" t="b">
        <v>0</v>
      </c>
      <c r="L119" s="91" t="b">
        <v>0</v>
      </c>
    </row>
    <row r="120" spans="1:12" ht="15">
      <c r="A120" s="91" t="s">
        <v>1644</v>
      </c>
      <c r="B120" s="91" t="s">
        <v>1645</v>
      </c>
      <c r="C120" s="91">
        <v>2</v>
      </c>
      <c r="D120" s="133">
        <v>0.0035492415808897953</v>
      </c>
      <c r="E120" s="133">
        <v>2.5734518220354854</v>
      </c>
      <c r="F120" s="91" t="s">
        <v>1658</v>
      </c>
      <c r="G120" s="91" t="b">
        <v>0</v>
      </c>
      <c r="H120" s="91" t="b">
        <v>0</v>
      </c>
      <c r="I120" s="91" t="b">
        <v>0</v>
      </c>
      <c r="J120" s="91" t="b">
        <v>0</v>
      </c>
      <c r="K120" s="91" t="b">
        <v>0</v>
      </c>
      <c r="L120" s="91" t="b">
        <v>0</v>
      </c>
    </row>
    <row r="121" spans="1:12" ht="15">
      <c r="A121" s="91" t="s">
        <v>1645</v>
      </c>
      <c r="B121" s="91" t="s">
        <v>1579</v>
      </c>
      <c r="C121" s="91">
        <v>2</v>
      </c>
      <c r="D121" s="133">
        <v>0.0035492415808897953</v>
      </c>
      <c r="E121" s="133">
        <v>2.0293837776852097</v>
      </c>
      <c r="F121" s="91" t="s">
        <v>1658</v>
      </c>
      <c r="G121" s="91" t="b">
        <v>0</v>
      </c>
      <c r="H121" s="91" t="b">
        <v>0</v>
      </c>
      <c r="I121" s="91" t="b">
        <v>0</v>
      </c>
      <c r="J121" s="91" t="b">
        <v>0</v>
      </c>
      <c r="K121" s="91" t="b">
        <v>0</v>
      </c>
      <c r="L121" s="91" t="b">
        <v>0</v>
      </c>
    </row>
    <row r="122" spans="1:12" ht="15">
      <c r="A122" s="91" t="s">
        <v>1579</v>
      </c>
      <c r="B122" s="91" t="s">
        <v>1646</v>
      </c>
      <c r="C122" s="91">
        <v>2</v>
      </c>
      <c r="D122" s="133">
        <v>0.0035492415808897953</v>
      </c>
      <c r="E122" s="133">
        <v>2.096330567315823</v>
      </c>
      <c r="F122" s="91" t="s">
        <v>1658</v>
      </c>
      <c r="G122" s="91" t="b">
        <v>0</v>
      </c>
      <c r="H122" s="91" t="b">
        <v>0</v>
      </c>
      <c r="I122" s="91" t="b">
        <v>0</v>
      </c>
      <c r="J122" s="91" t="b">
        <v>0</v>
      </c>
      <c r="K122" s="91" t="b">
        <v>0</v>
      </c>
      <c r="L122" s="91" t="b">
        <v>0</v>
      </c>
    </row>
    <row r="123" spans="1:12" ht="15">
      <c r="A123" s="91" t="s">
        <v>1646</v>
      </c>
      <c r="B123" s="91" t="s">
        <v>1647</v>
      </c>
      <c r="C123" s="91">
        <v>2</v>
      </c>
      <c r="D123" s="133">
        <v>0.0035492415808897953</v>
      </c>
      <c r="E123" s="133">
        <v>2.5734518220354854</v>
      </c>
      <c r="F123" s="91" t="s">
        <v>1658</v>
      </c>
      <c r="G123" s="91" t="b">
        <v>0</v>
      </c>
      <c r="H123" s="91" t="b">
        <v>0</v>
      </c>
      <c r="I123" s="91" t="b">
        <v>0</v>
      </c>
      <c r="J123" s="91" t="b">
        <v>0</v>
      </c>
      <c r="K123" s="91" t="b">
        <v>0</v>
      </c>
      <c r="L123" s="91" t="b">
        <v>0</v>
      </c>
    </row>
    <row r="124" spans="1:12" ht="15">
      <c r="A124" s="91" t="s">
        <v>1647</v>
      </c>
      <c r="B124" s="91" t="s">
        <v>1648</v>
      </c>
      <c r="C124" s="91">
        <v>2</v>
      </c>
      <c r="D124" s="133">
        <v>0.0035492415808897953</v>
      </c>
      <c r="E124" s="133">
        <v>2.5734518220354854</v>
      </c>
      <c r="F124" s="91" t="s">
        <v>1658</v>
      </c>
      <c r="G124" s="91" t="b">
        <v>0</v>
      </c>
      <c r="H124" s="91" t="b">
        <v>0</v>
      </c>
      <c r="I124" s="91" t="b">
        <v>0</v>
      </c>
      <c r="J124" s="91" t="b">
        <v>0</v>
      </c>
      <c r="K124" s="91" t="b">
        <v>0</v>
      </c>
      <c r="L124" s="91" t="b">
        <v>0</v>
      </c>
    </row>
    <row r="125" spans="1:12" ht="15">
      <c r="A125" s="91" t="s">
        <v>1648</v>
      </c>
      <c r="B125" s="91" t="s">
        <v>1649</v>
      </c>
      <c r="C125" s="91">
        <v>2</v>
      </c>
      <c r="D125" s="133">
        <v>0.0035492415808897953</v>
      </c>
      <c r="E125" s="133">
        <v>2.5734518220354854</v>
      </c>
      <c r="F125" s="91" t="s">
        <v>1658</v>
      </c>
      <c r="G125" s="91" t="b">
        <v>0</v>
      </c>
      <c r="H125" s="91" t="b">
        <v>0</v>
      </c>
      <c r="I125" s="91" t="b">
        <v>0</v>
      </c>
      <c r="J125" s="91" t="b">
        <v>0</v>
      </c>
      <c r="K125" s="91" t="b">
        <v>0</v>
      </c>
      <c r="L125" s="91" t="b">
        <v>0</v>
      </c>
    </row>
    <row r="126" spans="1:12" ht="15">
      <c r="A126" s="91" t="s">
        <v>1649</v>
      </c>
      <c r="B126" s="91" t="s">
        <v>1650</v>
      </c>
      <c r="C126" s="91">
        <v>2</v>
      </c>
      <c r="D126" s="133">
        <v>0.0035492415808897953</v>
      </c>
      <c r="E126" s="133">
        <v>2.5734518220354854</v>
      </c>
      <c r="F126" s="91" t="s">
        <v>1658</v>
      </c>
      <c r="G126" s="91" t="b">
        <v>0</v>
      </c>
      <c r="H126" s="91" t="b">
        <v>0</v>
      </c>
      <c r="I126" s="91" t="b">
        <v>0</v>
      </c>
      <c r="J126" s="91" t="b">
        <v>0</v>
      </c>
      <c r="K126" s="91" t="b">
        <v>0</v>
      </c>
      <c r="L126" s="91" t="b">
        <v>0</v>
      </c>
    </row>
    <row r="127" spans="1:12" ht="15">
      <c r="A127" s="91" t="s">
        <v>1650</v>
      </c>
      <c r="B127" s="91" t="s">
        <v>1240</v>
      </c>
      <c r="C127" s="91">
        <v>2</v>
      </c>
      <c r="D127" s="133">
        <v>0.0035492415808897953</v>
      </c>
      <c r="E127" s="133">
        <v>1.9713918307075229</v>
      </c>
      <c r="F127" s="91" t="s">
        <v>1658</v>
      </c>
      <c r="G127" s="91" t="b">
        <v>0</v>
      </c>
      <c r="H127" s="91" t="b">
        <v>0</v>
      </c>
      <c r="I127" s="91" t="b">
        <v>0</v>
      </c>
      <c r="J127" s="91" t="b">
        <v>0</v>
      </c>
      <c r="K127" s="91" t="b">
        <v>0</v>
      </c>
      <c r="L127" s="91" t="b">
        <v>0</v>
      </c>
    </row>
    <row r="128" spans="1:12" ht="15">
      <c r="A128" s="91" t="s">
        <v>1240</v>
      </c>
      <c r="B128" s="91" t="s">
        <v>1651</v>
      </c>
      <c r="C128" s="91">
        <v>2</v>
      </c>
      <c r="D128" s="133">
        <v>0.0035492415808897953</v>
      </c>
      <c r="E128" s="133">
        <v>1.9713918307075229</v>
      </c>
      <c r="F128" s="91" t="s">
        <v>1658</v>
      </c>
      <c r="G128" s="91" t="b">
        <v>0</v>
      </c>
      <c r="H128" s="91" t="b">
        <v>0</v>
      </c>
      <c r="I128" s="91" t="b">
        <v>0</v>
      </c>
      <c r="J128" s="91" t="b">
        <v>0</v>
      </c>
      <c r="K128" s="91" t="b">
        <v>0</v>
      </c>
      <c r="L128" s="91" t="b">
        <v>0</v>
      </c>
    </row>
    <row r="129" spans="1:12" ht="15">
      <c r="A129" s="91" t="s">
        <v>1651</v>
      </c>
      <c r="B129" s="91" t="s">
        <v>1238</v>
      </c>
      <c r="C129" s="91">
        <v>2</v>
      </c>
      <c r="D129" s="133">
        <v>0.0035492415808897953</v>
      </c>
      <c r="E129" s="133">
        <v>1.8744818176994664</v>
      </c>
      <c r="F129" s="91" t="s">
        <v>1658</v>
      </c>
      <c r="G129" s="91" t="b">
        <v>0</v>
      </c>
      <c r="H129" s="91" t="b">
        <v>0</v>
      </c>
      <c r="I129" s="91" t="b">
        <v>0</v>
      </c>
      <c r="J129" s="91" t="b">
        <v>0</v>
      </c>
      <c r="K129" s="91" t="b">
        <v>0</v>
      </c>
      <c r="L129" s="91" t="b">
        <v>0</v>
      </c>
    </row>
    <row r="130" spans="1:12" ht="15">
      <c r="A130" s="91" t="s">
        <v>1238</v>
      </c>
      <c r="B130" s="91" t="s">
        <v>1652</v>
      </c>
      <c r="C130" s="91">
        <v>2</v>
      </c>
      <c r="D130" s="133">
        <v>0.0035492415808897953</v>
      </c>
      <c r="E130" s="133">
        <v>1.9202393082601417</v>
      </c>
      <c r="F130" s="91" t="s">
        <v>1658</v>
      </c>
      <c r="G130" s="91" t="b">
        <v>0</v>
      </c>
      <c r="H130" s="91" t="b">
        <v>0</v>
      </c>
      <c r="I130" s="91" t="b">
        <v>0</v>
      </c>
      <c r="J130" s="91" t="b">
        <v>0</v>
      </c>
      <c r="K130" s="91" t="b">
        <v>0</v>
      </c>
      <c r="L130" s="91" t="b">
        <v>0</v>
      </c>
    </row>
    <row r="131" spans="1:12" ht="15">
      <c r="A131" s="91" t="s">
        <v>1652</v>
      </c>
      <c r="B131" s="91" t="s">
        <v>1238</v>
      </c>
      <c r="C131" s="91">
        <v>2</v>
      </c>
      <c r="D131" s="133">
        <v>0.0035492415808897953</v>
      </c>
      <c r="E131" s="133">
        <v>1.8744818176994664</v>
      </c>
      <c r="F131" s="91" t="s">
        <v>1658</v>
      </c>
      <c r="G131" s="91" t="b">
        <v>0</v>
      </c>
      <c r="H131" s="91" t="b">
        <v>0</v>
      </c>
      <c r="I131" s="91" t="b">
        <v>0</v>
      </c>
      <c r="J131" s="91" t="b">
        <v>0</v>
      </c>
      <c r="K131" s="91" t="b">
        <v>0</v>
      </c>
      <c r="L131" s="91" t="b">
        <v>0</v>
      </c>
    </row>
    <row r="132" spans="1:12" ht="15">
      <c r="A132" s="91" t="s">
        <v>1238</v>
      </c>
      <c r="B132" s="91" t="s">
        <v>1653</v>
      </c>
      <c r="C132" s="91">
        <v>2</v>
      </c>
      <c r="D132" s="133">
        <v>0.0035492415808897953</v>
      </c>
      <c r="E132" s="133">
        <v>1.9202393082601417</v>
      </c>
      <c r="F132" s="91" t="s">
        <v>1658</v>
      </c>
      <c r="G132" s="91" t="b">
        <v>0</v>
      </c>
      <c r="H132" s="91" t="b">
        <v>0</v>
      </c>
      <c r="I132" s="91" t="b">
        <v>0</v>
      </c>
      <c r="J132" s="91" t="b">
        <v>0</v>
      </c>
      <c r="K132" s="91" t="b">
        <v>0</v>
      </c>
      <c r="L132" s="91" t="b">
        <v>0</v>
      </c>
    </row>
    <row r="133" spans="1:12" ht="15">
      <c r="A133" s="91" t="s">
        <v>1653</v>
      </c>
      <c r="B133" s="91" t="s">
        <v>1238</v>
      </c>
      <c r="C133" s="91">
        <v>2</v>
      </c>
      <c r="D133" s="133">
        <v>0.0035492415808897953</v>
      </c>
      <c r="E133" s="133">
        <v>1.8744818176994664</v>
      </c>
      <c r="F133" s="91" t="s">
        <v>1658</v>
      </c>
      <c r="G133" s="91" t="b">
        <v>0</v>
      </c>
      <c r="H133" s="91" t="b">
        <v>0</v>
      </c>
      <c r="I133" s="91" t="b">
        <v>0</v>
      </c>
      <c r="J133" s="91" t="b">
        <v>0</v>
      </c>
      <c r="K133" s="91" t="b">
        <v>0</v>
      </c>
      <c r="L133" s="91" t="b">
        <v>0</v>
      </c>
    </row>
    <row r="134" spans="1:12" ht="15">
      <c r="A134" s="91" t="s">
        <v>1238</v>
      </c>
      <c r="B134" s="91" t="s">
        <v>1654</v>
      </c>
      <c r="C134" s="91">
        <v>2</v>
      </c>
      <c r="D134" s="133">
        <v>0.0035492415808897953</v>
      </c>
      <c r="E134" s="133">
        <v>1.9202393082601417</v>
      </c>
      <c r="F134" s="91" t="s">
        <v>1658</v>
      </c>
      <c r="G134" s="91" t="b">
        <v>0</v>
      </c>
      <c r="H134" s="91" t="b">
        <v>0</v>
      </c>
      <c r="I134" s="91" t="b">
        <v>0</v>
      </c>
      <c r="J134" s="91" t="b">
        <v>0</v>
      </c>
      <c r="K134" s="91" t="b">
        <v>0</v>
      </c>
      <c r="L134" s="91" t="b">
        <v>0</v>
      </c>
    </row>
    <row r="135" spans="1:12" ht="15">
      <c r="A135" s="91" t="s">
        <v>1654</v>
      </c>
      <c r="B135" s="91" t="s">
        <v>1238</v>
      </c>
      <c r="C135" s="91">
        <v>2</v>
      </c>
      <c r="D135" s="133">
        <v>0.0035492415808897953</v>
      </c>
      <c r="E135" s="133">
        <v>1.8744818176994664</v>
      </c>
      <c r="F135" s="91" t="s">
        <v>1658</v>
      </c>
      <c r="G135" s="91" t="b">
        <v>0</v>
      </c>
      <c r="H135" s="91" t="b">
        <v>0</v>
      </c>
      <c r="I135" s="91" t="b">
        <v>0</v>
      </c>
      <c r="J135" s="91" t="b">
        <v>0</v>
      </c>
      <c r="K135" s="91" t="b">
        <v>0</v>
      </c>
      <c r="L135" s="91" t="b">
        <v>0</v>
      </c>
    </row>
    <row r="136" spans="1:12" ht="15">
      <c r="A136" s="91" t="s">
        <v>1247</v>
      </c>
      <c r="B136" s="91" t="s">
        <v>1248</v>
      </c>
      <c r="C136" s="91">
        <v>2</v>
      </c>
      <c r="D136" s="133">
        <v>0.008414050609535578</v>
      </c>
      <c r="E136" s="133">
        <v>1.9845273133437926</v>
      </c>
      <c r="F136" s="91" t="s">
        <v>1104</v>
      </c>
      <c r="G136" s="91" t="b">
        <v>0</v>
      </c>
      <c r="H136" s="91" t="b">
        <v>0</v>
      </c>
      <c r="I136" s="91" t="b">
        <v>0</v>
      </c>
      <c r="J136" s="91" t="b">
        <v>0</v>
      </c>
      <c r="K136" s="91" t="b">
        <v>0</v>
      </c>
      <c r="L136" s="91" t="b">
        <v>0</v>
      </c>
    </row>
    <row r="137" spans="1:12" ht="15">
      <c r="A137" s="91" t="s">
        <v>1242</v>
      </c>
      <c r="B137" s="91" t="s">
        <v>1639</v>
      </c>
      <c r="C137" s="91">
        <v>2</v>
      </c>
      <c r="D137" s="133">
        <v>0.008414050609535578</v>
      </c>
      <c r="E137" s="133">
        <v>1.8084360542881113</v>
      </c>
      <c r="F137" s="91" t="s">
        <v>1104</v>
      </c>
      <c r="G137" s="91" t="b">
        <v>0</v>
      </c>
      <c r="H137" s="91" t="b">
        <v>0</v>
      </c>
      <c r="I137" s="91" t="b">
        <v>0</v>
      </c>
      <c r="J137" s="91" t="b">
        <v>0</v>
      </c>
      <c r="K137" s="91" t="b">
        <v>0</v>
      </c>
      <c r="L137" s="91" t="b">
        <v>0</v>
      </c>
    </row>
    <row r="138" spans="1:12" ht="15">
      <c r="A138" s="91" t="s">
        <v>1196</v>
      </c>
      <c r="B138" s="91" t="s">
        <v>1243</v>
      </c>
      <c r="C138" s="91">
        <v>2</v>
      </c>
      <c r="D138" s="133">
        <v>0.008414050609535578</v>
      </c>
      <c r="E138" s="133">
        <v>1.4104960456160738</v>
      </c>
      <c r="F138" s="91" t="s">
        <v>1104</v>
      </c>
      <c r="G138" s="91" t="b">
        <v>0</v>
      </c>
      <c r="H138" s="91" t="b">
        <v>0</v>
      </c>
      <c r="I138" s="91" t="b">
        <v>0</v>
      </c>
      <c r="J138" s="91" t="b">
        <v>0</v>
      </c>
      <c r="K138" s="91" t="b">
        <v>0</v>
      </c>
      <c r="L138" s="91" t="b">
        <v>0</v>
      </c>
    </row>
    <row r="139" spans="1:12" ht="15">
      <c r="A139" s="91" t="s">
        <v>1191</v>
      </c>
      <c r="B139" s="91" t="s">
        <v>1599</v>
      </c>
      <c r="C139" s="91">
        <v>2</v>
      </c>
      <c r="D139" s="133">
        <v>0.008414050609535578</v>
      </c>
      <c r="E139" s="133">
        <v>1.206376062960149</v>
      </c>
      <c r="F139" s="91" t="s">
        <v>1104</v>
      </c>
      <c r="G139" s="91" t="b">
        <v>0</v>
      </c>
      <c r="H139" s="91" t="b">
        <v>0</v>
      </c>
      <c r="I139" s="91" t="b">
        <v>0</v>
      </c>
      <c r="J139" s="91" t="b">
        <v>0</v>
      </c>
      <c r="K139" s="91" t="b">
        <v>0</v>
      </c>
      <c r="L139" s="91" t="b">
        <v>0</v>
      </c>
    </row>
    <row r="140" spans="1:12" ht="15">
      <c r="A140" s="91" t="s">
        <v>1627</v>
      </c>
      <c r="B140" s="91" t="s">
        <v>1628</v>
      </c>
      <c r="C140" s="91">
        <v>2</v>
      </c>
      <c r="D140" s="133">
        <v>0.008414050609535578</v>
      </c>
      <c r="E140" s="133">
        <v>1.9845273133437926</v>
      </c>
      <c r="F140" s="91" t="s">
        <v>1104</v>
      </c>
      <c r="G140" s="91" t="b">
        <v>0</v>
      </c>
      <c r="H140" s="91" t="b">
        <v>0</v>
      </c>
      <c r="I140" s="91" t="b">
        <v>0</v>
      </c>
      <c r="J140" s="91" t="b">
        <v>0</v>
      </c>
      <c r="K140" s="91" t="b">
        <v>0</v>
      </c>
      <c r="L140" s="91" t="b">
        <v>0</v>
      </c>
    </row>
    <row r="141" spans="1:12" ht="15">
      <c r="A141" s="91" t="s">
        <v>1628</v>
      </c>
      <c r="B141" s="91" t="s">
        <v>1191</v>
      </c>
      <c r="C141" s="91">
        <v>2</v>
      </c>
      <c r="D141" s="133">
        <v>0.008414050609535578</v>
      </c>
      <c r="E141" s="133">
        <v>1.2441646238495487</v>
      </c>
      <c r="F141" s="91" t="s">
        <v>1104</v>
      </c>
      <c r="G141" s="91" t="b">
        <v>0</v>
      </c>
      <c r="H141" s="91" t="b">
        <v>0</v>
      </c>
      <c r="I141" s="91" t="b">
        <v>0</v>
      </c>
      <c r="J141" s="91" t="b">
        <v>0</v>
      </c>
      <c r="K141" s="91" t="b">
        <v>0</v>
      </c>
      <c r="L141" s="91" t="b">
        <v>0</v>
      </c>
    </row>
    <row r="142" spans="1:12" ht="15">
      <c r="A142" s="91" t="s">
        <v>1191</v>
      </c>
      <c r="B142" s="91" t="s">
        <v>1629</v>
      </c>
      <c r="C142" s="91">
        <v>2</v>
      </c>
      <c r="D142" s="133">
        <v>0.008414050609535578</v>
      </c>
      <c r="E142" s="133">
        <v>1.206376062960149</v>
      </c>
      <c r="F142" s="91" t="s">
        <v>1104</v>
      </c>
      <c r="G142" s="91" t="b">
        <v>0</v>
      </c>
      <c r="H142" s="91" t="b">
        <v>0</v>
      </c>
      <c r="I142" s="91" t="b">
        <v>0</v>
      </c>
      <c r="J142" s="91" t="b">
        <v>0</v>
      </c>
      <c r="K142" s="91" t="b">
        <v>0</v>
      </c>
      <c r="L142" s="91" t="b">
        <v>0</v>
      </c>
    </row>
    <row r="143" spans="1:12" ht="15">
      <c r="A143" s="91" t="s">
        <v>1626</v>
      </c>
      <c r="B143" s="91" t="s">
        <v>1196</v>
      </c>
      <c r="C143" s="91">
        <v>2</v>
      </c>
      <c r="D143" s="133">
        <v>0.008414050609535578</v>
      </c>
      <c r="E143" s="133">
        <v>1.5865873046717551</v>
      </c>
      <c r="F143" s="91" t="s">
        <v>1104</v>
      </c>
      <c r="G143" s="91" t="b">
        <v>0</v>
      </c>
      <c r="H143" s="91" t="b">
        <v>0</v>
      </c>
      <c r="I143" s="91" t="b">
        <v>0</v>
      </c>
      <c r="J143" s="91" t="b">
        <v>0</v>
      </c>
      <c r="K143" s="91" t="b">
        <v>0</v>
      </c>
      <c r="L143" s="91" t="b">
        <v>0</v>
      </c>
    </row>
    <row r="144" spans="1:12" ht="15">
      <c r="A144" s="91" t="s">
        <v>1239</v>
      </c>
      <c r="B144" s="91" t="s">
        <v>1244</v>
      </c>
      <c r="C144" s="91">
        <v>2</v>
      </c>
      <c r="D144" s="133">
        <v>0.008414050609535578</v>
      </c>
      <c r="E144" s="133">
        <v>1.4104960456160738</v>
      </c>
      <c r="F144" s="91" t="s">
        <v>1104</v>
      </c>
      <c r="G144" s="91" t="b">
        <v>0</v>
      </c>
      <c r="H144" s="91" t="b">
        <v>0</v>
      </c>
      <c r="I144" s="91" t="b">
        <v>0</v>
      </c>
      <c r="J144" s="91" t="b">
        <v>0</v>
      </c>
      <c r="K144" s="91" t="b">
        <v>0</v>
      </c>
      <c r="L144" s="91" t="b">
        <v>0</v>
      </c>
    </row>
    <row r="145" spans="1:12" ht="15">
      <c r="A145" s="91" t="s">
        <v>1244</v>
      </c>
      <c r="B145" s="91" t="s">
        <v>1631</v>
      </c>
      <c r="C145" s="91">
        <v>2</v>
      </c>
      <c r="D145" s="133">
        <v>0.008414050609535578</v>
      </c>
      <c r="E145" s="133">
        <v>1.8084360542881113</v>
      </c>
      <c r="F145" s="91" t="s">
        <v>1104</v>
      </c>
      <c r="G145" s="91" t="b">
        <v>0</v>
      </c>
      <c r="H145" s="91" t="b">
        <v>0</v>
      </c>
      <c r="I145" s="91" t="b">
        <v>0</v>
      </c>
      <c r="J145" s="91" t="b">
        <v>0</v>
      </c>
      <c r="K145" s="91" t="b">
        <v>0</v>
      </c>
      <c r="L145" s="91" t="b">
        <v>0</v>
      </c>
    </row>
    <row r="146" spans="1:12" ht="15">
      <c r="A146" s="91" t="s">
        <v>1631</v>
      </c>
      <c r="B146" s="91" t="s">
        <v>1632</v>
      </c>
      <c r="C146" s="91">
        <v>2</v>
      </c>
      <c r="D146" s="133">
        <v>0.008414050609535578</v>
      </c>
      <c r="E146" s="133">
        <v>1.9845273133437926</v>
      </c>
      <c r="F146" s="91" t="s">
        <v>1104</v>
      </c>
      <c r="G146" s="91" t="b">
        <v>0</v>
      </c>
      <c r="H146" s="91" t="b">
        <v>0</v>
      </c>
      <c r="I146" s="91" t="b">
        <v>0</v>
      </c>
      <c r="J146" s="91" t="b">
        <v>0</v>
      </c>
      <c r="K146" s="91" t="b">
        <v>0</v>
      </c>
      <c r="L146" s="91" t="b">
        <v>0</v>
      </c>
    </row>
    <row r="147" spans="1:12" ht="15">
      <c r="A147" s="91" t="s">
        <v>1632</v>
      </c>
      <c r="B147" s="91" t="s">
        <v>1633</v>
      </c>
      <c r="C147" s="91">
        <v>2</v>
      </c>
      <c r="D147" s="133">
        <v>0.008414050609535578</v>
      </c>
      <c r="E147" s="133">
        <v>1.9845273133437926</v>
      </c>
      <c r="F147" s="91" t="s">
        <v>1104</v>
      </c>
      <c r="G147" s="91" t="b">
        <v>0</v>
      </c>
      <c r="H147" s="91" t="b">
        <v>0</v>
      </c>
      <c r="I147" s="91" t="b">
        <v>0</v>
      </c>
      <c r="J147" s="91" t="b">
        <v>0</v>
      </c>
      <c r="K147" s="91" t="b">
        <v>0</v>
      </c>
      <c r="L147" s="91" t="b">
        <v>0</v>
      </c>
    </row>
    <row r="148" spans="1:12" ht="15">
      <c r="A148" s="91" t="s">
        <v>1633</v>
      </c>
      <c r="B148" s="91" t="s">
        <v>1634</v>
      </c>
      <c r="C148" s="91">
        <v>2</v>
      </c>
      <c r="D148" s="133">
        <v>0.008414050609535578</v>
      </c>
      <c r="E148" s="133">
        <v>1.9845273133437926</v>
      </c>
      <c r="F148" s="91" t="s">
        <v>1104</v>
      </c>
      <c r="G148" s="91" t="b">
        <v>0</v>
      </c>
      <c r="H148" s="91" t="b">
        <v>0</v>
      </c>
      <c r="I148" s="91" t="b">
        <v>0</v>
      </c>
      <c r="J148" s="91" t="b">
        <v>0</v>
      </c>
      <c r="K148" s="91" t="b">
        <v>0</v>
      </c>
      <c r="L148" s="91" t="b">
        <v>0</v>
      </c>
    </row>
    <row r="149" spans="1:12" ht="15">
      <c r="A149" s="91" t="s">
        <v>1634</v>
      </c>
      <c r="B149" s="91" t="s">
        <v>1635</v>
      </c>
      <c r="C149" s="91">
        <v>2</v>
      </c>
      <c r="D149" s="133">
        <v>0.008414050609535578</v>
      </c>
      <c r="E149" s="133">
        <v>1.9845273133437926</v>
      </c>
      <c r="F149" s="91" t="s">
        <v>1104</v>
      </c>
      <c r="G149" s="91" t="b">
        <v>0</v>
      </c>
      <c r="H149" s="91" t="b">
        <v>0</v>
      </c>
      <c r="I149" s="91" t="b">
        <v>0</v>
      </c>
      <c r="J149" s="91" t="b">
        <v>0</v>
      </c>
      <c r="K149" s="91" t="b">
        <v>0</v>
      </c>
      <c r="L149" s="91" t="b">
        <v>0</v>
      </c>
    </row>
    <row r="150" spans="1:12" ht="15">
      <c r="A150" s="91" t="s">
        <v>1635</v>
      </c>
      <c r="B150" s="91" t="s">
        <v>1636</v>
      </c>
      <c r="C150" s="91">
        <v>2</v>
      </c>
      <c r="D150" s="133">
        <v>0.008414050609535578</v>
      </c>
      <c r="E150" s="133">
        <v>1.9845273133437926</v>
      </c>
      <c r="F150" s="91" t="s">
        <v>1104</v>
      </c>
      <c r="G150" s="91" t="b">
        <v>0</v>
      </c>
      <c r="H150" s="91" t="b">
        <v>0</v>
      </c>
      <c r="I150" s="91" t="b">
        <v>0</v>
      </c>
      <c r="J150" s="91" t="b">
        <v>0</v>
      </c>
      <c r="K150" s="91" t="b">
        <v>0</v>
      </c>
      <c r="L150" s="91" t="b">
        <v>0</v>
      </c>
    </row>
    <row r="151" spans="1:12" ht="15">
      <c r="A151" s="91" t="s">
        <v>1250</v>
      </c>
      <c r="B151" s="91" t="s">
        <v>1251</v>
      </c>
      <c r="C151" s="91">
        <v>3</v>
      </c>
      <c r="D151" s="133">
        <v>0.005512003085660292</v>
      </c>
      <c r="E151" s="133">
        <v>1.3290587192642247</v>
      </c>
      <c r="F151" s="91" t="s">
        <v>1105</v>
      </c>
      <c r="G151" s="91" t="b">
        <v>0</v>
      </c>
      <c r="H151" s="91" t="b">
        <v>0</v>
      </c>
      <c r="I151" s="91" t="b">
        <v>0</v>
      </c>
      <c r="J151" s="91" t="b">
        <v>0</v>
      </c>
      <c r="K151" s="91" t="b">
        <v>0</v>
      </c>
      <c r="L151" s="91" t="b">
        <v>0</v>
      </c>
    </row>
    <row r="152" spans="1:12" ht="15">
      <c r="A152" s="91" t="s">
        <v>1251</v>
      </c>
      <c r="B152" s="91" t="s">
        <v>1252</v>
      </c>
      <c r="C152" s="91">
        <v>3</v>
      </c>
      <c r="D152" s="133">
        <v>0.005512003085660292</v>
      </c>
      <c r="E152" s="133">
        <v>1.3290587192642247</v>
      </c>
      <c r="F152" s="91" t="s">
        <v>1105</v>
      </c>
      <c r="G152" s="91" t="b">
        <v>0</v>
      </c>
      <c r="H152" s="91" t="b">
        <v>0</v>
      </c>
      <c r="I152" s="91" t="b">
        <v>0</v>
      </c>
      <c r="J152" s="91" t="b">
        <v>0</v>
      </c>
      <c r="K152" s="91" t="b">
        <v>0</v>
      </c>
      <c r="L152" s="91" t="b">
        <v>0</v>
      </c>
    </row>
    <row r="153" spans="1:12" ht="15">
      <c r="A153" s="91" t="s">
        <v>1252</v>
      </c>
      <c r="B153" s="91" t="s">
        <v>280</v>
      </c>
      <c r="C153" s="91">
        <v>3</v>
      </c>
      <c r="D153" s="133">
        <v>0.005512003085660292</v>
      </c>
      <c r="E153" s="133">
        <v>1.3290587192642247</v>
      </c>
      <c r="F153" s="91" t="s">
        <v>1105</v>
      </c>
      <c r="G153" s="91" t="b">
        <v>0</v>
      </c>
      <c r="H153" s="91" t="b">
        <v>0</v>
      </c>
      <c r="I153" s="91" t="b">
        <v>0</v>
      </c>
      <c r="J153" s="91" t="b">
        <v>0</v>
      </c>
      <c r="K153" s="91" t="b">
        <v>0</v>
      </c>
      <c r="L153" s="91" t="b">
        <v>0</v>
      </c>
    </row>
    <row r="154" spans="1:12" ht="15">
      <c r="A154" s="91" t="s">
        <v>280</v>
      </c>
      <c r="B154" s="91" t="s">
        <v>1253</v>
      </c>
      <c r="C154" s="91">
        <v>3</v>
      </c>
      <c r="D154" s="133">
        <v>0.005512003085660292</v>
      </c>
      <c r="E154" s="133">
        <v>1.3290587192642247</v>
      </c>
      <c r="F154" s="91" t="s">
        <v>1105</v>
      </c>
      <c r="G154" s="91" t="b">
        <v>0</v>
      </c>
      <c r="H154" s="91" t="b">
        <v>0</v>
      </c>
      <c r="I154" s="91" t="b">
        <v>0</v>
      </c>
      <c r="J154" s="91" t="b">
        <v>0</v>
      </c>
      <c r="K154" s="91" t="b">
        <v>0</v>
      </c>
      <c r="L154" s="91" t="b">
        <v>0</v>
      </c>
    </row>
    <row r="155" spans="1:12" ht="15">
      <c r="A155" s="91" t="s">
        <v>1253</v>
      </c>
      <c r="B155" s="91" t="s">
        <v>1254</v>
      </c>
      <c r="C155" s="91">
        <v>3</v>
      </c>
      <c r="D155" s="133">
        <v>0.005512003085660292</v>
      </c>
      <c r="E155" s="133">
        <v>1.3290587192642247</v>
      </c>
      <c r="F155" s="91" t="s">
        <v>1105</v>
      </c>
      <c r="G155" s="91" t="b">
        <v>0</v>
      </c>
      <c r="H155" s="91" t="b">
        <v>0</v>
      </c>
      <c r="I155" s="91" t="b">
        <v>0</v>
      </c>
      <c r="J155" s="91" t="b">
        <v>0</v>
      </c>
      <c r="K155" s="91" t="b">
        <v>0</v>
      </c>
      <c r="L155" s="91" t="b">
        <v>0</v>
      </c>
    </row>
    <row r="156" spans="1:12" ht="15">
      <c r="A156" s="91" t="s">
        <v>1254</v>
      </c>
      <c r="B156" s="91" t="s">
        <v>1255</v>
      </c>
      <c r="C156" s="91">
        <v>3</v>
      </c>
      <c r="D156" s="133">
        <v>0.005512003085660292</v>
      </c>
      <c r="E156" s="133">
        <v>1.3290587192642247</v>
      </c>
      <c r="F156" s="91" t="s">
        <v>1105</v>
      </c>
      <c r="G156" s="91" t="b">
        <v>0</v>
      </c>
      <c r="H156" s="91" t="b">
        <v>0</v>
      </c>
      <c r="I156" s="91" t="b">
        <v>0</v>
      </c>
      <c r="J156" s="91" t="b">
        <v>0</v>
      </c>
      <c r="K156" s="91" t="b">
        <v>0</v>
      </c>
      <c r="L156" s="91" t="b">
        <v>0</v>
      </c>
    </row>
    <row r="157" spans="1:12" ht="15">
      <c r="A157" s="91" t="s">
        <v>1255</v>
      </c>
      <c r="B157" s="91" t="s">
        <v>1256</v>
      </c>
      <c r="C157" s="91">
        <v>3</v>
      </c>
      <c r="D157" s="133">
        <v>0.005512003085660292</v>
      </c>
      <c r="E157" s="133">
        <v>1.3290587192642247</v>
      </c>
      <c r="F157" s="91" t="s">
        <v>1105</v>
      </c>
      <c r="G157" s="91" t="b">
        <v>0</v>
      </c>
      <c r="H157" s="91" t="b">
        <v>0</v>
      </c>
      <c r="I157" s="91" t="b">
        <v>0</v>
      </c>
      <c r="J157" s="91" t="b">
        <v>1</v>
      </c>
      <c r="K157" s="91" t="b">
        <v>0</v>
      </c>
      <c r="L157" s="91" t="b">
        <v>0</v>
      </c>
    </row>
    <row r="158" spans="1:12" ht="15">
      <c r="A158" s="91" t="s">
        <v>1256</v>
      </c>
      <c r="B158" s="91" t="s">
        <v>1257</v>
      </c>
      <c r="C158" s="91">
        <v>3</v>
      </c>
      <c r="D158" s="133">
        <v>0.005512003085660292</v>
      </c>
      <c r="E158" s="133">
        <v>1.3290587192642247</v>
      </c>
      <c r="F158" s="91" t="s">
        <v>1105</v>
      </c>
      <c r="G158" s="91" t="b">
        <v>1</v>
      </c>
      <c r="H158" s="91" t="b">
        <v>0</v>
      </c>
      <c r="I158" s="91" t="b">
        <v>0</v>
      </c>
      <c r="J158" s="91" t="b">
        <v>0</v>
      </c>
      <c r="K158" s="91" t="b">
        <v>0</v>
      </c>
      <c r="L158" s="91" t="b">
        <v>0</v>
      </c>
    </row>
    <row r="159" spans="1:12" ht="15">
      <c r="A159" s="91" t="s">
        <v>1257</v>
      </c>
      <c r="B159" s="91" t="s">
        <v>1258</v>
      </c>
      <c r="C159" s="91">
        <v>3</v>
      </c>
      <c r="D159" s="133">
        <v>0.005512003085660292</v>
      </c>
      <c r="E159" s="133">
        <v>1.3290587192642247</v>
      </c>
      <c r="F159" s="91" t="s">
        <v>1105</v>
      </c>
      <c r="G159" s="91" t="b">
        <v>0</v>
      </c>
      <c r="H159" s="91" t="b">
        <v>0</v>
      </c>
      <c r="I159" s="91" t="b">
        <v>0</v>
      </c>
      <c r="J159" s="91" t="b">
        <v>0</v>
      </c>
      <c r="K159" s="91" t="b">
        <v>0</v>
      </c>
      <c r="L159" s="91" t="b">
        <v>0</v>
      </c>
    </row>
    <row r="160" spans="1:12" ht="15">
      <c r="A160" s="91" t="s">
        <v>1258</v>
      </c>
      <c r="B160" s="91" t="s">
        <v>261</v>
      </c>
      <c r="C160" s="91">
        <v>3</v>
      </c>
      <c r="D160" s="133">
        <v>0.005512003085660292</v>
      </c>
      <c r="E160" s="133">
        <v>1.3290587192642247</v>
      </c>
      <c r="F160" s="91" t="s">
        <v>1105</v>
      </c>
      <c r="G160" s="91" t="b">
        <v>0</v>
      </c>
      <c r="H160" s="91" t="b">
        <v>0</v>
      </c>
      <c r="I160" s="91" t="b">
        <v>0</v>
      </c>
      <c r="J160" s="91" t="b">
        <v>0</v>
      </c>
      <c r="K160" s="91" t="b">
        <v>0</v>
      </c>
      <c r="L160" s="91" t="b">
        <v>0</v>
      </c>
    </row>
    <row r="161" spans="1:12" ht="15">
      <c r="A161" s="91" t="s">
        <v>261</v>
      </c>
      <c r="B161" s="91" t="s">
        <v>1585</v>
      </c>
      <c r="C161" s="91">
        <v>3</v>
      </c>
      <c r="D161" s="133">
        <v>0.005512003085660292</v>
      </c>
      <c r="E161" s="133">
        <v>1.3290587192642247</v>
      </c>
      <c r="F161" s="91" t="s">
        <v>1105</v>
      </c>
      <c r="G161" s="91" t="b">
        <v>0</v>
      </c>
      <c r="H161" s="91" t="b">
        <v>0</v>
      </c>
      <c r="I161" s="91" t="b">
        <v>0</v>
      </c>
      <c r="J161" s="91" t="b">
        <v>0</v>
      </c>
      <c r="K161" s="91" t="b">
        <v>0</v>
      </c>
      <c r="L161" s="91" t="b">
        <v>0</v>
      </c>
    </row>
    <row r="162" spans="1:12" ht="15">
      <c r="A162" s="91" t="s">
        <v>1585</v>
      </c>
      <c r="B162" s="91" t="s">
        <v>1586</v>
      </c>
      <c r="C162" s="91">
        <v>3</v>
      </c>
      <c r="D162" s="133">
        <v>0.005512003085660292</v>
      </c>
      <c r="E162" s="133">
        <v>1.3290587192642247</v>
      </c>
      <c r="F162" s="91" t="s">
        <v>1105</v>
      </c>
      <c r="G162" s="91" t="b">
        <v>0</v>
      </c>
      <c r="H162" s="91" t="b">
        <v>0</v>
      </c>
      <c r="I162" s="91" t="b">
        <v>0</v>
      </c>
      <c r="J162" s="91" t="b">
        <v>0</v>
      </c>
      <c r="K162" s="91" t="b">
        <v>0</v>
      </c>
      <c r="L162" s="91" t="b">
        <v>0</v>
      </c>
    </row>
    <row r="163" spans="1:12" ht="15">
      <c r="A163" s="91" t="s">
        <v>1586</v>
      </c>
      <c r="B163" s="91" t="s">
        <v>1587</v>
      </c>
      <c r="C163" s="91">
        <v>3</v>
      </c>
      <c r="D163" s="133">
        <v>0.005512003085660292</v>
      </c>
      <c r="E163" s="133">
        <v>1.3290587192642247</v>
      </c>
      <c r="F163" s="91" t="s">
        <v>1105</v>
      </c>
      <c r="G163" s="91" t="b">
        <v>0</v>
      </c>
      <c r="H163" s="91" t="b">
        <v>0</v>
      </c>
      <c r="I163" s="91" t="b">
        <v>0</v>
      </c>
      <c r="J163" s="91" t="b">
        <v>0</v>
      </c>
      <c r="K163" s="91" t="b">
        <v>0</v>
      </c>
      <c r="L163" s="91" t="b">
        <v>0</v>
      </c>
    </row>
    <row r="164" spans="1:12" ht="15">
      <c r="A164" s="91" t="s">
        <v>260</v>
      </c>
      <c r="B164" s="91" t="s">
        <v>1250</v>
      </c>
      <c r="C164" s="91">
        <v>2</v>
      </c>
      <c r="D164" s="133">
        <v>0.0088538234018818</v>
      </c>
      <c r="E164" s="133">
        <v>1.505149978319906</v>
      </c>
      <c r="F164" s="91" t="s">
        <v>1105</v>
      </c>
      <c r="G164" s="91" t="b">
        <v>0</v>
      </c>
      <c r="H164" s="91" t="b">
        <v>0</v>
      </c>
      <c r="I164" s="91" t="b">
        <v>0</v>
      </c>
      <c r="J164" s="91" t="b">
        <v>0</v>
      </c>
      <c r="K164" s="91" t="b">
        <v>0</v>
      </c>
      <c r="L164" s="91" t="b">
        <v>0</v>
      </c>
    </row>
    <row r="165" spans="1:12" ht="15">
      <c r="A165" s="91" t="s">
        <v>1261</v>
      </c>
      <c r="B165" s="91" t="s">
        <v>1262</v>
      </c>
      <c r="C165" s="91">
        <v>4</v>
      </c>
      <c r="D165" s="133">
        <v>0.005310137699071584</v>
      </c>
      <c r="E165" s="133">
        <v>1.2304489213782739</v>
      </c>
      <c r="F165" s="91" t="s">
        <v>1106</v>
      </c>
      <c r="G165" s="91" t="b">
        <v>0</v>
      </c>
      <c r="H165" s="91" t="b">
        <v>0</v>
      </c>
      <c r="I165" s="91" t="b">
        <v>0</v>
      </c>
      <c r="J165" s="91" t="b">
        <v>0</v>
      </c>
      <c r="K165" s="91" t="b">
        <v>0</v>
      </c>
      <c r="L165" s="91" t="b">
        <v>0</v>
      </c>
    </row>
    <row r="166" spans="1:12" ht="15">
      <c r="A166" s="91" t="s">
        <v>1262</v>
      </c>
      <c r="B166" s="91" t="s">
        <v>1263</v>
      </c>
      <c r="C166" s="91">
        <v>4</v>
      </c>
      <c r="D166" s="133">
        <v>0.005310137699071584</v>
      </c>
      <c r="E166" s="133">
        <v>1.2304489213782739</v>
      </c>
      <c r="F166" s="91" t="s">
        <v>1106</v>
      </c>
      <c r="G166" s="91" t="b">
        <v>0</v>
      </c>
      <c r="H166" s="91" t="b">
        <v>0</v>
      </c>
      <c r="I166" s="91" t="b">
        <v>0</v>
      </c>
      <c r="J166" s="91" t="b">
        <v>0</v>
      </c>
      <c r="K166" s="91" t="b">
        <v>0</v>
      </c>
      <c r="L166" s="91" t="b">
        <v>0</v>
      </c>
    </row>
    <row r="167" spans="1:12" ht="15">
      <c r="A167" s="91" t="s">
        <v>1263</v>
      </c>
      <c r="B167" s="91" t="s">
        <v>1264</v>
      </c>
      <c r="C167" s="91">
        <v>4</v>
      </c>
      <c r="D167" s="133">
        <v>0.005310137699071584</v>
      </c>
      <c r="E167" s="133">
        <v>1.2304489213782739</v>
      </c>
      <c r="F167" s="91" t="s">
        <v>1106</v>
      </c>
      <c r="G167" s="91" t="b">
        <v>0</v>
      </c>
      <c r="H167" s="91" t="b">
        <v>0</v>
      </c>
      <c r="I167" s="91" t="b">
        <v>0</v>
      </c>
      <c r="J167" s="91" t="b">
        <v>0</v>
      </c>
      <c r="K167" s="91" t="b">
        <v>0</v>
      </c>
      <c r="L167" s="91" t="b">
        <v>0</v>
      </c>
    </row>
    <row r="168" spans="1:12" ht="15">
      <c r="A168" s="91" t="s">
        <v>1264</v>
      </c>
      <c r="B168" s="91" t="s">
        <v>1265</v>
      </c>
      <c r="C168" s="91">
        <v>4</v>
      </c>
      <c r="D168" s="133">
        <v>0.005310137699071584</v>
      </c>
      <c r="E168" s="133">
        <v>1.2304489213782739</v>
      </c>
      <c r="F168" s="91" t="s">
        <v>1106</v>
      </c>
      <c r="G168" s="91" t="b">
        <v>0</v>
      </c>
      <c r="H168" s="91" t="b">
        <v>0</v>
      </c>
      <c r="I168" s="91" t="b">
        <v>0</v>
      </c>
      <c r="J168" s="91" t="b">
        <v>0</v>
      </c>
      <c r="K168" s="91" t="b">
        <v>0</v>
      </c>
      <c r="L168" s="91" t="b">
        <v>0</v>
      </c>
    </row>
    <row r="169" spans="1:12" ht="15">
      <c r="A169" s="91" t="s">
        <v>1265</v>
      </c>
      <c r="B169" s="91" t="s">
        <v>1266</v>
      </c>
      <c r="C169" s="91">
        <v>4</v>
      </c>
      <c r="D169" s="133">
        <v>0.005310137699071584</v>
      </c>
      <c r="E169" s="133">
        <v>1.2304489213782739</v>
      </c>
      <c r="F169" s="91" t="s">
        <v>1106</v>
      </c>
      <c r="G169" s="91" t="b">
        <v>0</v>
      </c>
      <c r="H169" s="91" t="b">
        <v>0</v>
      </c>
      <c r="I169" s="91" t="b">
        <v>0</v>
      </c>
      <c r="J169" s="91" t="b">
        <v>0</v>
      </c>
      <c r="K169" s="91" t="b">
        <v>0</v>
      </c>
      <c r="L169" s="91" t="b">
        <v>0</v>
      </c>
    </row>
    <row r="170" spans="1:12" ht="15">
      <c r="A170" s="91" t="s">
        <v>1266</v>
      </c>
      <c r="B170" s="91" t="s">
        <v>1203</v>
      </c>
      <c r="C170" s="91">
        <v>4</v>
      </c>
      <c r="D170" s="133">
        <v>0.005310137699071584</v>
      </c>
      <c r="E170" s="133">
        <v>1.2304489213782739</v>
      </c>
      <c r="F170" s="91" t="s">
        <v>1106</v>
      </c>
      <c r="G170" s="91" t="b">
        <v>0</v>
      </c>
      <c r="H170" s="91" t="b">
        <v>0</v>
      </c>
      <c r="I170" s="91" t="b">
        <v>0</v>
      </c>
      <c r="J170" s="91" t="b">
        <v>0</v>
      </c>
      <c r="K170" s="91" t="b">
        <v>0</v>
      </c>
      <c r="L170" s="91" t="b">
        <v>0</v>
      </c>
    </row>
    <row r="171" spans="1:12" ht="15">
      <c r="A171" s="91" t="s">
        <v>1203</v>
      </c>
      <c r="B171" s="91" t="s">
        <v>1267</v>
      </c>
      <c r="C171" s="91">
        <v>4</v>
      </c>
      <c r="D171" s="133">
        <v>0.005310137699071584</v>
      </c>
      <c r="E171" s="133">
        <v>1.2304489213782739</v>
      </c>
      <c r="F171" s="91" t="s">
        <v>1106</v>
      </c>
      <c r="G171" s="91" t="b">
        <v>0</v>
      </c>
      <c r="H171" s="91" t="b">
        <v>0</v>
      </c>
      <c r="I171" s="91" t="b">
        <v>0</v>
      </c>
      <c r="J171" s="91" t="b">
        <v>0</v>
      </c>
      <c r="K171" s="91" t="b">
        <v>1</v>
      </c>
      <c r="L171" s="91" t="b">
        <v>0</v>
      </c>
    </row>
    <row r="172" spans="1:12" ht="15">
      <c r="A172" s="91" t="s">
        <v>1267</v>
      </c>
      <c r="B172" s="91" t="s">
        <v>1584</v>
      </c>
      <c r="C172" s="91">
        <v>4</v>
      </c>
      <c r="D172" s="133">
        <v>0.005310137699071584</v>
      </c>
      <c r="E172" s="133">
        <v>1.2304489213782739</v>
      </c>
      <c r="F172" s="91" t="s">
        <v>1106</v>
      </c>
      <c r="G172" s="91" t="b">
        <v>0</v>
      </c>
      <c r="H172" s="91" t="b">
        <v>1</v>
      </c>
      <c r="I172" s="91" t="b">
        <v>0</v>
      </c>
      <c r="J172" s="91" t="b">
        <v>0</v>
      </c>
      <c r="K172" s="91" t="b">
        <v>0</v>
      </c>
      <c r="L172" s="91" t="b">
        <v>0</v>
      </c>
    </row>
    <row r="173" spans="1:12" ht="15">
      <c r="A173" s="91" t="s">
        <v>251</v>
      </c>
      <c r="B173" s="91" t="s">
        <v>1260</v>
      </c>
      <c r="C173" s="91">
        <v>3</v>
      </c>
      <c r="D173" s="133">
        <v>0.009117071902042043</v>
      </c>
      <c r="E173" s="133">
        <v>1.2304489213782739</v>
      </c>
      <c r="F173" s="91" t="s">
        <v>1106</v>
      </c>
      <c r="G173" s="91" t="b">
        <v>0</v>
      </c>
      <c r="H173" s="91" t="b">
        <v>0</v>
      </c>
      <c r="I173" s="91" t="b">
        <v>0</v>
      </c>
      <c r="J173" s="91" t="b">
        <v>0</v>
      </c>
      <c r="K173" s="91" t="b">
        <v>0</v>
      </c>
      <c r="L173" s="91" t="b">
        <v>0</v>
      </c>
    </row>
    <row r="174" spans="1:12" ht="15">
      <c r="A174" s="91" t="s">
        <v>1260</v>
      </c>
      <c r="B174" s="91" t="s">
        <v>1261</v>
      </c>
      <c r="C174" s="91">
        <v>2</v>
      </c>
      <c r="D174" s="133">
        <v>0.010902465991014729</v>
      </c>
      <c r="E174" s="133">
        <v>0.9294189257142927</v>
      </c>
      <c r="F174" s="91" t="s">
        <v>1106</v>
      </c>
      <c r="G174" s="91" t="b">
        <v>0</v>
      </c>
      <c r="H174" s="91" t="b">
        <v>0</v>
      </c>
      <c r="I174" s="91" t="b">
        <v>0</v>
      </c>
      <c r="J174" s="91" t="b">
        <v>0</v>
      </c>
      <c r="K174" s="91" t="b">
        <v>0</v>
      </c>
      <c r="L174" s="91" t="b">
        <v>0</v>
      </c>
    </row>
    <row r="175" spans="1:12" ht="15">
      <c r="A175" s="91" t="s">
        <v>1584</v>
      </c>
      <c r="B175" s="91" t="s">
        <v>1191</v>
      </c>
      <c r="C175" s="91">
        <v>2</v>
      </c>
      <c r="D175" s="133">
        <v>0.010902465991014729</v>
      </c>
      <c r="E175" s="133">
        <v>1.0543576623225925</v>
      </c>
      <c r="F175" s="91" t="s">
        <v>1106</v>
      </c>
      <c r="G175" s="91" t="b">
        <v>0</v>
      </c>
      <c r="H175" s="91" t="b">
        <v>0</v>
      </c>
      <c r="I175" s="91" t="b">
        <v>0</v>
      </c>
      <c r="J175" s="91" t="b">
        <v>0</v>
      </c>
      <c r="K175" s="91" t="b">
        <v>0</v>
      </c>
      <c r="L175" s="91" t="b">
        <v>0</v>
      </c>
    </row>
    <row r="176" spans="1:12" ht="15">
      <c r="A176" s="91" t="s">
        <v>1191</v>
      </c>
      <c r="B176" s="91" t="s">
        <v>1581</v>
      </c>
      <c r="C176" s="91">
        <v>2</v>
      </c>
      <c r="D176" s="133">
        <v>0.010902465991014729</v>
      </c>
      <c r="E176" s="133">
        <v>1.0543576623225925</v>
      </c>
      <c r="F176" s="91" t="s">
        <v>1106</v>
      </c>
      <c r="G176" s="91" t="b">
        <v>0</v>
      </c>
      <c r="H176" s="91" t="b">
        <v>0</v>
      </c>
      <c r="I176" s="91" t="b">
        <v>0</v>
      </c>
      <c r="J176" s="91" t="b">
        <v>0</v>
      </c>
      <c r="K176" s="91" t="b">
        <v>0</v>
      </c>
      <c r="L176" s="91" t="b">
        <v>0</v>
      </c>
    </row>
    <row r="177" spans="1:12" ht="15">
      <c r="A177" s="91" t="s">
        <v>1260</v>
      </c>
      <c r="B177" s="91" t="s">
        <v>1610</v>
      </c>
      <c r="C177" s="91">
        <v>2</v>
      </c>
      <c r="D177" s="133">
        <v>0.010902465991014729</v>
      </c>
      <c r="E177" s="133">
        <v>1.2304489213782739</v>
      </c>
      <c r="F177" s="91" t="s">
        <v>1106</v>
      </c>
      <c r="G177" s="91" t="b">
        <v>0</v>
      </c>
      <c r="H177" s="91" t="b">
        <v>0</v>
      </c>
      <c r="I177" s="91" t="b">
        <v>0</v>
      </c>
      <c r="J177" s="91" t="b">
        <v>0</v>
      </c>
      <c r="K177" s="91" t="b">
        <v>0</v>
      </c>
      <c r="L177" s="91" t="b">
        <v>0</v>
      </c>
    </row>
    <row r="178" spans="1:12" ht="15">
      <c r="A178" s="91" t="s">
        <v>1610</v>
      </c>
      <c r="B178" s="91" t="s">
        <v>1261</v>
      </c>
      <c r="C178" s="91">
        <v>2</v>
      </c>
      <c r="D178" s="133">
        <v>0.010902465991014729</v>
      </c>
      <c r="E178" s="133">
        <v>1.2304489213782739</v>
      </c>
      <c r="F178" s="91" t="s">
        <v>1106</v>
      </c>
      <c r="G178" s="91" t="b">
        <v>0</v>
      </c>
      <c r="H178" s="91" t="b">
        <v>0</v>
      </c>
      <c r="I178" s="91" t="b">
        <v>0</v>
      </c>
      <c r="J178" s="91" t="b">
        <v>0</v>
      </c>
      <c r="K178" s="91" t="b">
        <v>0</v>
      </c>
      <c r="L178" s="91" t="b">
        <v>0</v>
      </c>
    </row>
    <row r="179" spans="1:12" ht="15">
      <c r="A179" s="91" t="s">
        <v>1584</v>
      </c>
      <c r="B179" s="91" t="s">
        <v>1611</v>
      </c>
      <c r="C179" s="91">
        <v>2</v>
      </c>
      <c r="D179" s="133">
        <v>0.010902465991014729</v>
      </c>
      <c r="E179" s="133">
        <v>1.2304489213782739</v>
      </c>
      <c r="F179" s="91" t="s">
        <v>1106</v>
      </c>
      <c r="G179" s="91" t="b">
        <v>0</v>
      </c>
      <c r="H179" s="91" t="b">
        <v>0</v>
      </c>
      <c r="I179" s="91" t="b">
        <v>0</v>
      </c>
      <c r="J179" s="91" t="b">
        <v>0</v>
      </c>
      <c r="K179" s="91" t="b">
        <v>0</v>
      </c>
      <c r="L179" s="91" t="b">
        <v>0</v>
      </c>
    </row>
    <row r="180" spans="1:12" ht="15">
      <c r="A180" s="91" t="s">
        <v>1611</v>
      </c>
      <c r="B180" s="91" t="s">
        <v>1581</v>
      </c>
      <c r="C180" s="91">
        <v>2</v>
      </c>
      <c r="D180" s="133">
        <v>0.010902465991014729</v>
      </c>
      <c r="E180" s="133">
        <v>1.2304489213782739</v>
      </c>
      <c r="F180" s="91" t="s">
        <v>1106</v>
      </c>
      <c r="G180" s="91" t="b">
        <v>0</v>
      </c>
      <c r="H180" s="91" t="b">
        <v>0</v>
      </c>
      <c r="I180" s="91" t="b">
        <v>0</v>
      </c>
      <c r="J180" s="91" t="b">
        <v>0</v>
      </c>
      <c r="K180" s="91" t="b">
        <v>0</v>
      </c>
      <c r="L180" s="91" t="b">
        <v>0</v>
      </c>
    </row>
    <row r="181" spans="1:12" ht="15">
      <c r="A181" s="91" t="s">
        <v>1581</v>
      </c>
      <c r="B181" s="91" t="s">
        <v>1612</v>
      </c>
      <c r="C181" s="91">
        <v>2</v>
      </c>
      <c r="D181" s="133">
        <v>0.010902465991014729</v>
      </c>
      <c r="E181" s="133">
        <v>1.3553876579865738</v>
      </c>
      <c r="F181" s="91" t="s">
        <v>1106</v>
      </c>
      <c r="G181" s="91" t="b">
        <v>0</v>
      </c>
      <c r="H181" s="91" t="b">
        <v>0</v>
      </c>
      <c r="I181" s="91" t="b">
        <v>0</v>
      </c>
      <c r="J181" s="91" t="b">
        <v>0</v>
      </c>
      <c r="K181" s="91" t="b">
        <v>0</v>
      </c>
      <c r="L181" s="91" t="b">
        <v>0</v>
      </c>
    </row>
    <row r="182" spans="1:12" ht="15">
      <c r="A182" s="91" t="s">
        <v>267</v>
      </c>
      <c r="B182" s="91" t="s">
        <v>266</v>
      </c>
      <c r="C182" s="91">
        <v>2</v>
      </c>
      <c r="D182" s="133">
        <v>0.009267961002930591</v>
      </c>
      <c r="E182" s="133">
        <v>1.2430380486862944</v>
      </c>
      <c r="F182" s="91" t="s">
        <v>1107</v>
      </c>
      <c r="G182" s="91" t="b">
        <v>0</v>
      </c>
      <c r="H182" s="91" t="b">
        <v>0</v>
      </c>
      <c r="I182" s="91" t="b">
        <v>0</v>
      </c>
      <c r="J182" s="91" t="b">
        <v>0</v>
      </c>
      <c r="K182" s="91" t="b">
        <v>0</v>
      </c>
      <c r="L182" s="91" t="b">
        <v>0</v>
      </c>
    </row>
    <row r="183" spans="1:12" ht="15">
      <c r="A183" s="91" t="s">
        <v>266</v>
      </c>
      <c r="B183" s="91" t="s">
        <v>1270</v>
      </c>
      <c r="C183" s="91">
        <v>2</v>
      </c>
      <c r="D183" s="133">
        <v>0.009267961002930591</v>
      </c>
      <c r="E183" s="133">
        <v>1.2430380486862944</v>
      </c>
      <c r="F183" s="91" t="s">
        <v>1107</v>
      </c>
      <c r="G183" s="91" t="b">
        <v>0</v>
      </c>
      <c r="H183" s="91" t="b">
        <v>0</v>
      </c>
      <c r="I183" s="91" t="b">
        <v>0</v>
      </c>
      <c r="J183" s="91" t="b">
        <v>1</v>
      </c>
      <c r="K183" s="91" t="b">
        <v>0</v>
      </c>
      <c r="L183" s="91" t="b">
        <v>0</v>
      </c>
    </row>
    <row r="184" spans="1:12" ht="15">
      <c r="A184" s="91" t="s">
        <v>1270</v>
      </c>
      <c r="B184" s="91" t="s">
        <v>1196</v>
      </c>
      <c r="C184" s="91">
        <v>2</v>
      </c>
      <c r="D184" s="133">
        <v>0.009267961002930591</v>
      </c>
      <c r="E184" s="133">
        <v>1.066946789630613</v>
      </c>
      <c r="F184" s="91" t="s">
        <v>1107</v>
      </c>
      <c r="G184" s="91" t="b">
        <v>1</v>
      </c>
      <c r="H184" s="91" t="b">
        <v>0</v>
      </c>
      <c r="I184" s="91" t="b">
        <v>0</v>
      </c>
      <c r="J184" s="91" t="b">
        <v>0</v>
      </c>
      <c r="K184" s="91" t="b">
        <v>0</v>
      </c>
      <c r="L184" s="91" t="b">
        <v>0</v>
      </c>
    </row>
    <row r="185" spans="1:12" ht="15">
      <c r="A185" s="91" t="s">
        <v>1196</v>
      </c>
      <c r="B185" s="91" t="s">
        <v>1271</v>
      </c>
      <c r="C185" s="91">
        <v>2</v>
      </c>
      <c r="D185" s="133">
        <v>0.009267961002930591</v>
      </c>
      <c r="E185" s="133">
        <v>1.066946789630613</v>
      </c>
      <c r="F185" s="91" t="s">
        <v>1107</v>
      </c>
      <c r="G185" s="91" t="b">
        <v>0</v>
      </c>
      <c r="H185" s="91" t="b">
        <v>0</v>
      </c>
      <c r="I185" s="91" t="b">
        <v>0</v>
      </c>
      <c r="J185" s="91" t="b">
        <v>0</v>
      </c>
      <c r="K185" s="91" t="b">
        <v>0</v>
      </c>
      <c r="L185" s="91" t="b">
        <v>0</v>
      </c>
    </row>
    <row r="186" spans="1:12" ht="15">
      <c r="A186" s="91" t="s">
        <v>1271</v>
      </c>
      <c r="B186" s="91" t="s">
        <v>1272</v>
      </c>
      <c r="C186" s="91">
        <v>2</v>
      </c>
      <c r="D186" s="133">
        <v>0.009267961002930591</v>
      </c>
      <c r="E186" s="133">
        <v>1.2430380486862944</v>
      </c>
      <c r="F186" s="91" t="s">
        <v>1107</v>
      </c>
      <c r="G186" s="91" t="b">
        <v>0</v>
      </c>
      <c r="H186" s="91" t="b">
        <v>0</v>
      </c>
      <c r="I186" s="91" t="b">
        <v>0</v>
      </c>
      <c r="J186" s="91" t="b">
        <v>0</v>
      </c>
      <c r="K186" s="91" t="b">
        <v>0</v>
      </c>
      <c r="L186" s="91" t="b">
        <v>0</v>
      </c>
    </row>
    <row r="187" spans="1:12" ht="15">
      <c r="A187" s="91" t="s">
        <v>1272</v>
      </c>
      <c r="B187" s="91" t="s">
        <v>1191</v>
      </c>
      <c r="C187" s="91">
        <v>2</v>
      </c>
      <c r="D187" s="133">
        <v>0.009267961002930591</v>
      </c>
      <c r="E187" s="133">
        <v>1.066946789630613</v>
      </c>
      <c r="F187" s="91" t="s">
        <v>1107</v>
      </c>
      <c r="G187" s="91" t="b">
        <v>0</v>
      </c>
      <c r="H187" s="91" t="b">
        <v>0</v>
      </c>
      <c r="I187" s="91" t="b">
        <v>0</v>
      </c>
      <c r="J187" s="91" t="b">
        <v>0</v>
      </c>
      <c r="K187" s="91" t="b">
        <v>0</v>
      </c>
      <c r="L187" s="91" t="b">
        <v>0</v>
      </c>
    </row>
    <row r="188" spans="1:12" ht="15">
      <c r="A188" s="91" t="s">
        <v>1191</v>
      </c>
      <c r="B188" s="91" t="s">
        <v>1273</v>
      </c>
      <c r="C188" s="91">
        <v>2</v>
      </c>
      <c r="D188" s="133">
        <v>0.009267961002930591</v>
      </c>
      <c r="E188" s="133">
        <v>1.066946789630613</v>
      </c>
      <c r="F188" s="91" t="s">
        <v>1107</v>
      </c>
      <c r="G188" s="91" t="b">
        <v>0</v>
      </c>
      <c r="H188" s="91" t="b">
        <v>0</v>
      </c>
      <c r="I188" s="91" t="b">
        <v>0</v>
      </c>
      <c r="J188" s="91" t="b">
        <v>0</v>
      </c>
      <c r="K188" s="91" t="b">
        <v>0</v>
      </c>
      <c r="L188" s="91" t="b">
        <v>0</v>
      </c>
    </row>
    <row r="189" spans="1:12" ht="15">
      <c r="A189" s="91" t="s">
        <v>1273</v>
      </c>
      <c r="B189" s="91" t="s">
        <v>1274</v>
      </c>
      <c r="C189" s="91">
        <v>2</v>
      </c>
      <c r="D189" s="133">
        <v>0.009267961002930591</v>
      </c>
      <c r="E189" s="133">
        <v>1.2430380486862944</v>
      </c>
      <c r="F189" s="91" t="s">
        <v>1107</v>
      </c>
      <c r="G189" s="91" t="b">
        <v>0</v>
      </c>
      <c r="H189" s="91" t="b">
        <v>0</v>
      </c>
      <c r="I189" s="91" t="b">
        <v>0</v>
      </c>
      <c r="J189" s="91" t="b">
        <v>0</v>
      </c>
      <c r="K189" s="91" t="b">
        <v>0</v>
      </c>
      <c r="L189" s="91" t="b">
        <v>0</v>
      </c>
    </row>
    <row r="190" spans="1:12" ht="15">
      <c r="A190" s="91" t="s">
        <v>1274</v>
      </c>
      <c r="B190" s="91" t="s">
        <v>1269</v>
      </c>
      <c r="C190" s="91">
        <v>2</v>
      </c>
      <c r="D190" s="133">
        <v>0.009267961002930591</v>
      </c>
      <c r="E190" s="133">
        <v>1.066946789630613</v>
      </c>
      <c r="F190" s="91" t="s">
        <v>1107</v>
      </c>
      <c r="G190" s="91" t="b">
        <v>0</v>
      </c>
      <c r="H190" s="91" t="b">
        <v>0</v>
      </c>
      <c r="I190" s="91" t="b">
        <v>0</v>
      </c>
      <c r="J190" s="91" t="b">
        <v>0</v>
      </c>
      <c r="K190" s="91" t="b">
        <v>0</v>
      </c>
      <c r="L190" s="91" t="b">
        <v>0</v>
      </c>
    </row>
    <row r="191" spans="1:12" ht="15">
      <c r="A191" s="91" t="s">
        <v>1277</v>
      </c>
      <c r="B191" s="91" t="s">
        <v>1191</v>
      </c>
      <c r="C191" s="91">
        <v>4</v>
      </c>
      <c r="D191" s="133">
        <v>0</v>
      </c>
      <c r="E191" s="133">
        <v>1.2041199826559248</v>
      </c>
      <c r="F191" s="91" t="s">
        <v>1108</v>
      </c>
      <c r="G191" s="91" t="b">
        <v>0</v>
      </c>
      <c r="H191" s="91" t="b">
        <v>0</v>
      </c>
      <c r="I191" s="91" t="b">
        <v>0</v>
      </c>
      <c r="J191" s="91" t="b">
        <v>0</v>
      </c>
      <c r="K191" s="91" t="b">
        <v>0</v>
      </c>
      <c r="L191" s="91" t="b">
        <v>0</v>
      </c>
    </row>
    <row r="192" spans="1:12" ht="15">
      <c r="A192" s="91" t="s">
        <v>1191</v>
      </c>
      <c r="B192" s="91" t="s">
        <v>1276</v>
      </c>
      <c r="C192" s="91">
        <v>4</v>
      </c>
      <c r="D192" s="133">
        <v>0</v>
      </c>
      <c r="E192" s="133">
        <v>1.1072099696478683</v>
      </c>
      <c r="F192" s="91" t="s">
        <v>1108</v>
      </c>
      <c r="G192" s="91" t="b">
        <v>0</v>
      </c>
      <c r="H192" s="91" t="b">
        <v>0</v>
      </c>
      <c r="I192" s="91" t="b">
        <v>0</v>
      </c>
      <c r="J192" s="91" t="b">
        <v>0</v>
      </c>
      <c r="K192" s="91" t="b">
        <v>0</v>
      </c>
      <c r="L192" s="91" t="b">
        <v>0</v>
      </c>
    </row>
    <row r="193" spans="1:12" ht="15">
      <c r="A193" s="91" t="s">
        <v>1276</v>
      </c>
      <c r="B193" s="91" t="s">
        <v>1278</v>
      </c>
      <c r="C193" s="91">
        <v>4</v>
      </c>
      <c r="D193" s="133">
        <v>0</v>
      </c>
      <c r="E193" s="133">
        <v>1.1072099696478683</v>
      </c>
      <c r="F193" s="91" t="s">
        <v>1108</v>
      </c>
      <c r="G193" s="91" t="b">
        <v>0</v>
      </c>
      <c r="H193" s="91" t="b">
        <v>0</v>
      </c>
      <c r="I193" s="91" t="b">
        <v>0</v>
      </c>
      <c r="J193" s="91" t="b">
        <v>0</v>
      </c>
      <c r="K193" s="91" t="b">
        <v>0</v>
      </c>
      <c r="L193" s="91" t="b">
        <v>0</v>
      </c>
    </row>
    <row r="194" spans="1:12" ht="15">
      <c r="A194" s="91" t="s">
        <v>1278</v>
      </c>
      <c r="B194" s="91" t="s">
        <v>1279</v>
      </c>
      <c r="C194" s="91">
        <v>4</v>
      </c>
      <c r="D194" s="133">
        <v>0</v>
      </c>
      <c r="E194" s="133">
        <v>1.2041199826559248</v>
      </c>
      <c r="F194" s="91" t="s">
        <v>1108</v>
      </c>
      <c r="G194" s="91" t="b">
        <v>0</v>
      </c>
      <c r="H194" s="91" t="b">
        <v>0</v>
      </c>
      <c r="I194" s="91" t="b">
        <v>0</v>
      </c>
      <c r="J194" s="91" t="b">
        <v>0</v>
      </c>
      <c r="K194" s="91" t="b">
        <v>0</v>
      </c>
      <c r="L194" s="91" t="b">
        <v>0</v>
      </c>
    </row>
    <row r="195" spans="1:12" ht="15">
      <c r="A195" s="91" t="s">
        <v>1279</v>
      </c>
      <c r="B195" s="91" t="s">
        <v>1280</v>
      </c>
      <c r="C195" s="91">
        <v>4</v>
      </c>
      <c r="D195" s="133">
        <v>0</v>
      </c>
      <c r="E195" s="133">
        <v>1.2041199826559248</v>
      </c>
      <c r="F195" s="91" t="s">
        <v>1108</v>
      </c>
      <c r="G195" s="91" t="b">
        <v>0</v>
      </c>
      <c r="H195" s="91" t="b">
        <v>0</v>
      </c>
      <c r="I195" s="91" t="b">
        <v>0</v>
      </c>
      <c r="J195" s="91" t="b">
        <v>0</v>
      </c>
      <c r="K195" s="91" t="b">
        <v>0</v>
      </c>
      <c r="L195" s="91" t="b">
        <v>0</v>
      </c>
    </row>
    <row r="196" spans="1:12" ht="15">
      <c r="A196" s="91" t="s">
        <v>1280</v>
      </c>
      <c r="B196" s="91" t="s">
        <v>1281</v>
      </c>
      <c r="C196" s="91">
        <v>4</v>
      </c>
      <c r="D196" s="133">
        <v>0</v>
      </c>
      <c r="E196" s="133">
        <v>1.2041199826559248</v>
      </c>
      <c r="F196" s="91" t="s">
        <v>1108</v>
      </c>
      <c r="G196" s="91" t="b">
        <v>0</v>
      </c>
      <c r="H196" s="91" t="b">
        <v>0</v>
      </c>
      <c r="I196" s="91" t="b">
        <v>0</v>
      </c>
      <c r="J196" s="91" t="b">
        <v>0</v>
      </c>
      <c r="K196" s="91" t="b">
        <v>0</v>
      </c>
      <c r="L196" s="91" t="b">
        <v>0</v>
      </c>
    </row>
    <row r="197" spans="1:12" ht="15">
      <c r="A197" s="91" t="s">
        <v>1281</v>
      </c>
      <c r="B197" s="91" t="s">
        <v>1282</v>
      </c>
      <c r="C197" s="91">
        <v>4</v>
      </c>
      <c r="D197" s="133">
        <v>0</v>
      </c>
      <c r="E197" s="133">
        <v>1.2041199826559248</v>
      </c>
      <c r="F197" s="91" t="s">
        <v>1108</v>
      </c>
      <c r="G197" s="91" t="b">
        <v>0</v>
      </c>
      <c r="H197" s="91" t="b">
        <v>0</v>
      </c>
      <c r="I197" s="91" t="b">
        <v>0</v>
      </c>
      <c r="J197" s="91" t="b">
        <v>0</v>
      </c>
      <c r="K197" s="91" t="b">
        <v>0</v>
      </c>
      <c r="L197" s="91" t="b">
        <v>0</v>
      </c>
    </row>
    <row r="198" spans="1:12" ht="15">
      <c r="A198" s="91" t="s">
        <v>1282</v>
      </c>
      <c r="B198" s="91" t="s">
        <v>1283</v>
      </c>
      <c r="C198" s="91">
        <v>4</v>
      </c>
      <c r="D198" s="133">
        <v>0</v>
      </c>
      <c r="E198" s="133">
        <v>1.2041199826559248</v>
      </c>
      <c r="F198" s="91" t="s">
        <v>1108</v>
      </c>
      <c r="G198" s="91" t="b">
        <v>0</v>
      </c>
      <c r="H198" s="91" t="b">
        <v>0</v>
      </c>
      <c r="I198" s="91" t="b">
        <v>0</v>
      </c>
      <c r="J198" s="91" t="b">
        <v>0</v>
      </c>
      <c r="K198" s="91" t="b">
        <v>0</v>
      </c>
      <c r="L198" s="91" t="b">
        <v>0</v>
      </c>
    </row>
    <row r="199" spans="1:12" ht="15">
      <c r="A199" s="91" t="s">
        <v>1283</v>
      </c>
      <c r="B199" s="91" t="s">
        <v>1284</v>
      </c>
      <c r="C199" s="91">
        <v>4</v>
      </c>
      <c r="D199" s="133">
        <v>0</v>
      </c>
      <c r="E199" s="133">
        <v>1.2041199826559248</v>
      </c>
      <c r="F199" s="91" t="s">
        <v>1108</v>
      </c>
      <c r="G199" s="91" t="b">
        <v>0</v>
      </c>
      <c r="H199" s="91" t="b">
        <v>0</v>
      </c>
      <c r="I199" s="91" t="b">
        <v>0</v>
      </c>
      <c r="J199" s="91" t="b">
        <v>0</v>
      </c>
      <c r="K199" s="91" t="b">
        <v>0</v>
      </c>
      <c r="L199" s="91" t="b">
        <v>0</v>
      </c>
    </row>
    <row r="200" spans="1:12" ht="15">
      <c r="A200" s="91" t="s">
        <v>1284</v>
      </c>
      <c r="B200" s="91" t="s">
        <v>1580</v>
      </c>
      <c r="C200" s="91">
        <v>4</v>
      </c>
      <c r="D200" s="133">
        <v>0</v>
      </c>
      <c r="E200" s="133">
        <v>1.2041199826559248</v>
      </c>
      <c r="F200" s="91" t="s">
        <v>1108</v>
      </c>
      <c r="G200" s="91" t="b">
        <v>0</v>
      </c>
      <c r="H200" s="91" t="b">
        <v>0</v>
      </c>
      <c r="I200" s="91" t="b">
        <v>0</v>
      </c>
      <c r="J200" s="91" t="b">
        <v>0</v>
      </c>
      <c r="K200" s="91" t="b">
        <v>0</v>
      </c>
      <c r="L200" s="91" t="b">
        <v>0</v>
      </c>
    </row>
    <row r="201" spans="1:12" ht="15">
      <c r="A201" s="91" t="s">
        <v>1580</v>
      </c>
      <c r="B201" s="91" t="s">
        <v>1583</v>
      </c>
      <c r="C201" s="91">
        <v>4</v>
      </c>
      <c r="D201" s="133">
        <v>0</v>
      </c>
      <c r="E201" s="133">
        <v>1.2041199826559248</v>
      </c>
      <c r="F201" s="91" t="s">
        <v>1108</v>
      </c>
      <c r="G201" s="91" t="b">
        <v>0</v>
      </c>
      <c r="H201" s="91" t="b">
        <v>0</v>
      </c>
      <c r="I201" s="91" t="b">
        <v>0</v>
      </c>
      <c r="J201" s="91" t="b">
        <v>0</v>
      </c>
      <c r="K201" s="91" t="b">
        <v>1</v>
      </c>
      <c r="L201" s="91" t="b">
        <v>0</v>
      </c>
    </row>
    <row r="202" spans="1:12" ht="15">
      <c r="A202" s="91" t="s">
        <v>258</v>
      </c>
      <c r="B202" s="91" t="s">
        <v>1277</v>
      </c>
      <c r="C202" s="91">
        <v>3</v>
      </c>
      <c r="D202" s="133">
        <v>0.005512003085660292</v>
      </c>
      <c r="E202" s="133">
        <v>1.3290587192642247</v>
      </c>
      <c r="F202" s="91" t="s">
        <v>1108</v>
      </c>
      <c r="G202" s="91" t="b">
        <v>0</v>
      </c>
      <c r="H202" s="91" t="b">
        <v>0</v>
      </c>
      <c r="I202" s="91" t="b">
        <v>0</v>
      </c>
      <c r="J202" s="91" t="b">
        <v>0</v>
      </c>
      <c r="K202" s="91" t="b">
        <v>0</v>
      </c>
      <c r="L202" s="91" t="b">
        <v>0</v>
      </c>
    </row>
    <row r="203" spans="1:12" ht="15">
      <c r="A203" s="91" t="s">
        <v>1583</v>
      </c>
      <c r="B203" s="91" t="s">
        <v>1588</v>
      </c>
      <c r="C203" s="91">
        <v>3</v>
      </c>
      <c r="D203" s="133">
        <v>0.005512003085660292</v>
      </c>
      <c r="E203" s="133">
        <v>1.2041199826559248</v>
      </c>
      <c r="F203" s="91" t="s">
        <v>1108</v>
      </c>
      <c r="G203" s="91" t="b">
        <v>0</v>
      </c>
      <c r="H203" s="91" t="b">
        <v>1</v>
      </c>
      <c r="I203" s="91" t="b">
        <v>0</v>
      </c>
      <c r="J203" s="91" t="b">
        <v>0</v>
      </c>
      <c r="K203" s="91" t="b">
        <v>0</v>
      </c>
      <c r="L203" s="91" t="b">
        <v>0</v>
      </c>
    </row>
    <row r="204" spans="1:12" ht="15">
      <c r="A204" s="91" t="s">
        <v>1286</v>
      </c>
      <c r="B204" s="91" t="s">
        <v>1287</v>
      </c>
      <c r="C204" s="91">
        <v>3</v>
      </c>
      <c r="D204" s="133">
        <v>0</v>
      </c>
      <c r="E204" s="133">
        <v>1.348953547981164</v>
      </c>
      <c r="F204" s="91" t="s">
        <v>1109</v>
      </c>
      <c r="G204" s="91" t="b">
        <v>0</v>
      </c>
      <c r="H204" s="91" t="b">
        <v>0</v>
      </c>
      <c r="I204" s="91" t="b">
        <v>0</v>
      </c>
      <c r="J204" s="91" t="b">
        <v>0</v>
      </c>
      <c r="K204" s="91" t="b">
        <v>0</v>
      </c>
      <c r="L204" s="91" t="b">
        <v>0</v>
      </c>
    </row>
    <row r="205" spans="1:12" ht="15">
      <c r="A205" s="91" t="s">
        <v>1287</v>
      </c>
      <c r="B205" s="91" t="s">
        <v>1288</v>
      </c>
      <c r="C205" s="91">
        <v>3</v>
      </c>
      <c r="D205" s="133">
        <v>0</v>
      </c>
      <c r="E205" s="133">
        <v>1.348953547981164</v>
      </c>
      <c r="F205" s="91" t="s">
        <v>1109</v>
      </c>
      <c r="G205" s="91" t="b">
        <v>0</v>
      </c>
      <c r="H205" s="91" t="b">
        <v>0</v>
      </c>
      <c r="I205" s="91" t="b">
        <v>0</v>
      </c>
      <c r="J205" s="91" t="b">
        <v>0</v>
      </c>
      <c r="K205" s="91" t="b">
        <v>0</v>
      </c>
      <c r="L205" s="91" t="b">
        <v>0</v>
      </c>
    </row>
    <row r="206" spans="1:12" ht="15">
      <c r="A206" s="91" t="s">
        <v>1288</v>
      </c>
      <c r="B206" s="91" t="s">
        <v>1289</v>
      </c>
      <c r="C206" s="91">
        <v>3</v>
      </c>
      <c r="D206" s="133">
        <v>0</v>
      </c>
      <c r="E206" s="133">
        <v>1.348953547981164</v>
      </c>
      <c r="F206" s="91" t="s">
        <v>1109</v>
      </c>
      <c r="G206" s="91" t="b">
        <v>0</v>
      </c>
      <c r="H206" s="91" t="b">
        <v>0</v>
      </c>
      <c r="I206" s="91" t="b">
        <v>0</v>
      </c>
      <c r="J206" s="91" t="b">
        <v>0</v>
      </c>
      <c r="K206" s="91" t="b">
        <v>0</v>
      </c>
      <c r="L206" s="91" t="b">
        <v>0</v>
      </c>
    </row>
    <row r="207" spans="1:12" ht="15">
      <c r="A207" s="91" t="s">
        <v>1289</v>
      </c>
      <c r="B207" s="91" t="s">
        <v>1290</v>
      </c>
      <c r="C207" s="91">
        <v>3</v>
      </c>
      <c r="D207" s="133">
        <v>0</v>
      </c>
      <c r="E207" s="133">
        <v>1.348953547981164</v>
      </c>
      <c r="F207" s="91" t="s">
        <v>1109</v>
      </c>
      <c r="G207" s="91" t="b">
        <v>0</v>
      </c>
      <c r="H207" s="91" t="b">
        <v>0</v>
      </c>
      <c r="I207" s="91" t="b">
        <v>0</v>
      </c>
      <c r="J207" s="91" t="b">
        <v>0</v>
      </c>
      <c r="K207" s="91" t="b">
        <v>0</v>
      </c>
      <c r="L207" s="91" t="b">
        <v>0</v>
      </c>
    </row>
    <row r="208" spans="1:12" ht="15">
      <c r="A208" s="91" t="s">
        <v>1290</v>
      </c>
      <c r="B208" s="91" t="s">
        <v>1291</v>
      </c>
      <c r="C208" s="91">
        <v>3</v>
      </c>
      <c r="D208" s="133">
        <v>0</v>
      </c>
      <c r="E208" s="133">
        <v>1.348953547981164</v>
      </c>
      <c r="F208" s="91" t="s">
        <v>1109</v>
      </c>
      <c r="G208" s="91" t="b">
        <v>0</v>
      </c>
      <c r="H208" s="91" t="b">
        <v>0</v>
      </c>
      <c r="I208" s="91" t="b">
        <v>0</v>
      </c>
      <c r="J208" s="91" t="b">
        <v>0</v>
      </c>
      <c r="K208" s="91" t="b">
        <v>0</v>
      </c>
      <c r="L208" s="91" t="b">
        <v>0</v>
      </c>
    </row>
    <row r="209" spans="1:12" ht="15">
      <c r="A209" s="91" t="s">
        <v>1291</v>
      </c>
      <c r="B209" s="91" t="s">
        <v>1203</v>
      </c>
      <c r="C209" s="91">
        <v>3</v>
      </c>
      <c r="D209" s="133">
        <v>0</v>
      </c>
      <c r="E209" s="133">
        <v>1.348953547981164</v>
      </c>
      <c r="F209" s="91" t="s">
        <v>1109</v>
      </c>
      <c r="G209" s="91" t="b">
        <v>0</v>
      </c>
      <c r="H209" s="91" t="b">
        <v>0</v>
      </c>
      <c r="I209" s="91" t="b">
        <v>0</v>
      </c>
      <c r="J209" s="91" t="b">
        <v>0</v>
      </c>
      <c r="K209" s="91" t="b">
        <v>0</v>
      </c>
      <c r="L209" s="91" t="b">
        <v>0</v>
      </c>
    </row>
    <row r="210" spans="1:12" ht="15">
      <c r="A210" s="91" t="s">
        <v>1203</v>
      </c>
      <c r="B210" s="91" t="s">
        <v>1193</v>
      </c>
      <c r="C210" s="91">
        <v>3</v>
      </c>
      <c r="D210" s="133">
        <v>0</v>
      </c>
      <c r="E210" s="133">
        <v>1.348953547981164</v>
      </c>
      <c r="F210" s="91" t="s">
        <v>1109</v>
      </c>
      <c r="G210" s="91" t="b">
        <v>0</v>
      </c>
      <c r="H210" s="91" t="b">
        <v>0</v>
      </c>
      <c r="I210" s="91" t="b">
        <v>0</v>
      </c>
      <c r="J210" s="91" t="b">
        <v>0</v>
      </c>
      <c r="K210" s="91" t="b">
        <v>0</v>
      </c>
      <c r="L210" s="91" t="b">
        <v>0</v>
      </c>
    </row>
    <row r="211" spans="1:12" ht="15">
      <c r="A211" s="91" t="s">
        <v>1193</v>
      </c>
      <c r="B211" s="91" t="s">
        <v>554</v>
      </c>
      <c r="C211" s="91">
        <v>3</v>
      </c>
      <c r="D211" s="133">
        <v>0</v>
      </c>
      <c r="E211" s="133">
        <v>1.348953547981164</v>
      </c>
      <c r="F211" s="91" t="s">
        <v>1109</v>
      </c>
      <c r="G211" s="91" t="b">
        <v>0</v>
      </c>
      <c r="H211" s="91" t="b">
        <v>0</v>
      </c>
      <c r="I211" s="91" t="b">
        <v>0</v>
      </c>
      <c r="J211" s="91" t="b">
        <v>0</v>
      </c>
      <c r="K211" s="91" t="b">
        <v>0</v>
      </c>
      <c r="L211" s="91" t="b">
        <v>0</v>
      </c>
    </row>
    <row r="212" spans="1:12" ht="15">
      <c r="A212" s="91" t="s">
        <v>554</v>
      </c>
      <c r="B212" s="91" t="s">
        <v>1292</v>
      </c>
      <c r="C212" s="91">
        <v>3</v>
      </c>
      <c r="D212" s="133">
        <v>0</v>
      </c>
      <c r="E212" s="133">
        <v>1.348953547981164</v>
      </c>
      <c r="F212" s="91" t="s">
        <v>1109</v>
      </c>
      <c r="G212" s="91" t="b">
        <v>0</v>
      </c>
      <c r="H212" s="91" t="b">
        <v>0</v>
      </c>
      <c r="I212" s="91" t="b">
        <v>0</v>
      </c>
      <c r="J212" s="91" t="b">
        <v>0</v>
      </c>
      <c r="K212" s="91" t="b">
        <v>0</v>
      </c>
      <c r="L212" s="91" t="b">
        <v>0</v>
      </c>
    </row>
    <row r="213" spans="1:12" ht="15">
      <c r="A213" s="91" t="s">
        <v>1292</v>
      </c>
      <c r="B213" s="91" t="s">
        <v>1593</v>
      </c>
      <c r="C213" s="91">
        <v>3</v>
      </c>
      <c r="D213" s="133">
        <v>0</v>
      </c>
      <c r="E213" s="133">
        <v>1.348953547981164</v>
      </c>
      <c r="F213" s="91" t="s">
        <v>1109</v>
      </c>
      <c r="G213" s="91" t="b">
        <v>0</v>
      </c>
      <c r="H213" s="91" t="b">
        <v>0</v>
      </c>
      <c r="I213" s="91" t="b">
        <v>0</v>
      </c>
      <c r="J213" s="91" t="b">
        <v>0</v>
      </c>
      <c r="K213" s="91" t="b">
        <v>0</v>
      </c>
      <c r="L213" s="91" t="b">
        <v>0</v>
      </c>
    </row>
    <row r="214" spans="1:12" ht="15">
      <c r="A214" s="91" t="s">
        <v>1593</v>
      </c>
      <c r="B214" s="91" t="s">
        <v>1594</v>
      </c>
      <c r="C214" s="91">
        <v>3</v>
      </c>
      <c r="D214" s="133">
        <v>0</v>
      </c>
      <c r="E214" s="133">
        <v>1.348953547981164</v>
      </c>
      <c r="F214" s="91" t="s">
        <v>1109</v>
      </c>
      <c r="G214" s="91" t="b">
        <v>0</v>
      </c>
      <c r="H214" s="91" t="b">
        <v>0</v>
      </c>
      <c r="I214" s="91" t="b">
        <v>0</v>
      </c>
      <c r="J214" s="91" t="b">
        <v>0</v>
      </c>
      <c r="K214" s="91" t="b">
        <v>0</v>
      </c>
      <c r="L214" s="91" t="b">
        <v>0</v>
      </c>
    </row>
    <row r="215" spans="1:12" ht="15">
      <c r="A215" s="91" t="s">
        <v>1594</v>
      </c>
      <c r="B215" s="91" t="s">
        <v>275</v>
      </c>
      <c r="C215" s="91">
        <v>3</v>
      </c>
      <c r="D215" s="133">
        <v>0</v>
      </c>
      <c r="E215" s="133">
        <v>1.348953547981164</v>
      </c>
      <c r="F215" s="91" t="s">
        <v>1109</v>
      </c>
      <c r="G215" s="91" t="b">
        <v>0</v>
      </c>
      <c r="H215" s="91" t="b">
        <v>0</v>
      </c>
      <c r="I215" s="91" t="b">
        <v>0</v>
      </c>
      <c r="J215" s="91" t="b">
        <v>0</v>
      </c>
      <c r="K215" s="91" t="b">
        <v>0</v>
      </c>
      <c r="L215" s="91" t="b">
        <v>0</v>
      </c>
    </row>
    <row r="216" spans="1:12" ht="15">
      <c r="A216" s="91" t="s">
        <v>275</v>
      </c>
      <c r="B216" s="91" t="s">
        <v>1595</v>
      </c>
      <c r="C216" s="91">
        <v>3</v>
      </c>
      <c r="D216" s="133">
        <v>0</v>
      </c>
      <c r="E216" s="133">
        <v>1.348953547981164</v>
      </c>
      <c r="F216" s="91" t="s">
        <v>1109</v>
      </c>
      <c r="G216" s="91" t="b">
        <v>0</v>
      </c>
      <c r="H216" s="91" t="b">
        <v>0</v>
      </c>
      <c r="I216" s="91" t="b">
        <v>0</v>
      </c>
      <c r="J216" s="91" t="b">
        <v>0</v>
      </c>
      <c r="K216" s="91" t="b">
        <v>0</v>
      </c>
      <c r="L216" s="91" t="b">
        <v>0</v>
      </c>
    </row>
    <row r="217" spans="1:12" ht="15">
      <c r="A217" s="91" t="s">
        <v>1595</v>
      </c>
      <c r="B217" s="91" t="s">
        <v>1596</v>
      </c>
      <c r="C217" s="91">
        <v>3</v>
      </c>
      <c r="D217" s="133">
        <v>0</v>
      </c>
      <c r="E217" s="133">
        <v>1.348953547981164</v>
      </c>
      <c r="F217" s="91" t="s">
        <v>1109</v>
      </c>
      <c r="G217" s="91" t="b">
        <v>0</v>
      </c>
      <c r="H217" s="91" t="b">
        <v>0</v>
      </c>
      <c r="I217" s="91" t="b">
        <v>0</v>
      </c>
      <c r="J217" s="91" t="b">
        <v>0</v>
      </c>
      <c r="K217" s="91" t="b">
        <v>0</v>
      </c>
      <c r="L217" s="91" t="b">
        <v>0</v>
      </c>
    </row>
    <row r="218" spans="1:12" ht="15">
      <c r="A218" s="91" t="s">
        <v>249</v>
      </c>
      <c r="B218" s="91" t="s">
        <v>1286</v>
      </c>
      <c r="C218" s="91">
        <v>2</v>
      </c>
      <c r="D218" s="133">
        <v>0.005031178830162321</v>
      </c>
      <c r="E218" s="133">
        <v>1.5250448070368452</v>
      </c>
      <c r="F218" s="91" t="s">
        <v>1109</v>
      </c>
      <c r="G218" s="91" t="b">
        <v>0</v>
      </c>
      <c r="H218" s="91" t="b">
        <v>0</v>
      </c>
      <c r="I218" s="91" t="b">
        <v>0</v>
      </c>
      <c r="J218" s="91" t="b">
        <v>0</v>
      </c>
      <c r="K218" s="91" t="b">
        <v>0</v>
      </c>
      <c r="L218" s="91" t="b">
        <v>0</v>
      </c>
    </row>
    <row r="219" spans="1:12" ht="15">
      <c r="A219" s="91" t="s">
        <v>1596</v>
      </c>
      <c r="B219" s="91" t="s">
        <v>1608</v>
      </c>
      <c r="C219" s="91">
        <v>2</v>
      </c>
      <c r="D219" s="133">
        <v>0.005031178830162321</v>
      </c>
      <c r="E219" s="133">
        <v>1.348953547981164</v>
      </c>
      <c r="F219" s="91" t="s">
        <v>1109</v>
      </c>
      <c r="G219" s="91" t="b">
        <v>0</v>
      </c>
      <c r="H219" s="91" t="b">
        <v>0</v>
      </c>
      <c r="I219" s="91" t="b">
        <v>0</v>
      </c>
      <c r="J219" s="91" t="b">
        <v>0</v>
      </c>
      <c r="K219" s="91" t="b">
        <v>0</v>
      </c>
      <c r="L219" s="91" t="b">
        <v>0</v>
      </c>
    </row>
    <row r="220" spans="1:12" ht="15">
      <c r="A220" s="91" t="s">
        <v>1191</v>
      </c>
      <c r="B220" s="91" t="s">
        <v>1258</v>
      </c>
      <c r="C220" s="91">
        <v>3</v>
      </c>
      <c r="D220" s="133">
        <v>0</v>
      </c>
      <c r="E220" s="133">
        <v>0.7781512503836436</v>
      </c>
      <c r="F220" s="91" t="s">
        <v>1110</v>
      </c>
      <c r="G220" s="91" t="b">
        <v>0</v>
      </c>
      <c r="H220" s="91" t="b">
        <v>0</v>
      </c>
      <c r="I220" s="91" t="b">
        <v>0</v>
      </c>
      <c r="J220" s="91" t="b">
        <v>0</v>
      </c>
      <c r="K220" s="91" t="b">
        <v>0</v>
      </c>
      <c r="L220" s="91" t="b">
        <v>0</v>
      </c>
    </row>
    <row r="221" spans="1:12" ht="15">
      <c r="A221" s="91" t="s">
        <v>1258</v>
      </c>
      <c r="B221" s="91" t="s">
        <v>1294</v>
      </c>
      <c r="C221" s="91">
        <v>3</v>
      </c>
      <c r="D221" s="133">
        <v>0</v>
      </c>
      <c r="E221" s="133">
        <v>1.0791812460476249</v>
      </c>
      <c r="F221" s="91" t="s">
        <v>1110</v>
      </c>
      <c r="G221" s="91" t="b">
        <v>0</v>
      </c>
      <c r="H221" s="91" t="b">
        <v>0</v>
      </c>
      <c r="I221" s="91" t="b">
        <v>0</v>
      </c>
      <c r="J221" s="91" t="b">
        <v>0</v>
      </c>
      <c r="K221" s="91" t="b">
        <v>0</v>
      </c>
      <c r="L221" s="91" t="b">
        <v>0</v>
      </c>
    </row>
    <row r="222" spans="1:12" ht="15">
      <c r="A222" s="91" t="s">
        <v>1294</v>
      </c>
      <c r="B222" s="91" t="s">
        <v>1295</v>
      </c>
      <c r="C222" s="91">
        <v>3</v>
      </c>
      <c r="D222" s="133">
        <v>0</v>
      </c>
      <c r="E222" s="133">
        <v>1.0791812460476249</v>
      </c>
      <c r="F222" s="91" t="s">
        <v>1110</v>
      </c>
      <c r="G222" s="91" t="b">
        <v>0</v>
      </c>
      <c r="H222" s="91" t="b">
        <v>0</v>
      </c>
      <c r="I222" s="91" t="b">
        <v>0</v>
      </c>
      <c r="J222" s="91" t="b">
        <v>0</v>
      </c>
      <c r="K222" s="91" t="b">
        <v>0</v>
      </c>
      <c r="L222" s="91" t="b">
        <v>0</v>
      </c>
    </row>
    <row r="223" spans="1:12" ht="15">
      <c r="A223" s="91" t="s">
        <v>1295</v>
      </c>
      <c r="B223" s="91" t="s">
        <v>1296</v>
      </c>
      <c r="C223" s="91">
        <v>3</v>
      </c>
      <c r="D223" s="133">
        <v>0</v>
      </c>
      <c r="E223" s="133">
        <v>1.0791812460476249</v>
      </c>
      <c r="F223" s="91" t="s">
        <v>1110</v>
      </c>
      <c r="G223" s="91" t="b">
        <v>0</v>
      </c>
      <c r="H223" s="91" t="b">
        <v>0</v>
      </c>
      <c r="I223" s="91" t="b">
        <v>0</v>
      </c>
      <c r="J223" s="91" t="b">
        <v>0</v>
      </c>
      <c r="K223" s="91" t="b">
        <v>0</v>
      </c>
      <c r="L223" s="91" t="b">
        <v>0</v>
      </c>
    </row>
    <row r="224" spans="1:12" ht="15">
      <c r="A224" s="91" t="s">
        <v>1296</v>
      </c>
      <c r="B224" s="91" t="s">
        <v>1297</v>
      </c>
      <c r="C224" s="91">
        <v>3</v>
      </c>
      <c r="D224" s="133">
        <v>0</v>
      </c>
      <c r="E224" s="133">
        <v>1.0791812460476249</v>
      </c>
      <c r="F224" s="91" t="s">
        <v>1110</v>
      </c>
      <c r="G224" s="91" t="b">
        <v>0</v>
      </c>
      <c r="H224" s="91" t="b">
        <v>0</v>
      </c>
      <c r="I224" s="91" t="b">
        <v>0</v>
      </c>
      <c r="J224" s="91" t="b">
        <v>1</v>
      </c>
      <c r="K224" s="91" t="b">
        <v>0</v>
      </c>
      <c r="L224" s="91" t="b">
        <v>0</v>
      </c>
    </row>
    <row r="225" spans="1:12" ht="15">
      <c r="A225" s="91" t="s">
        <v>1297</v>
      </c>
      <c r="B225" s="91" t="s">
        <v>1196</v>
      </c>
      <c r="C225" s="91">
        <v>3</v>
      </c>
      <c r="D225" s="133">
        <v>0</v>
      </c>
      <c r="E225" s="133">
        <v>1.0791812460476249</v>
      </c>
      <c r="F225" s="91" t="s">
        <v>1110</v>
      </c>
      <c r="G225" s="91" t="b">
        <v>1</v>
      </c>
      <c r="H225" s="91" t="b">
        <v>0</v>
      </c>
      <c r="I225" s="91" t="b">
        <v>0</v>
      </c>
      <c r="J225" s="91" t="b">
        <v>0</v>
      </c>
      <c r="K225" s="91" t="b">
        <v>0</v>
      </c>
      <c r="L225" s="91" t="b">
        <v>0</v>
      </c>
    </row>
    <row r="226" spans="1:12" ht="15">
      <c r="A226" s="91" t="s">
        <v>1196</v>
      </c>
      <c r="B226" s="91" t="s">
        <v>1243</v>
      </c>
      <c r="C226" s="91">
        <v>3</v>
      </c>
      <c r="D226" s="133">
        <v>0</v>
      </c>
      <c r="E226" s="133">
        <v>1.0791812460476249</v>
      </c>
      <c r="F226" s="91" t="s">
        <v>1110</v>
      </c>
      <c r="G226" s="91" t="b">
        <v>0</v>
      </c>
      <c r="H226" s="91" t="b">
        <v>0</v>
      </c>
      <c r="I226" s="91" t="b">
        <v>0</v>
      </c>
      <c r="J226" s="91" t="b">
        <v>0</v>
      </c>
      <c r="K226" s="91" t="b">
        <v>0</v>
      </c>
      <c r="L226" s="91" t="b">
        <v>0</v>
      </c>
    </row>
    <row r="227" spans="1:12" ht="15">
      <c r="A227" s="91" t="s">
        <v>1243</v>
      </c>
      <c r="B227" s="91" t="s">
        <v>1298</v>
      </c>
      <c r="C227" s="91">
        <v>3</v>
      </c>
      <c r="D227" s="133">
        <v>0</v>
      </c>
      <c r="E227" s="133">
        <v>1.0791812460476249</v>
      </c>
      <c r="F227" s="91" t="s">
        <v>1110</v>
      </c>
      <c r="G227" s="91" t="b">
        <v>0</v>
      </c>
      <c r="H227" s="91" t="b">
        <v>0</v>
      </c>
      <c r="I227" s="91" t="b">
        <v>0</v>
      </c>
      <c r="J227" s="91" t="b">
        <v>0</v>
      </c>
      <c r="K227" s="91" t="b">
        <v>1</v>
      </c>
      <c r="L227" s="91" t="b">
        <v>0</v>
      </c>
    </row>
    <row r="228" spans="1:12" ht="15">
      <c r="A228" s="91" t="s">
        <v>1298</v>
      </c>
      <c r="B228" s="91" t="s">
        <v>1191</v>
      </c>
      <c r="C228" s="91">
        <v>3</v>
      </c>
      <c r="D228" s="133">
        <v>0</v>
      </c>
      <c r="E228" s="133">
        <v>0.8573324964312685</v>
      </c>
      <c r="F228" s="91" t="s">
        <v>1110</v>
      </c>
      <c r="G228" s="91" t="b">
        <v>0</v>
      </c>
      <c r="H228" s="91" t="b">
        <v>1</v>
      </c>
      <c r="I228" s="91" t="b">
        <v>0</v>
      </c>
      <c r="J228" s="91" t="b">
        <v>0</v>
      </c>
      <c r="K228" s="91" t="b">
        <v>0</v>
      </c>
      <c r="L228" s="91" t="b">
        <v>0</v>
      </c>
    </row>
    <row r="229" spans="1:12" ht="15">
      <c r="A229" s="91" t="s">
        <v>216</v>
      </c>
      <c r="B229" s="91" t="s">
        <v>1191</v>
      </c>
      <c r="C229" s="91">
        <v>2</v>
      </c>
      <c r="D229" s="133">
        <v>0.009030320977214422</v>
      </c>
      <c r="E229" s="133">
        <v>0.8573324964312685</v>
      </c>
      <c r="F229" s="91" t="s">
        <v>1110</v>
      </c>
      <c r="G229" s="91" t="b">
        <v>0</v>
      </c>
      <c r="H229" s="91" t="b">
        <v>0</v>
      </c>
      <c r="I229" s="91" t="b">
        <v>0</v>
      </c>
      <c r="J229" s="91" t="b">
        <v>0</v>
      </c>
      <c r="K229" s="91" t="b">
        <v>0</v>
      </c>
      <c r="L229" s="91" t="b">
        <v>0</v>
      </c>
    </row>
    <row r="230" spans="1:12" ht="15">
      <c r="A230" s="91" t="s">
        <v>1191</v>
      </c>
      <c r="B230" s="91" t="s">
        <v>1643</v>
      </c>
      <c r="C230" s="91">
        <v>2</v>
      </c>
      <c r="D230" s="133">
        <v>0.009030320977214422</v>
      </c>
      <c r="E230" s="133">
        <v>0.7781512503836436</v>
      </c>
      <c r="F230" s="91" t="s">
        <v>1110</v>
      </c>
      <c r="G230" s="91" t="b">
        <v>0</v>
      </c>
      <c r="H230" s="91" t="b">
        <v>0</v>
      </c>
      <c r="I230" s="91" t="b">
        <v>0</v>
      </c>
      <c r="J230" s="91" t="b">
        <v>0</v>
      </c>
      <c r="K230" s="91" t="b">
        <v>0</v>
      </c>
      <c r="L230" s="91" t="b">
        <v>0</v>
      </c>
    </row>
    <row r="231" spans="1:12" ht="15">
      <c r="A231" s="91" t="s">
        <v>272</v>
      </c>
      <c r="B231" s="91" t="s">
        <v>1302</v>
      </c>
      <c r="C231" s="91">
        <v>2</v>
      </c>
      <c r="D231" s="133">
        <v>0</v>
      </c>
      <c r="E231" s="133">
        <v>1.2174839442139063</v>
      </c>
      <c r="F231" s="91" t="s">
        <v>1113</v>
      </c>
      <c r="G231" s="91" t="b">
        <v>0</v>
      </c>
      <c r="H231" s="91" t="b">
        <v>0</v>
      </c>
      <c r="I231" s="91" t="b">
        <v>0</v>
      </c>
      <c r="J231" s="91" t="b">
        <v>0</v>
      </c>
      <c r="K231" s="91" t="b">
        <v>0</v>
      </c>
      <c r="L231" s="91" t="b">
        <v>0</v>
      </c>
    </row>
    <row r="232" spans="1:12" ht="15">
      <c r="A232" s="91" t="s">
        <v>1302</v>
      </c>
      <c r="B232" s="91" t="s">
        <v>1303</v>
      </c>
      <c r="C232" s="91">
        <v>2</v>
      </c>
      <c r="D232" s="133">
        <v>0</v>
      </c>
      <c r="E232" s="133">
        <v>1.2174839442139063</v>
      </c>
      <c r="F232" s="91" t="s">
        <v>1113</v>
      </c>
      <c r="G232" s="91" t="b">
        <v>0</v>
      </c>
      <c r="H232" s="91" t="b">
        <v>0</v>
      </c>
      <c r="I232" s="91" t="b">
        <v>0</v>
      </c>
      <c r="J232" s="91" t="b">
        <v>0</v>
      </c>
      <c r="K232" s="91" t="b">
        <v>0</v>
      </c>
      <c r="L232" s="91" t="b">
        <v>0</v>
      </c>
    </row>
    <row r="233" spans="1:12" ht="15">
      <c r="A233" s="91" t="s">
        <v>1303</v>
      </c>
      <c r="B233" s="91" t="s">
        <v>1304</v>
      </c>
      <c r="C233" s="91">
        <v>2</v>
      </c>
      <c r="D233" s="133">
        <v>0</v>
      </c>
      <c r="E233" s="133">
        <v>1.2174839442139063</v>
      </c>
      <c r="F233" s="91" t="s">
        <v>1113</v>
      </c>
      <c r="G233" s="91" t="b">
        <v>0</v>
      </c>
      <c r="H233" s="91" t="b">
        <v>0</v>
      </c>
      <c r="I233" s="91" t="b">
        <v>0</v>
      </c>
      <c r="J233" s="91" t="b">
        <v>0</v>
      </c>
      <c r="K233" s="91" t="b">
        <v>0</v>
      </c>
      <c r="L233" s="91" t="b">
        <v>0</v>
      </c>
    </row>
    <row r="234" spans="1:12" ht="15">
      <c r="A234" s="91" t="s">
        <v>1304</v>
      </c>
      <c r="B234" s="91" t="s">
        <v>1191</v>
      </c>
      <c r="C234" s="91">
        <v>2</v>
      </c>
      <c r="D234" s="133">
        <v>0</v>
      </c>
      <c r="E234" s="133">
        <v>1.2174839442139063</v>
      </c>
      <c r="F234" s="91" t="s">
        <v>1113</v>
      </c>
      <c r="G234" s="91" t="b">
        <v>0</v>
      </c>
      <c r="H234" s="91" t="b">
        <v>0</v>
      </c>
      <c r="I234" s="91" t="b">
        <v>0</v>
      </c>
      <c r="J234" s="91" t="b">
        <v>0</v>
      </c>
      <c r="K234" s="91" t="b">
        <v>0</v>
      </c>
      <c r="L234" s="91" t="b">
        <v>0</v>
      </c>
    </row>
    <row r="235" spans="1:12" ht="15">
      <c r="A235" s="91" t="s">
        <v>1191</v>
      </c>
      <c r="B235" s="91" t="s">
        <v>1305</v>
      </c>
      <c r="C235" s="91">
        <v>2</v>
      </c>
      <c r="D235" s="133">
        <v>0</v>
      </c>
      <c r="E235" s="133">
        <v>1.2174839442139063</v>
      </c>
      <c r="F235" s="91" t="s">
        <v>1113</v>
      </c>
      <c r="G235" s="91" t="b">
        <v>0</v>
      </c>
      <c r="H235" s="91" t="b">
        <v>0</v>
      </c>
      <c r="I235" s="91" t="b">
        <v>0</v>
      </c>
      <c r="J235" s="91" t="b">
        <v>0</v>
      </c>
      <c r="K235" s="91" t="b">
        <v>0</v>
      </c>
      <c r="L235" s="91" t="b">
        <v>0</v>
      </c>
    </row>
    <row r="236" spans="1:12" ht="15">
      <c r="A236" s="91" t="s">
        <v>1305</v>
      </c>
      <c r="B236" s="91" t="s">
        <v>1281</v>
      </c>
      <c r="C236" s="91">
        <v>2</v>
      </c>
      <c r="D236" s="133">
        <v>0</v>
      </c>
      <c r="E236" s="133">
        <v>1.0413926851582251</v>
      </c>
      <c r="F236" s="91" t="s">
        <v>1113</v>
      </c>
      <c r="G236" s="91" t="b">
        <v>0</v>
      </c>
      <c r="H236" s="91" t="b">
        <v>0</v>
      </c>
      <c r="I236" s="91" t="b">
        <v>0</v>
      </c>
      <c r="J236" s="91" t="b">
        <v>0</v>
      </c>
      <c r="K236" s="91" t="b">
        <v>0</v>
      </c>
      <c r="L236" s="91" t="b">
        <v>0</v>
      </c>
    </row>
    <row r="237" spans="1:12" ht="15">
      <c r="A237" s="91" t="s">
        <v>1281</v>
      </c>
      <c r="B237" s="91" t="s">
        <v>1306</v>
      </c>
      <c r="C237" s="91">
        <v>2</v>
      </c>
      <c r="D237" s="133">
        <v>0</v>
      </c>
      <c r="E237" s="133">
        <v>1.0413926851582251</v>
      </c>
      <c r="F237" s="91" t="s">
        <v>1113</v>
      </c>
      <c r="G237" s="91" t="b">
        <v>0</v>
      </c>
      <c r="H237" s="91" t="b">
        <v>0</v>
      </c>
      <c r="I237" s="91" t="b">
        <v>0</v>
      </c>
      <c r="J237" s="91" t="b">
        <v>0</v>
      </c>
      <c r="K237" s="91" t="b">
        <v>0</v>
      </c>
      <c r="L237" s="91" t="b">
        <v>0</v>
      </c>
    </row>
    <row r="238" spans="1:12" ht="15">
      <c r="A238" s="91" t="s">
        <v>1306</v>
      </c>
      <c r="B238" s="91" t="s">
        <v>1307</v>
      </c>
      <c r="C238" s="91">
        <v>2</v>
      </c>
      <c r="D238" s="133">
        <v>0</v>
      </c>
      <c r="E238" s="133">
        <v>1.2174839442139063</v>
      </c>
      <c r="F238" s="91" t="s">
        <v>1113</v>
      </c>
      <c r="G238" s="91" t="b">
        <v>0</v>
      </c>
      <c r="H238" s="91" t="b">
        <v>0</v>
      </c>
      <c r="I238" s="91" t="b">
        <v>0</v>
      </c>
      <c r="J238" s="91" t="b">
        <v>0</v>
      </c>
      <c r="K238" s="91" t="b">
        <v>0</v>
      </c>
      <c r="L238" s="91" t="b">
        <v>0</v>
      </c>
    </row>
    <row r="239" spans="1:12" ht="15">
      <c r="A239" s="91" t="s">
        <v>1307</v>
      </c>
      <c r="B239" s="91" t="s">
        <v>1308</v>
      </c>
      <c r="C239" s="91">
        <v>2</v>
      </c>
      <c r="D239" s="133">
        <v>0</v>
      </c>
      <c r="E239" s="133">
        <v>1.2174839442139063</v>
      </c>
      <c r="F239" s="91" t="s">
        <v>1113</v>
      </c>
      <c r="G239" s="91" t="b">
        <v>0</v>
      </c>
      <c r="H239" s="91" t="b">
        <v>0</v>
      </c>
      <c r="I239" s="91" t="b">
        <v>0</v>
      </c>
      <c r="J239" s="91" t="b">
        <v>0</v>
      </c>
      <c r="K239" s="91" t="b">
        <v>0</v>
      </c>
      <c r="L239" s="91" t="b">
        <v>0</v>
      </c>
    </row>
    <row r="240" spans="1:12" ht="15">
      <c r="A240" s="91" t="s">
        <v>1308</v>
      </c>
      <c r="B240" s="91" t="s">
        <v>1638</v>
      </c>
      <c r="C240" s="91">
        <v>2</v>
      </c>
      <c r="D240" s="133">
        <v>0</v>
      </c>
      <c r="E240" s="133">
        <v>1.2174839442139063</v>
      </c>
      <c r="F240" s="91" t="s">
        <v>1113</v>
      </c>
      <c r="G240" s="91" t="b">
        <v>0</v>
      </c>
      <c r="H240" s="91" t="b">
        <v>0</v>
      </c>
      <c r="I240" s="91" t="b">
        <v>0</v>
      </c>
      <c r="J240" s="91" t="b">
        <v>0</v>
      </c>
      <c r="K240" s="91" t="b">
        <v>1</v>
      </c>
      <c r="L240" s="91" t="b">
        <v>0</v>
      </c>
    </row>
    <row r="241" spans="1:12" ht="15">
      <c r="A241" s="91" t="s">
        <v>1638</v>
      </c>
      <c r="B241" s="91" t="s">
        <v>1600</v>
      </c>
      <c r="C241" s="91">
        <v>2</v>
      </c>
      <c r="D241" s="133">
        <v>0</v>
      </c>
      <c r="E241" s="133">
        <v>1.2174839442139063</v>
      </c>
      <c r="F241" s="91" t="s">
        <v>1113</v>
      </c>
      <c r="G241" s="91" t="b">
        <v>0</v>
      </c>
      <c r="H241" s="91" t="b">
        <v>1</v>
      </c>
      <c r="I241" s="91" t="b">
        <v>0</v>
      </c>
      <c r="J241" s="91" t="b">
        <v>0</v>
      </c>
      <c r="K241" s="91" t="b">
        <v>0</v>
      </c>
      <c r="L241" s="91" t="b">
        <v>0</v>
      </c>
    </row>
    <row r="242" spans="1:12" ht="15">
      <c r="A242" s="91" t="s">
        <v>1600</v>
      </c>
      <c r="B242" s="91" t="s">
        <v>1601</v>
      </c>
      <c r="C242" s="91">
        <v>2</v>
      </c>
      <c r="D242" s="133">
        <v>0</v>
      </c>
      <c r="E242" s="133">
        <v>1.2174839442139063</v>
      </c>
      <c r="F242" s="91" t="s">
        <v>1113</v>
      </c>
      <c r="G242" s="91" t="b">
        <v>0</v>
      </c>
      <c r="H242" s="91" t="b">
        <v>0</v>
      </c>
      <c r="I242" s="91" t="b">
        <v>0</v>
      </c>
      <c r="J242" s="91" t="b">
        <v>0</v>
      </c>
      <c r="K242" s="91" t="b">
        <v>0</v>
      </c>
      <c r="L242" s="91" t="b">
        <v>0</v>
      </c>
    </row>
    <row r="243" spans="1:12" ht="15">
      <c r="A243" s="91" t="s">
        <v>1620</v>
      </c>
      <c r="B243" s="91" t="s">
        <v>240</v>
      </c>
      <c r="C243" s="91">
        <v>2</v>
      </c>
      <c r="D243" s="133">
        <v>0</v>
      </c>
      <c r="E243" s="133">
        <v>0.8750612633917001</v>
      </c>
      <c r="F243" s="91" t="s">
        <v>1117</v>
      </c>
      <c r="G243" s="91" t="b">
        <v>1</v>
      </c>
      <c r="H243" s="91" t="b">
        <v>0</v>
      </c>
      <c r="I243" s="91" t="b">
        <v>0</v>
      </c>
      <c r="J243" s="91" t="b">
        <v>0</v>
      </c>
      <c r="K243" s="91" t="b">
        <v>0</v>
      </c>
      <c r="L243" s="91" t="b">
        <v>0</v>
      </c>
    </row>
    <row r="244" spans="1:12" ht="15">
      <c r="A244" s="91" t="s">
        <v>240</v>
      </c>
      <c r="B244" s="91" t="s">
        <v>1239</v>
      </c>
      <c r="C244" s="91">
        <v>2</v>
      </c>
      <c r="D244" s="133">
        <v>0</v>
      </c>
      <c r="E244" s="133">
        <v>0.8750612633917001</v>
      </c>
      <c r="F244" s="91" t="s">
        <v>1117</v>
      </c>
      <c r="G244" s="91" t="b">
        <v>0</v>
      </c>
      <c r="H244" s="91" t="b">
        <v>0</v>
      </c>
      <c r="I244" s="91" t="b">
        <v>0</v>
      </c>
      <c r="J244" s="91" t="b">
        <v>0</v>
      </c>
      <c r="K244" s="91" t="b">
        <v>0</v>
      </c>
      <c r="L244" s="91" t="b">
        <v>0</v>
      </c>
    </row>
    <row r="245" spans="1:12" ht="15">
      <c r="A245" s="91" t="s">
        <v>1239</v>
      </c>
      <c r="B245" s="91" t="s">
        <v>1621</v>
      </c>
      <c r="C245" s="91">
        <v>2</v>
      </c>
      <c r="D245" s="133">
        <v>0</v>
      </c>
      <c r="E245" s="133">
        <v>0.8750612633917001</v>
      </c>
      <c r="F245" s="91" t="s">
        <v>1117</v>
      </c>
      <c r="G245" s="91" t="b">
        <v>0</v>
      </c>
      <c r="H245" s="91" t="b">
        <v>0</v>
      </c>
      <c r="I245" s="91" t="b">
        <v>0</v>
      </c>
      <c r="J245" s="91" t="b">
        <v>0</v>
      </c>
      <c r="K245" s="91" t="b">
        <v>0</v>
      </c>
      <c r="L245" s="91" t="b">
        <v>0</v>
      </c>
    </row>
    <row r="246" spans="1:12" ht="15">
      <c r="A246" s="91" t="s">
        <v>1621</v>
      </c>
      <c r="B246" s="91" t="s">
        <v>1622</v>
      </c>
      <c r="C246" s="91">
        <v>2</v>
      </c>
      <c r="D246" s="133">
        <v>0</v>
      </c>
      <c r="E246" s="133">
        <v>0.8750612633917001</v>
      </c>
      <c r="F246" s="91" t="s">
        <v>1117</v>
      </c>
      <c r="G246" s="91" t="b">
        <v>0</v>
      </c>
      <c r="H246" s="91" t="b">
        <v>0</v>
      </c>
      <c r="I246" s="91" t="b">
        <v>0</v>
      </c>
      <c r="J246" s="91" t="b">
        <v>0</v>
      </c>
      <c r="K246" s="91" t="b">
        <v>0</v>
      </c>
      <c r="L246" s="91" t="b">
        <v>0</v>
      </c>
    </row>
    <row r="247" spans="1:12" ht="15">
      <c r="A247" s="91" t="s">
        <v>1622</v>
      </c>
      <c r="B247" s="91" t="s">
        <v>1623</v>
      </c>
      <c r="C247" s="91">
        <v>2</v>
      </c>
      <c r="D247" s="133">
        <v>0</v>
      </c>
      <c r="E247" s="133">
        <v>0.8750612633917001</v>
      </c>
      <c r="F247" s="91" t="s">
        <v>1117</v>
      </c>
      <c r="G247" s="91" t="b">
        <v>0</v>
      </c>
      <c r="H247" s="91" t="b">
        <v>0</v>
      </c>
      <c r="I247" s="91" t="b">
        <v>0</v>
      </c>
      <c r="J247" s="91" t="b">
        <v>0</v>
      </c>
      <c r="K247" s="91" t="b">
        <v>0</v>
      </c>
      <c r="L247" s="91" t="b">
        <v>0</v>
      </c>
    </row>
    <row r="248" spans="1:12" ht="15">
      <c r="A248" s="91" t="s">
        <v>1623</v>
      </c>
      <c r="B248" s="91" t="s">
        <v>1624</v>
      </c>
      <c r="C248" s="91">
        <v>2</v>
      </c>
      <c r="D248" s="133">
        <v>0</v>
      </c>
      <c r="E248" s="133">
        <v>0.8750612633917001</v>
      </c>
      <c r="F248" s="91" t="s">
        <v>1117</v>
      </c>
      <c r="G248" s="91" t="b">
        <v>0</v>
      </c>
      <c r="H248" s="91" t="b">
        <v>0</v>
      </c>
      <c r="I248" s="91" t="b">
        <v>0</v>
      </c>
      <c r="J248" s="91" t="b">
        <v>0</v>
      </c>
      <c r="K248" s="91" t="b">
        <v>0</v>
      </c>
      <c r="L248" s="91" t="b">
        <v>0</v>
      </c>
    </row>
    <row r="249" spans="1:12" ht="15">
      <c r="A249" s="91" t="s">
        <v>1624</v>
      </c>
      <c r="B249" s="91" t="s">
        <v>1625</v>
      </c>
      <c r="C249" s="91">
        <v>2</v>
      </c>
      <c r="D249" s="133">
        <v>0</v>
      </c>
      <c r="E249" s="133">
        <v>0.8750612633917001</v>
      </c>
      <c r="F249" s="91" t="s">
        <v>1117</v>
      </c>
      <c r="G249" s="91" t="b">
        <v>0</v>
      </c>
      <c r="H249" s="91" t="b">
        <v>0</v>
      </c>
      <c r="I249" s="91" t="b">
        <v>0</v>
      </c>
      <c r="J249" s="91" t="b">
        <v>0</v>
      </c>
      <c r="K249" s="91" t="b">
        <v>0</v>
      </c>
      <c r="L249" s="91" t="b">
        <v>0</v>
      </c>
    </row>
    <row r="250" spans="1:12" ht="15">
      <c r="A250" s="91" t="s">
        <v>1582</v>
      </c>
      <c r="B250" s="91" t="s">
        <v>1598</v>
      </c>
      <c r="C250" s="91">
        <v>2</v>
      </c>
      <c r="D250" s="133">
        <v>0</v>
      </c>
      <c r="E250" s="133">
        <v>1.505149978319906</v>
      </c>
      <c r="F250" s="91" t="s">
        <v>1122</v>
      </c>
      <c r="G250" s="91" t="b">
        <v>0</v>
      </c>
      <c r="H250" s="91" t="b">
        <v>0</v>
      </c>
      <c r="I250" s="91" t="b">
        <v>0</v>
      </c>
      <c r="J250" s="91" t="b">
        <v>0</v>
      </c>
      <c r="K250" s="91" t="b">
        <v>0</v>
      </c>
      <c r="L250" s="91" t="b">
        <v>0</v>
      </c>
    </row>
    <row r="251" spans="1:12" ht="15">
      <c r="A251" s="91" t="s">
        <v>1598</v>
      </c>
      <c r="B251" s="91" t="s">
        <v>1644</v>
      </c>
      <c r="C251" s="91">
        <v>2</v>
      </c>
      <c r="D251" s="133">
        <v>0</v>
      </c>
      <c r="E251" s="133">
        <v>1.505149978319906</v>
      </c>
      <c r="F251" s="91" t="s">
        <v>1122</v>
      </c>
      <c r="G251" s="91" t="b">
        <v>0</v>
      </c>
      <c r="H251" s="91" t="b">
        <v>0</v>
      </c>
      <c r="I251" s="91" t="b">
        <v>0</v>
      </c>
      <c r="J251" s="91" t="b">
        <v>0</v>
      </c>
      <c r="K251" s="91" t="b">
        <v>0</v>
      </c>
      <c r="L251" s="91" t="b">
        <v>0</v>
      </c>
    </row>
    <row r="252" spans="1:12" ht="15">
      <c r="A252" s="91" t="s">
        <v>1644</v>
      </c>
      <c r="B252" s="91" t="s">
        <v>1645</v>
      </c>
      <c r="C252" s="91">
        <v>2</v>
      </c>
      <c r="D252" s="133">
        <v>0</v>
      </c>
      <c r="E252" s="133">
        <v>1.505149978319906</v>
      </c>
      <c r="F252" s="91" t="s">
        <v>1122</v>
      </c>
      <c r="G252" s="91" t="b">
        <v>0</v>
      </c>
      <c r="H252" s="91" t="b">
        <v>0</v>
      </c>
      <c r="I252" s="91" t="b">
        <v>0</v>
      </c>
      <c r="J252" s="91" t="b">
        <v>0</v>
      </c>
      <c r="K252" s="91" t="b">
        <v>0</v>
      </c>
      <c r="L252" s="91" t="b">
        <v>0</v>
      </c>
    </row>
    <row r="253" spans="1:12" ht="15">
      <c r="A253" s="91" t="s">
        <v>1645</v>
      </c>
      <c r="B253" s="91" t="s">
        <v>1579</v>
      </c>
      <c r="C253" s="91">
        <v>2</v>
      </c>
      <c r="D253" s="133">
        <v>0</v>
      </c>
      <c r="E253" s="133">
        <v>1.505149978319906</v>
      </c>
      <c r="F253" s="91" t="s">
        <v>1122</v>
      </c>
      <c r="G253" s="91" t="b">
        <v>0</v>
      </c>
      <c r="H253" s="91" t="b">
        <v>0</v>
      </c>
      <c r="I253" s="91" t="b">
        <v>0</v>
      </c>
      <c r="J253" s="91" t="b">
        <v>0</v>
      </c>
      <c r="K253" s="91" t="b">
        <v>0</v>
      </c>
      <c r="L253" s="91" t="b">
        <v>0</v>
      </c>
    </row>
    <row r="254" spans="1:12" ht="15">
      <c r="A254" s="91" t="s">
        <v>1579</v>
      </c>
      <c r="B254" s="91" t="s">
        <v>1646</v>
      </c>
      <c r="C254" s="91">
        <v>2</v>
      </c>
      <c r="D254" s="133">
        <v>0</v>
      </c>
      <c r="E254" s="133">
        <v>1.505149978319906</v>
      </c>
      <c r="F254" s="91" t="s">
        <v>1122</v>
      </c>
      <c r="G254" s="91" t="b">
        <v>0</v>
      </c>
      <c r="H254" s="91" t="b">
        <v>0</v>
      </c>
      <c r="I254" s="91" t="b">
        <v>0</v>
      </c>
      <c r="J254" s="91" t="b">
        <v>0</v>
      </c>
      <c r="K254" s="91" t="b">
        <v>0</v>
      </c>
      <c r="L254" s="91" t="b">
        <v>0</v>
      </c>
    </row>
    <row r="255" spans="1:12" ht="15">
      <c r="A255" s="91" t="s">
        <v>1646</v>
      </c>
      <c r="B255" s="91" t="s">
        <v>1647</v>
      </c>
      <c r="C255" s="91">
        <v>2</v>
      </c>
      <c r="D255" s="133">
        <v>0</v>
      </c>
      <c r="E255" s="133">
        <v>1.505149978319906</v>
      </c>
      <c r="F255" s="91" t="s">
        <v>1122</v>
      </c>
      <c r="G255" s="91" t="b">
        <v>0</v>
      </c>
      <c r="H255" s="91" t="b">
        <v>0</v>
      </c>
      <c r="I255" s="91" t="b">
        <v>0</v>
      </c>
      <c r="J255" s="91" t="b">
        <v>0</v>
      </c>
      <c r="K255" s="91" t="b">
        <v>0</v>
      </c>
      <c r="L255" s="91" t="b">
        <v>0</v>
      </c>
    </row>
    <row r="256" spans="1:12" ht="15">
      <c r="A256" s="91" t="s">
        <v>1647</v>
      </c>
      <c r="B256" s="91" t="s">
        <v>1648</v>
      </c>
      <c r="C256" s="91">
        <v>2</v>
      </c>
      <c r="D256" s="133">
        <v>0</v>
      </c>
      <c r="E256" s="133">
        <v>1.505149978319906</v>
      </c>
      <c r="F256" s="91" t="s">
        <v>1122</v>
      </c>
      <c r="G256" s="91" t="b">
        <v>0</v>
      </c>
      <c r="H256" s="91" t="b">
        <v>0</v>
      </c>
      <c r="I256" s="91" t="b">
        <v>0</v>
      </c>
      <c r="J256" s="91" t="b">
        <v>0</v>
      </c>
      <c r="K256" s="91" t="b">
        <v>0</v>
      </c>
      <c r="L256" s="91" t="b">
        <v>0</v>
      </c>
    </row>
    <row r="257" spans="1:12" ht="15">
      <c r="A257" s="91" t="s">
        <v>1648</v>
      </c>
      <c r="B257" s="91" t="s">
        <v>1649</v>
      </c>
      <c r="C257" s="91">
        <v>2</v>
      </c>
      <c r="D257" s="133">
        <v>0</v>
      </c>
      <c r="E257" s="133">
        <v>1.505149978319906</v>
      </c>
      <c r="F257" s="91" t="s">
        <v>1122</v>
      </c>
      <c r="G257" s="91" t="b">
        <v>0</v>
      </c>
      <c r="H257" s="91" t="b">
        <v>0</v>
      </c>
      <c r="I257" s="91" t="b">
        <v>0</v>
      </c>
      <c r="J257" s="91" t="b">
        <v>0</v>
      </c>
      <c r="K257" s="91" t="b">
        <v>0</v>
      </c>
      <c r="L257" s="91" t="b">
        <v>0</v>
      </c>
    </row>
    <row r="258" spans="1:12" ht="15">
      <c r="A258" s="91" t="s">
        <v>1649</v>
      </c>
      <c r="B258" s="91" t="s">
        <v>1650</v>
      </c>
      <c r="C258" s="91">
        <v>2</v>
      </c>
      <c r="D258" s="133">
        <v>0</v>
      </c>
      <c r="E258" s="133">
        <v>1.505149978319906</v>
      </c>
      <c r="F258" s="91" t="s">
        <v>1122</v>
      </c>
      <c r="G258" s="91" t="b">
        <v>0</v>
      </c>
      <c r="H258" s="91" t="b">
        <v>0</v>
      </c>
      <c r="I258" s="91" t="b">
        <v>0</v>
      </c>
      <c r="J258" s="91" t="b">
        <v>0</v>
      </c>
      <c r="K258" s="91" t="b">
        <v>0</v>
      </c>
      <c r="L258" s="91" t="b">
        <v>0</v>
      </c>
    </row>
    <row r="259" spans="1:12" ht="15">
      <c r="A259" s="91" t="s">
        <v>1650</v>
      </c>
      <c r="B259" s="91" t="s">
        <v>1240</v>
      </c>
      <c r="C259" s="91">
        <v>2</v>
      </c>
      <c r="D259" s="133">
        <v>0</v>
      </c>
      <c r="E259" s="133">
        <v>0.9030899869919435</v>
      </c>
      <c r="F259" s="91" t="s">
        <v>1122</v>
      </c>
      <c r="G259" s="91" t="b">
        <v>0</v>
      </c>
      <c r="H259" s="91" t="b">
        <v>0</v>
      </c>
      <c r="I259" s="91" t="b">
        <v>0</v>
      </c>
      <c r="J259" s="91" t="b">
        <v>0</v>
      </c>
      <c r="K259" s="91" t="b">
        <v>0</v>
      </c>
      <c r="L259" s="91" t="b">
        <v>0</v>
      </c>
    </row>
    <row r="260" spans="1:12" ht="15">
      <c r="A260" s="91" t="s">
        <v>1240</v>
      </c>
      <c r="B260" s="91" t="s">
        <v>1651</v>
      </c>
      <c r="C260" s="91">
        <v>2</v>
      </c>
      <c r="D260" s="133">
        <v>0</v>
      </c>
      <c r="E260" s="133">
        <v>0.9030899869919435</v>
      </c>
      <c r="F260" s="91" t="s">
        <v>1122</v>
      </c>
      <c r="G260" s="91" t="b">
        <v>0</v>
      </c>
      <c r="H260" s="91" t="b">
        <v>0</v>
      </c>
      <c r="I260" s="91" t="b">
        <v>0</v>
      </c>
      <c r="J260" s="91" t="b">
        <v>0</v>
      </c>
      <c r="K260" s="91" t="b">
        <v>0</v>
      </c>
      <c r="L260" s="91" t="b">
        <v>0</v>
      </c>
    </row>
    <row r="261" spans="1:12" ht="15">
      <c r="A261" s="91" t="s">
        <v>1651</v>
      </c>
      <c r="B261" s="91" t="s">
        <v>1238</v>
      </c>
      <c r="C261" s="91">
        <v>2</v>
      </c>
      <c r="D261" s="133">
        <v>0</v>
      </c>
      <c r="E261" s="133">
        <v>0.9030899869919435</v>
      </c>
      <c r="F261" s="91" t="s">
        <v>1122</v>
      </c>
      <c r="G261" s="91" t="b">
        <v>0</v>
      </c>
      <c r="H261" s="91" t="b">
        <v>0</v>
      </c>
      <c r="I261" s="91" t="b">
        <v>0</v>
      </c>
      <c r="J261" s="91" t="b">
        <v>0</v>
      </c>
      <c r="K261" s="91" t="b">
        <v>0</v>
      </c>
      <c r="L261" s="91" t="b">
        <v>0</v>
      </c>
    </row>
    <row r="262" spans="1:12" ht="15">
      <c r="A262" s="91" t="s">
        <v>1238</v>
      </c>
      <c r="B262" s="91" t="s">
        <v>1652</v>
      </c>
      <c r="C262" s="91">
        <v>2</v>
      </c>
      <c r="D262" s="133">
        <v>0</v>
      </c>
      <c r="E262" s="133">
        <v>0.9610819339696303</v>
      </c>
      <c r="F262" s="91" t="s">
        <v>1122</v>
      </c>
      <c r="G262" s="91" t="b">
        <v>0</v>
      </c>
      <c r="H262" s="91" t="b">
        <v>0</v>
      </c>
      <c r="I262" s="91" t="b">
        <v>0</v>
      </c>
      <c r="J262" s="91" t="b">
        <v>0</v>
      </c>
      <c r="K262" s="91" t="b">
        <v>0</v>
      </c>
      <c r="L262" s="91" t="b">
        <v>0</v>
      </c>
    </row>
    <row r="263" spans="1:12" ht="15">
      <c r="A263" s="91" t="s">
        <v>1652</v>
      </c>
      <c r="B263" s="91" t="s">
        <v>1238</v>
      </c>
      <c r="C263" s="91">
        <v>2</v>
      </c>
      <c r="D263" s="133">
        <v>0</v>
      </c>
      <c r="E263" s="133">
        <v>0.9030899869919435</v>
      </c>
      <c r="F263" s="91" t="s">
        <v>1122</v>
      </c>
      <c r="G263" s="91" t="b">
        <v>0</v>
      </c>
      <c r="H263" s="91" t="b">
        <v>0</v>
      </c>
      <c r="I263" s="91" t="b">
        <v>0</v>
      </c>
      <c r="J263" s="91" t="b">
        <v>0</v>
      </c>
      <c r="K263" s="91" t="b">
        <v>0</v>
      </c>
      <c r="L263" s="91" t="b">
        <v>0</v>
      </c>
    </row>
    <row r="264" spans="1:12" ht="15">
      <c r="A264" s="91" t="s">
        <v>1238</v>
      </c>
      <c r="B264" s="91" t="s">
        <v>1653</v>
      </c>
      <c r="C264" s="91">
        <v>2</v>
      </c>
      <c r="D264" s="133">
        <v>0</v>
      </c>
      <c r="E264" s="133">
        <v>0.9610819339696303</v>
      </c>
      <c r="F264" s="91" t="s">
        <v>1122</v>
      </c>
      <c r="G264" s="91" t="b">
        <v>0</v>
      </c>
      <c r="H264" s="91" t="b">
        <v>0</v>
      </c>
      <c r="I264" s="91" t="b">
        <v>0</v>
      </c>
      <c r="J264" s="91" t="b">
        <v>0</v>
      </c>
      <c r="K264" s="91" t="b">
        <v>0</v>
      </c>
      <c r="L264" s="91" t="b">
        <v>0</v>
      </c>
    </row>
    <row r="265" spans="1:12" ht="15">
      <c r="A265" s="91" t="s">
        <v>1653</v>
      </c>
      <c r="B265" s="91" t="s">
        <v>1238</v>
      </c>
      <c r="C265" s="91">
        <v>2</v>
      </c>
      <c r="D265" s="133">
        <v>0</v>
      </c>
      <c r="E265" s="133">
        <v>0.9030899869919435</v>
      </c>
      <c r="F265" s="91" t="s">
        <v>1122</v>
      </c>
      <c r="G265" s="91" t="b">
        <v>0</v>
      </c>
      <c r="H265" s="91" t="b">
        <v>0</v>
      </c>
      <c r="I265" s="91" t="b">
        <v>0</v>
      </c>
      <c r="J265" s="91" t="b">
        <v>0</v>
      </c>
      <c r="K265" s="91" t="b">
        <v>0</v>
      </c>
      <c r="L265" s="91" t="b">
        <v>0</v>
      </c>
    </row>
    <row r="266" spans="1:12" ht="15">
      <c r="A266" s="91" t="s">
        <v>1238</v>
      </c>
      <c r="B266" s="91" t="s">
        <v>1654</v>
      </c>
      <c r="C266" s="91">
        <v>2</v>
      </c>
      <c r="D266" s="133">
        <v>0</v>
      </c>
      <c r="E266" s="133">
        <v>0.9610819339696303</v>
      </c>
      <c r="F266" s="91" t="s">
        <v>1122</v>
      </c>
      <c r="G266" s="91" t="b">
        <v>0</v>
      </c>
      <c r="H266" s="91" t="b">
        <v>0</v>
      </c>
      <c r="I266" s="91" t="b">
        <v>0</v>
      </c>
      <c r="J266" s="91" t="b">
        <v>0</v>
      </c>
      <c r="K266" s="91" t="b">
        <v>0</v>
      </c>
      <c r="L266" s="91" t="b">
        <v>0</v>
      </c>
    </row>
    <row r="267" spans="1:12" ht="15">
      <c r="A267" s="91" t="s">
        <v>1654</v>
      </c>
      <c r="B267" s="91" t="s">
        <v>1238</v>
      </c>
      <c r="C267" s="91">
        <v>2</v>
      </c>
      <c r="D267" s="133">
        <v>0</v>
      </c>
      <c r="E267" s="133">
        <v>0.9030899869919435</v>
      </c>
      <c r="F267" s="91" t="s">
        <v>1122</v>
      </c>
      <c r="G267" s="91" t="b">
        <v>0</v>
      </c>
      <c r="H267" s="91" t="b">
        <v>0</v>
      </c>
      <c r="I267" s="91" t="b">
        <v>0</v>
      </c>
      <c r="J267" s="91" t="b">
        <v>0</v>
      </c>
      <c r="K267" s="91" t="b">
        <v>0</v>
      </c>
      <c r="L267" s="91"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7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1103</v>
      </c>
      <c r="BB2" s="13" t="s">
        <v>1136</v>
      </c>
      <c r="BC2" s="13" t="s">
        <v>1137</v>
      </c>
      <c r="BD2" s="67" t="s">
        <v>1671</v>
      </c>
      <c r="BE2" s="67" t="s">
        <v>1672</v>
      </c>
      <c r="BF2" s="67" t="s">
        <v>1673</v>
      </c>
      <c r="BG2" s="67" t="s">
        <v>1674</v>
      </c>
      <c r="BH2" s="67" t="s">
        <v>1675</v>
      </c>
      <c r="BI2" s="67" t="s">
        <v>1676</v>
      </c>
      <c r="BJ2" s="67" t="s">
        <v>1677</v>
      </c>
      <c r="BK2" s="67" t="s">
        <v>1678</v>
      </c>
      <c r="BL2" s="67" t="s">
        <v>1679</v>
      </c>
    </row>
    <row r="3" spans="1:64" ht="15" customHeight="1">
      <c r="A3" s="84" t="s">
        <v>212</v>
      </c>
      <c r="B3" s="84" t="s">
        <v>212</v>
      </c>
      <c r="C3" s="53"/>
      <c r="D3" s="54"/>
      <c r="E3" s="65"/>
      <c r="F3" s="55"/>
      <c r="G3" s="53"/>
      <c r="H3" s="57"/>
      <c r="I3" s="56"/>
      <c r="J3" s="56"/>
      <c r="K3" s="36" t="s">
        <v>65</v>
      </c>
      <c r="L3" s="62">
        <v>3</v>
      </c>
      <c r="M3" s="62"/>
      <c r="N3" s="63"/>
      <c r="O3" s="85" t="s">
        <v>176</v>
      </c>
      <c r="P3" s="87">
        <v>43490.73988425926</v>
      </c>
      <c r="Q3" s="85" t="s">
        <v>284</v>
      </c>
      <c r="R3" s="85"/>
      <c r="S3" s="85"/>
      <c r="T3" s="85"/>
      <c r="U3" s="85"/>
      <c r="V3" s="90" t="s">
        <v>376</v>
      </c>
      <c r="W3" s="87">
        <v>43490.73988425926</v>
      </c>
      <c r="X3" s="90" t="s">
        <v>417</v>
      </c>
      <c r="Y3" s="85"/>
      <c r="Z3" s="85"/>
      <c r="AA3" s="91" t="s">
        <v>470</v>
      </c>
      <c r="AB3" s="85"/>
      <c r="AC3" s="85" t="b">
        <v>0</v>
      </c>
      <c r="AD3" s="85">
        <v>58</v>
      </c>
      <c r="AE3" s="91" t="s">
        <v>536</v>
      </c>
      <c r="AF3" s="85" t="b">
        <v>0</v>
      </c>
      <c r="AG3" s="85" t="s">
        <v>552</v>
      </c>
      <c r="AH3" s="85"/>
      <c r="AI3" s="91" t="s">
        <v>536</v>
      </c>
      <c r="AJ3" s="85" t="b">
        <v>0</v>
      </c>
      <c r="AK3" s="85">
        <v>43</v>
      </c>
      <c r="AL3" s="91" t="s">
        <v>536</v>
      </c>
      <c r="AM3" s="85" t="s">
        <v>557</v>
      </c>
      <c r="AN3" s="85" t="b">
        <v>0</v>
      </c>
      <c r="AO3" s="91" t="s">
        <v>470</v>
      </c>
      <c r="AP3" s="85" t="s">
        <v>566</v>
      </c>
      <c r="AQ3" s="85">
        <v>0</v>
      </c>
      <c r="AR3" s="85">
        <v>0</v>
      </c>
      <c r="AS3" s="85"/>
      <c r="AT3" s="85"/>
      <c r="AU3" s="85"/>
      <c r="AV3" s="85"/>
      <c r="AW3" s="85"/>
      <c r="AX3" s="85"/>
      <c r="AY3" s="85"/>
      <c r="AZ3" s="85"/>
      <c r="BA3">
        <v>1</v>
      </c>
      <c r="BB3" s="85" t="str">
        <f>REPLACE(INDEX(GroupVertices[Group],MATCH(Edges24[[#This Row],[Vertex 1]],GroupVertices[Vertex],0)),1,1,"")</f>
        <v>19</v>
      </c>
      <c r="BC3" s="85" t="str">
        <f>REPLACE(INDEX(GroupVertices[Group],MATCH(Edges24[[#This Row],[Vertex 2]],GroupVertices[Vertex],0)),1,1,"")</f>
        <v>19</v>
      </c>
      <c r="BD3" s="51">
        <v>0</v>
      </c>
      <c r="BE3" s="52">
        <v>0</v>
      </c>
      <c r="BF3" s="51">
        <v>0</v>
      </c>
      <c r="BG3" s="52">
        <v>0</v>
      </c>
      <c r="BH3" s="51">
        <v>0</v>
      </c>
      <c r="BI3" s="52">
        <v>0</v>
      </c>
      <c r="BJ3" s="51">
        <v>49</v>
      </c>
      <c r="BK3" s="52">
        <v>100</v>
      </c>
      <c r="BL3" s="51">
        <v>49</v>
      </c>
    </row>
    <row r="4" spans="1:64" ht="15" customHeight="1">
      <c r="A4" s="84" t="s">
        <v>213</v>
      </c>
      <c r="B4" s="84" t="s">
        <v>212</v>
      </c>
      <c r="C4" s="53"/>
      <c r="D4" s="54"/>
      <c r="E4" s="65"/>
      <c r="F4" s="55"/>
      <c r="G4" s="53"/>
      <c r="H4" s="57"/>
      <c r="I4" s="56"/>
      <c r="J4" s="56"/>
      <c r="K4" s="36" t="s">
        <v>65</v>
      </c>
      <c r="L4" s="83">
        <v>4</v>
      </c>
      <c r="M4" s="83"/>
      <c r="N4" s="63"/>
      <c r="O4" s="86" t="s">
        <v>282</v>
      </c>
      <c r="P4" s="88">
        <v>43526.99240740741</v>
      </c>
      <c r="Q4" s="86" t="s">
        <v>285</v>
      </c>
      <c r="R4" s="86"/>
      <c r="S4" s="86"/>
      <c r="T4" s="86"/>
      <c r="U4" s="86"/>
      <c r="V4" s="89" t="s">
        <v>377</v>
      </c>
      <c r="W4" s="88">
        <v>43526.99240740741</v>
      </c>
      <c r="X4" s="89" t="s">
        <v>418</v>
      </c>
      <c r="Y4" s="86"/>
      <c r="Z4" s="86"/>
      <c r="AA4" s="92" t="s">
        <v>471</v>
      </c>
      <c r="AB4" s="86"/>
      <c r="AC4" s="86" t="b">
        <v>0</v>
      </c>
      <c r="AD4" s="86">
        <v>0</v>
      </c>
      <c r="AE4" s="92" t="s">
        <v>536</v>
      </c>
      <c r="AF4" s="86" t="b">
        <v>0</v>
      </c>
      <c r="AG4" s="86" t="s">
        <v>552</v>
      </c>
      <c r="AH4" s="86"/>
      <c r="AI4" s="92" t="s">
        <v>536</v>
      </c>
      <c r="AJ4" s="86" t="b">
        <v>0</v>
      </c>
      <c r="AK4" s="86">
        <v>43</v>
      </c>
      <c r="AL4" s="92" t="s">
        <v>470</v>
      </c>
      <c r="AM4" s="86" t="s">
        <v>557</v>
      </c>
      <c r="AN4" s="86" t="b">
        <v>0</v>
      </c>
      <c r="AO4" s="92" t="s">
        <v>470</v>
      </c>
      <c r="AP4" s="86" t="s">
        <v>176</v>
      </c>
      <c r="AQ4" s="86">
        <v>0</v>
      </c>
      <c r="AR4" s="86">
        <v>0</v>
      </c>
      <c r="AS4" s="86"/>
      <c r="AT4" s="86"/>
      <c r="AU4" s="86"/>
      <c r="AV4" s="86"/>
      <c r="AW4" s="86"/>
      <c r="AX4" s="86"/>
      <c r="AY4" s="86"/>
      <c r="AZ4" s="86"/>
      <c r="BA4">
        <v>1</v>
      </c>
      <c r="BB4" s="85" t="str">
        <f>REPLACE(INDEX(GroupVertices[Group],MATCH(Edges24[[#This Row],[Vertex 1]],GroupVertices[Vertex],0)),1,1,"")</f>
        <v>19</v>
      </c>
      <c r="BC4" s="85" t="str">
        <f>REPLACE(INDEX(GroupVertices[Group],MATCH(Edges24[[#This Row],[Vertex 2]],GroupVertices[Vertex],0)),1,1,"")</f>
        <v>19</v>
      </c>
      <c r="BD4" s="51">
        <v>0</v>
      </c>
      <c r="BE4" s="52">
        <v>0</v>
      </c>
      <c r="BF4" s="51">
        <v>0</v>
      </c>
      <c r="BG4" s="52">
        <v>0</v>
      </c>
      <c r="BH4" s="51">
        <v>0</v>
      </c>
      <c r="BI4" s="52">
        <v>0</v>
      </c>
      <c r="BJ4" s="51">
        <v>24</v>
      </c>
      <c r="BK4" s="52">
        <v>100</v>
      </c>
      <c r="BL4" s="51">
        <v>24</v>
      </c>
    </row>
    <row r="5" spans="1:64" ht="15">
      <c r="A5" s="84" t="s">
        <v>214</v>
      </c>
      <c r="B5" s="84" t="s">
        <v>214</v>
      </c>
      <c r="C5" s="53"/>
      <c r="D5" s="54"/>
      <c r="E5" s="65"/>
      <c r="F5" s="55"/>
      <c r="G5" s="53"/>
      <c r="H5" s="57"/>
      <c r="I5" s="56"/>
      <c r="J5" s="56"/>
      <c r="K5" s="36" t="s">
        <v>65</v>
      </c>
      <c r="L5" s="83">
        <v>5</v>
      </c>
      <c r="M5" s="83"/>
      <c r="N5" s="63"/>
      <c r="O5" s="86" t="s">
        <v>176</v>
      </c>
      <c r="P5" s="88">
        <v>43532.059166666666</v>
      </c>
      <c r="Q5" s="86" t="s">
        <v>286</v>
      </c>
      <c r="R5" s="86"/>
      <c r="S5" s="86"/>
      <c r="T5" s="86"/>
      <c r="U5" s="86"/>
      <c r="V5" s="89" t="s">
        <v>378</v>
      </c>
      <c r="W5" s="88">
        <v>43532.059166666666</v>
      </c>
      <c r="X5" s="89" t="s">
        <v>419</v>
      </c>
      <c r="Y5" s="86"/>
      <c r="Z5" s="86"/>
      <c r="AA5" s="92" t="s">
        <v>472</v>
      </c>
      <c r="AB5" s="86"/>
      <c r="AC5" s="86" t="b">
        <v>0</v>
      </c>
      <c r="AD5" s="86">
        <v>3</v>
      </c>
      <c r="AE5" s="92" t="s">
        <v>536</v>
      </c>
      <c r="AF5" s="86" t="b">
        <v>0</v>
      </c>
      <c r="AG5" s="86" t="s">
        <v>553</v>
      </c>
      <c r="AH5" s="86"/>
      <c r="AI5" s="92" t="s">
        <v>536</v>
      </c>
      <c r="AJ5" s="86" t="b">
        <v>0</v>
      </c>
      <c r="AK5" s="86">
        <v>0</v>
      </c>
      <c r="AL5" s="92" t="s">
        <v>536</v>
      </c>
      <c r="AM5" s="86" t="s">
        <v>558</v>
      </c>
      <c r="AN5" s="86" t="b">
        <v>0</v>
      </c>
      <c r="AO5" s="92" t="s">
        <v>472</v>
      </c>
      <c r="AP5" s="86" t="s">
        <v>176</v>
      </c>
      <c r="AQ5" s="86">
        <v>0</v>
      </c>
      <c r="AR5" s="86">
        <v>0</v>
      </c>
      <c r="AS5" s="86" t="s">
        <v>567</v>
      </c>
      <c r="AT5" s="86" t="s">
        <v>569</v>
      </c>
      <c r="AU5" s="86" t="s">
        <v>570</v>
      </c>
      <c r="AV5" s="86" t="s">
        <v>571</v>
      </c>
      <c r="AW5" s="86" t="s">
        <v>573</v>
      </c>
      <c r="AX5" s="86" t="s">
        <v>575</v>
      </c>
      <c r="AY5" s="86" t="s">
        <v>577</v>
      </c>
      <c r="AZ5" s="89" t="s">
        <v>579</v>
      </c>
      <c r="BA5">
        <v>1</v>
      </c>
      <c r="BB5" s="85" t="str">
        <f>REPLACE(INDEX(GroupVertices[Group],MATCH(Edges24[[#This Row],[Vertex 1]],GroupVertices[Vertex],0)),1,1,"")</f>
        <v>1</v>
      </c>
      <c r="BC5" s="85" t="str">
        <f>REPLACE(INDEX(GroupVertices[Group],MATCH(Edges24[[#This Row],[Vertex 2]],GroupVertices[Vertex],0)),1,1,"")</f>
        <v>1</v>
      </c>
      <c r="BD5" s="51">
        <v>0</v>
      </c>
      <c r="BE5" s="52">
        <v>0</v>
      </c>
      <c r="BF5" s="51">
        <v>4</v>
      </c>
      <c r="BG5" s="52">
        <v>19.047619047619047</v>
      </c>
      <c r="BH5" s="51">
        <v>0</v>
      </c>
      <c r="BI5" s="52">
        <v>0</v>
      </c>
      <c r="BJ5" s="51">
        <v>17</v>
      </c>
      <c r="BK5" s="52">
        <v>80.95238095238095</v>
      </c>
      <c r="BL5" s="51">
        <v>21</v>
      </c>
    </row>
    <row r="6" spans="1:64" ht="15">
      <c r="A6" s="84" t="s">
        <v>215</v>
      </c>
      <c r="B6" s="84" t="s">
        <v>264</v>
      </c>
      <c r="C6" s="53"/>
      <c r="D6" s="54"/>
      <c r="E6" s="65"/>
      <c r="F6" s="55"/>
      <c r="G6" s="53"/>
      <c r="H6" s="57"/>
      <c r="I6" s="56"/>
      <c r="J6" s="56"/>
      <c r="K6" s="36" t="s">
        <v>65</v>
      </c>
      <c r="L6" s="83">
        <v>6</v>
      </c>
      <c r="M6" s="83"/>
      <c r="N6" s="63"/>
      <c r="O6" s="86" t="s">
        <v>283</v>
      </c>
      <c r="P6" s="88">
        <v>43533.046168981484</v>
      </c>
      <c r="Q6" s="86" t="s">
        <v>287</v>
      </c>
      <c r="R6" s="86"/>
      <c r="S6" s="86"/>
      <c r="T6" s="86"/>
      <c r="U6" s="86"/>
      <c r="V6" s="89" t="s">
        <v>379</v>
      </c>
      <c r="W6" s="88">
        <v>43533.046168981484</v>
      </c>
      <c r="X6" s="89" t="s">
        <v>420</v>
      </c>
      <c r="Y6" s="86"/>
      <c r="Z6" s="86"/>
      <c r="AA6" s="92" t="s">
        <v>473</v>
      </c>
      <c r="AB6" s="92" t="s">
        <v>523</v>
      </c>
      <c r="AC6" s="86" t="b">
        <v>0</v>
      </c>
      <c r="AD6" s="86">
        <v>0</v>
      </c>
      <c r="AE6" s="92" t="s">
        <v>537</v>
      </c>
      <c r="AF6" s="86" t="b">
        <v>0</v>
      </c>
      <c r="AG6" s="86" t="s">
        <v>553</v>
      </c>
      <c r="AH6" s="86"/>
      <c r="AI6" s="92" t="s">
        <v>536</v>
      </c>
      <c r="AJ6" s="86" t="b">
        <v>0</v>
      </c>
      <c r="AK6" s="86">
        <v>0</v>
      </c>
      <c r="AL6" s="92" t="s">
        <v>536</v>
      </c>
      <c r="AM6" s="86" t="s">
        <v>558</v>
      </c>
      <c r="AN6" s="86" t="b">
        <v>0</v>
      </c>
      <c r="AO6" s="92" t="s">
        <v>523</v>
      </c>
      <c r="AP6" s="86" t="s">
        <v>176</v>
      </c>
      <c r="AQ6" s="86">
        <v>0</v>
      </c>
      <c r="AR6" s="86">
        <v>0</v>
      </c>
      <c r="AS6" s="86"/>
      <c r="AT6" s="86"/>
      <c r="AU6" s="86"/>
      <c r="AV6" s="86"/>
      <c r="AW6" s="86"/>
      <c r="AX6" s="86"/>
      <c r="AY6" s="86"/>
      <c r="AZ6" s="86"/>
      <c r="BA6">
        <v>1</v>
      </c>
      <c r="BB6" s="85" t="str">
        <f>REPLACE(INDEX(GroupVertices[Group],MATCH(Edges24[[#This Row],[Vertex 1]],GroupVertices[Vertex],0)),1,1,"")</f>
        <v>18</v>
      </c>
      <c r="BC6" s="85" t="str">
        <f>REPLACE(INDEX(GroupVertices[Group],MATCH(Edges24[[#This Row],[Vertex 2]],GroupVertices[Vertex],0)),1,1,"")</f>
        <v>18</v>
      </c>
      <c r="BD6" s="51">
        <v>2</v>
      </c>
      <c r="BE6" s="52">
        <v>18.181818181818183</v>
      </c>
      <c r="BF6" s="51">
        <v>0</v>
      </c>
      <c r="BG6" s="52">
        <v>0</v>
      </c>
      <c r="BH6" s="51">
        <v>0</v>
      </c>
      <c r="BI6" s="52">
        <v>0</v>
      </c>
      <c r="BJ6" s="51">
        <v>9</v>
      </c>
      <c r="BK6" s="52">
        <v>81.81818181818181</v>
      </c>
      <c r="BL6" s="51">
        <v>11</v>
      </c>
    </row>
    <row r="7" spans="1:64" ht="15">
      <c r="A7" s="84" t="s">
        <v>216</v>
      </c>
      <c r="B7" s="84" t="s">
        <v>265</v>
      </c>
      <c r="C7" s="53"/>
      <c r="D7" s="54"/>
      <c r="E7" s="65"/>
      <c r="F7" s="55"/>
      <c r="G7" s="53"/>
      <c r="H7" s="57"/>
      <c r="I7" s="56"/>
      <c r="J7" s="56"/>
      <c r="K7" s="36" t="s">
        <v>65</v>
      </c>
      <c r="L7" s="83">
        <v>7</v>
      </c>
      <c r="M7" s="83"/>
      <c r="N7" s="63"/>
      <c r="O7" s="86" t="s">
        <v>282</v>
      </c>
      <c r="P7" s="88">
        <v>43533.09699074074</v>
      </c>
      <c r="Q7" s="86" t="s">
        <v>288</v>
      </c>
      <c r="R7" s="89" t="s">
        <v>331</v>
      </c>
      <c r="S7" s="86" t="s">
        <v>341</v>
      </c>
      <c r="T7" s="86" t="s">
        <v>350</v>
      </c>
      <c r="U7" s="89" t="s">
        <v>366</v>
      </c>
      <c r="V7" s="89" t="s">
        <v>366</v>
      </c>
      <c r="W7" s="88">
        <v>43533.09699074074</v>
      </c>
      <c r="X7" s="89" t="s">
        <v>421</v>
      </c>
      <c r="Y7" s="86"/>
      <c r="Z7" s="86"/>
      <c r="AA7" s="92" t="s">
        <v>474</v>
      </c>
      <c r="AB7" s="86"/>
      <c r="AC7" s="86" t="b">
        <v>0</v>
      </c>
      <c r="AD7" s="86">
        <v>1</v>
      </c>
      <c r="AE7" s="92" t="s">
        <v>536</v>
      </c>
      <c r="AF7" s="86" t="b">
        <v>0</v>
      </c>
      <c r="AG7" s="86" t="s">
        <v>553</v>
      </c>
      <c r="AH7" s="86"/>
      <c r="AI7" s="92" t="s">
        <v>536</v>
      </c>
      <c r="AJ7" s="86" t="b">
        <v>0</v>
      </c>
      <c r="AK7" s="86">
        <v>1</v>
      </c>
      <c r="AL7" s="92" t="s">
        <v>536</v>
      </c>
      <c r="AM7" s="86" t="s">
        <v>557</v>
      </c>
      <c r="AN7" s="86" t="b">
        <v>0</v>
      </c>
      <c r="AO7" s="92" t="s">
        <v>474</v>
      </c>
      <c r="AP7" s="86" t="s">
        <v>176</v>
      </c>
      <c r="AQ7" s="86">
        <v>0</v>
      </c>
      <c r="AR7" s="86">
        <v>0</v>
      </c>
      <c r="AS7" s="86"/>
      <c r="AT7" s="86"/>
      <c r="AU7" s="86"/>
      <c r="AV7" s="86"/>
      <c r="AW7" s="86"/>
      <c r="AX7" s="86"/>
      <c r="AY7" s="86"/>
      <c r="AZ7" s="86"/>
      <c r="BA7">
        <v>1</v>
      </c>
      <c r="BB7" s="85" t="str">
        <f>REPLACE(INDEX(GroupVertices[Group],MATCH(Edges24[[#This Row],[Vertex 1]],GroupVertices[Vertex],0)),1,1,"")</f>
        <v>7</v>
      </c>
      <c r="BC7" s="85" t="str">
        <f>REPLACE(INDEX(GroupVertices[Group],MATCH(Edges24[[#This Row],[Vertex 2]],GroupVertices[Vertex],0)),1,1,"")</f>
        <v>7</v>
      </c>
      <c r="BD7" s="51"/>
      <c r="BE7" s="52"/>
      <c r="BF7" s="51"/>
      <c r="BG7" s="52"/>
      <c r="BH7" s="51"/>
      <c r="BI7" s="52"/>
      <c r="BJ7" s="51"/>
      <c r="BK7" s="52"/>
      <c r="BL7" s="51"/>
    </row>
    <row r="8" spans="1:64" ht="15">
      <c r="A8" s="84" t="s">
        <v>217</v>
      </c>
      <c r="B8" s="84" t="s">
        <v>216</v>
      </c>
      <c r="C8" s="53"/>
      <c r="D8" s="54"/>
      <c r="E8" s="65"/>
      <c r="F8" s="55"/>
      <c r="G8" s="53"/>
      <c r="H8" s="57"/>
      <c r="I8" s="56"/>
      <c r="J8" s="56"/>
      <c r="K8" s="36" t="s">
        <v>66</v>
      </c>
      <c r="L8" s="83">
        <v>9</v>
      </c>
      <c r="M8" s="83"/>
      <c r="N8" s="63"/>
      <c r="O8" s="86" t="s">
        <v>282</v>
      </c>
      <c r="P8" s="88">
        <v>43533.205509259256</v>
      </c>
      <c r="Q8" s="86" t="s">
        <v>289</v>
      </c>
      <c r="R8" s="89" t="s">
        <v>331</v>
      </c>
      <c r="S8" s="86" t="s">
        <v>341</v>
      </c>
      <c r="T8" s="86"/>
      <c r="U8" s="86"/>
      <c r="V8" s="89" t="s">
        <v>380</v>
      </c>
      <c r="W8" s="88">
        <v>43533.205509259256</v>
      </c>
      <c r="X8" s="89" t="s">
        <v>422</v>
      </c>
      <c r="Y8" s="86"/>
      <c r="Z8" s="86"/>
      <c r="AA8" s="92" t="s">
        <v>475</v>
      </c>
      <c r="AB8" s="86"/>
      <c r="AC8" s="86" t="b">
        <v>0</v>
      </c>
      <c r="AD8" s="86">
        <v>0</v>
      </c>
      <c r="AE8" s="92" t="s">
        <v>536</v>
      </c>
      <c r="AF8" s="86" t="b">
        <v>0</v>
      </c>
      <c r="AG8" s="86" t="s">
        <v>553</v>
      </c>
      <c r="AH8" s="86"/>
      <c r="AI8" s="92" t="s">
        <v>536</v>
      </c>
      <c r="AJ8" s="86" t="b">
        <v>0</v>
      </c>
      <c r="AK8" s="86">
        <v>1</v>
      </c>
      <c r="AL8" s="92" t="s">
        <v>474</v>
      </c>
      <c r="AM8" s="86" t="s">
        <v>559</v>
      </c>
      <c r="AN8" s="86" t="b">
        <v>0</v>
      </c>
      <c r="AO8" s="92" t="s">
        <v>474</v>
      </c>
      <c r="AP8" s="86" t="s">
        <v>176</v>
      </c>
      <c r="AQ8" s="86">
        <v>0</v>
      </c>
      <c r="AR8" s="86">
        <v>0</v>
      </c>
      <c r="AS8" s="86"/>
      <c r="AT8" s="86"/>
      <c r="AU8" s="86"/>
      <c r="AV8" s="86"/>
      <c r="AW8" s="86"/>
      <c r="AX8" s="86"/>
      <c r="AY8" s="86"/>
      <c r="AZ8" s="86"/>
      <c r="BA8">
        <v>1</v>
      </c>
      <c r="BB8" s="85" t="str">
        <f>REPLACE(INDEX(GroupVertices[Group],MATCH(Edges24[[#This Row],[Vertex 1]],GroupVertices[Vertex],0)),1,1,"")</f>
        <v>7</v>
      </c>
      <c r="BC8" s="85" t="str">
        <f>REPLACE(INDEX(GroupVertices[Group],MATCH(Edges24[[#This Row],[Vertex 2]],GroupVertices[Vertex],0)),1,1,"")</f>
        <v>7</v>
      </c>
      <c r="BD8" s="51">
        <v>1</v>
      </c>
      <c r="BE8" s="52">
        <v>5.2631578947368425</v>
      </c>
      <c r="BF8" s="51">
        <v>1</v>
      </c>
      <c r="BG8" s="52">
        <v>5.2631578947368425</v>
      </c>
      <c r="BH8" s="51">
        <v>0</v>
      </c>
      <c r="BI8" s="52">
        <v>0</v>
      </c>
      <c r="BJ8" s="51">
        <v>17</v>
      </c>
      <c r="BK8" s="52">
        <v>89.47368421052632</v>
      </c>
      <c r="BL8" s="51">
        <v>19</v>
      </c>
    </row>
    <row r="9" spans="1:64" ht="15">
      <c r="A9" s="84" t="s">
        <v>218</v>
      </c>
      <c r="B9" s="84" t="s">
        <v>216</v>
      </c>
      <c r="C9" s="53"/>
      <c r="D9" s="54"/>
      <c r="E9" s="65"/>
      <c r="F9" s="55"/>
      <c r="G9" s="53"/>
      <c r="H9" s="57"/>
      <c r="I9" s="56"/>
      <c r="J9" s="56"/>
      <c r="K9" s="36" t="s">
        <v>66</v>
      </c>
      <c r="L9" s="83">
        <v>11</v>
      </c>
      <c r="M9" s="83"/>
      <c r="N9" s="63"/>
      <c r="O9" s="86" t="s">
        <v>282</v>
      </c>
      <c r="P9" s="88">
        <v>43533.844976851855</v>
      </c>
      <c r="Q9" s="86" t="s">
        <v>289</v>
      </c>
      <c r="R9" s="89" t="s">
        <v>331</v>
      </c>
      <c r="S9" s="86" t="s">
        <v>341</v>
      </c>
      <c r="T9" s="86"/>
      <c r="U9" s="86"/>
      <c r="V9" s="89" t="s">
        <v>381</v>
      </c>
      <c r="W9" s="88">
        <v>43533.844976851855</v>
      </c>
      <c r="X9" s="89" t="s">
        <v>423</v>
      </c>
      <c r="Y9" s="86"/>
      <c r="Z9" s="86"/>
      <c r="AA9" s="92" t="s">
        <v>476</v>
      </c>
      <c r="AB9" s="86"/>
      <c r="AC9" s="86" t="b">
        <v>0</v>
      </c>
      <c r="AD9" s="86">
        <v>0</v>
      </c>
      <c r="AE9" s="92" t="s">
        <v>536</v>
      </c>
      <c r="AF9" s="86" t="b">
        <v>0</v>
      </c>
      <c r="AG9" s="86" t="s">
        <v>553</v>
      </c>
      <c r="AH9" s="86"/>
      <c r="AI9" s="92" t="s">
        <v>536</v>
      </c>
      <c r="AJ9" s="86" t="b">
        <v>0</v>
      </c>
      <c r="AK9" s="86">
        <v>2</v>
      </c>
      <c r="AL9" s="92" t="s">
        <v>474</v>
      </c>
      <c r="AM9" s="86" t="s">
        <v>560</v>
      </c>
      <c r="AN9" s="86" t="b">
        <v>0</v>
      </c>
      <c r="AO9" s="92" t="s">
        <v>474</v>
      </c>
      <c r="AP9" s="86" t="s">
        <v>176</v>
      </c>
      <c r="AQ9" s="86">
        <v>0</v>
      </c>
      <c r="AR9" s="86">
        <v>0</v>
      </c>
      <c r="AS9" s="86"/>
      <c r="AT9" s="86"/>
      <c r="AU9" s="86"/>
      <c r="AV9" s="86"/>
      <c r="AW9" s="86"/>
      <c r="AX9" s="86"/>
      <c r="AY9" s="86"/>
      <c r="AZ9" s="86"/>
      <c r="BA9">
        <v>1</v>
      </c>
      <c r="BB9" s="85" t="str">
        <f>REPLACE(INDEX(GroupVertices[Group],MATCH(Edges24[[#This Row],[Vertex 1]],GroupVertices[Vertex],0)),1,1,"")</f>
        <v>7</v>
      </c>
      <c r="BC9" s="85" t="str">
        <f>REPLACE(INDEX(GroupVertices[Group],MATCH(Edges24[[#This Row],[Vertex 2]],GroupVertices[Vertex],0)),1,1,"")</f>
        <v>7</v>
      </c>
      <c r="BD9" s="51">
        <v>1</v>
      </c>
      <c r="BE9" s="52">
        <v>5.2631578947368425</v>
      </c>
      <c r="BF9" s="51">
        <v>1</v>
      </c>
      <c r="BG9" s="52">
        <v>5.2631578947368425</v>
      </c>
      <c r="BH9" s="51">
        <v>0</v>
      </c>
      <c r="BI9" s="52">
        <v>0</v>
      </c>
      <c r="BJ9" s="51">
        <v>17</v>
      </c>
      <c r="BK9" s="52">
        <v>89.47368421052632</v>
      </c>
      <c r="BL9" s="51">
        <v>19</v>
      </c>
    </row>
    <row r="10" spans="1:64" ht="15">
      <c r="A10" s="84" t="s">
        <v>219</v>
      </c>
      <c r="B10" s="84" t="s">
        <v>266</v>
      </c>
      <c r="C10" s="53"/>
      <c r="D10" s="54"/>
      <c r="E10" s="65"/>
      <c r="F10" s="55"/>
      <c r="G10" s="53"/>
      <c r="H10" s="57"/>
      <c r="I10" s="56"/>
      <c r="J10" s="56"/>
      <c r="K10" s="36" t="s">
        <v>65</v>
      </c>
      <c r="L10" s="83">
        <v>12</v>
      </c>
      <c r="M10" s="83"/>
      <c r="N10" s="63"/>
      <c r="O10" s="86" t="s">
        <v>282</v>
      </c>
      <c r="P10" s="88">
        <v>43537.71644675926</v>
      </c>
      <c r="Q10" s="86" t="s">
        <v>290</v>
      </c>
      <c r="R10" s="86"/>
      <c r="S10" s="86"/>
      <c r="T10" s="86"/>
      <c r="U10" s="86"/>
      <c r="V10" s="89" t="s">
        <v>382</v>
      </c>
      <c r="W10" s="88">
        <v>43537.71644675926</v>
      </c>
      <c r="X10" s="89" t="s">
        <v>424</v>
      </c>
      <c r="Y10" s="86"/>
      <c r="Z10" s="86"/>
      <c r="AA10" s="92" t="s">
        <v>477</v>
      </c>
      <c r="AB10" s="92" t="s">
        <v>524</v>
      </c>
      <c r="AC10" s="86" t="b">
        <v>0</v>
      </c>
      <c r="AD10" s="86">
        <v>8</v>
      </c>
      <c r="AE10" s="92" t="s">
        <v>538</v>
      </c>
      <c r="AF10" s="86" t="b">
        <v>0</v>
      </c>
      <c r="AG10" s="86" t="s">
        <v>553</v>
      </c>
      <c r="AH10" s="86"/>
      <c r="AI10" s="92" t="s">
        <v>536</v>
      </c>
      <c r="AJ10" s="86" t="b">
        <v>0</v>
      </c>
      <c r="AK10" s="86">
        <v>1</v>
      </c>
      <c r="AL10" s="92" t="s">
        <v>536</v>
      </c>
      <c r="AM10" s="86" t="s">
        <v>558</v>
      </c>
      <c r="AN10" s="86" t="b">
        <v>0</v>
      </c>
      <c r="AO10" s="92" t="s">
        <v>524</v>
      </c>
      <c r="AP10" s="86" t="s">
        <v>176</v>
      </c>
      <c r="AQ10" s="86">
        <v>0</v>
      </c>
      <c r="AR10" s="86">
        <v>0</v>
      </c>
      <c r="AS10" s="86"/>
      <c r="AT10" s="86"/>
      <c r="AU10" s="86"/>
      <c r="AV10" s="86"/>
      <c r="AW10" s="86"/>
      <c r="AX10" s="86"/>
      <c r="AY10" s="86"/>
      <c r="AZ10" s="86"/>
      <c r="BA10">
        <v>1</v>
      </c>
      <c r="BB10" s="85" t="str">
        <f>REPLACE(INDEX(GroupVertices[Group],MATCH(Edges24[[#This Row],[Vertex 1]],GroupVertices[Vertex],0)),1,1,"")</f>
        <v>4</v>
      </c>
      <c r="BC10" s="85" t="str">
        <f>REPLACE(INDEX(GroupVertices[Group],MATCH(Edges24[[#This Row],[Vertex 2]],GroupVertices[Vertex],0)),1,1,"")</f>
        <v>4</v>
      </c>
      <c r="BD10" s="51"/>
      <c r="BE10" s="52"/>
      <c r="BF10" s="51"/>
      <c r="BG10" s="52"/>
      <c r="BH10" s="51"/>
      <c r="BI10" s="52"/>
      <c r="BJ10" s="51"/>
      <c r="BK10" s="52"/>
      <c r="BL10" s="51"/>
    </row>
    <row r="11" spans="1:64" ht="15">
      <c r="A11" s="84" t="s">
        <v>220</v>
      </c>
      <c r="B11" s="84" t="s">
        <v>266</v>
      </c>
      <c r="C11" s="53"/>
      <c r="D11" s="54"/>
      <c r="E11" s="65"/>
      <c r="F11" s="55"/>
      <c r="G11" s="53"/>
      <c r="H11" s="57"/>
      <c r="I11" s="56"/>
      <c r="J11" s="56"/>
      <c r="K11" s="36" t="s">
        <v>65</v>
      </c>
      <c r="L11" s="83">
        <v>13</v>
      </c>
      <c r="M11" s="83"/>
      <c r="N11" s="63"/>
      <c r="O11" s="86" t="s">
        <v>282</v>
      </c>
      <c r="P11" s="88">
        <v>43537.80372685185</v>
      </c>
      <c r="Q11" s="86" t="s">
        <v>291</v>
      </c>
      <c r="R11" s="86"/>
      <c r="S11" s="86"/>
      <c r="T11" s="86"/>
      <c r="U11" s="86"/>
      <c r="V11" s="89" t="s">
        <v>383</v>
      </c>
      <c r="W11" s="88">
        <v>43537.80372685185</v>
      </c>
      <c r="X11" s="89" t="s">
        <v>425</v>
      </c>
      <c r="Y11" s="86"/>
      <c r="Z11" s="86"/>
      <c r="AA11" s="92" t="s">
        <v>478</v>
      </c>
      <c r="AB11" s="86"/>
      <c r="AC11" s="86" t="b">
        <v>0</v>
      </c>
      <c r="AD11" s="86">
        <v>0</v>
      </c>
      <c r="AE11" s="92" t="s">
        <v>536</v>
      </c>
      <c r="AF11" s="86" t="b">
        <v>0</v>
      </c>
      <c r="AG11" s="86" t="s">
        <v>553</v>
      </c>
      <c r="AH11" s="86"/>
      <c r="AI11" s="92" t="s">
        <v>536</v>
      </c>
      <c r="AJ11" s="86" t="b">
        <v>0</v>
      </c>
      <c r="AK11" s="86">
        <v>1</v>
      </c>
      <c r="AL11" s="92" t="s">
        <v>477</v>
      </c>
      <c r="AM11" s="86" t="s">
        <v>558</v>
      </c>
      <c r="AN11" s="86" t="b">
        <v>0</v>
      </c>
      <c r="AO11" s="92" t="s">
        <v>477</v>
      </c>
      <c r="AP11" s="86" t="s">
        <v>176</v>
      </c>
      <c r="AQ11" s="86">
        <v>0</v>
      </c>
      <c r="AR11" s="86">
        <v>0</v>
      </c>
      <c r="AS11" s="86"/>
      <c r="AT11" s="86"/>
      <c r="AU11" s="86"/>
      <c r="AV11" s="86"/>
      <c r="AW11" s="86"/>
      <c r="AX11" s="86"/>
      <c r="AY11" s="86"/>
      <c r="AZ11" s="86"/>
      <c r="BA11">
        <v>1</v>
      </c>
      <c r="BB11" s="85" t="str">
        <f>REPLACE(INDEX(GroupVertices[Group],MATCH(Edges24[[#This Row],[Vertex 1]],GroupVertices[Vertex],0)),1,1,"")</f>
        <v>4</v>
      </c>
      <c r="BC11" s="85" t="str">
        <f>REPLACE(INDEX(GroupVertices[Group],MATCH(Edges24[[#This Row],[Vertex 2]],GroupVertices[Vertex],0)),1,1,"")</f>
        <v>4</v>
      </c>
      <c r="BD11" s="51"/>
      <c r="BE11" s="52"/>
      <c r="BF11" s="51"/>
      <c r="BG11" s="52"/>
      <c r="BH11" s="51"/>
      <c r="BI11" s="52"/>
      <c r="BJ11" s="51"/>
      <c r="BK11" s="52"/>
      <c r="BL11" s="51"/>
    </row>
    <row r="12" spans="1:64" ht="15">
      <c r="A12" s="84" t="s">
        <v>221</v>
      </c>
      <c r="B12" s="84" t="s">
        <v>268</v>
      </c>
      <c r="C12" s="53"/>
      <c r="D12" s="54"/>
      <c r="E12" s="65"/>
      <c r="F12" s="55"/>
      <c r="G12" s="53"/>
      <c r="H12" s="57"/>
      <c r="I12" s="56"/>
      <c r="J12" s="56"/>
      <c r="K12" s="36" t="s">
        <v>65</v>
      </c>
      <c r="L12" s="83">
        <v>17</v>
      </c>
      <c r="M12" s="83"/>
      <c r="N12" s="63"/>
      <c r="O12" s="86" t="s">
        <v>283</v>
      </c>
      <c r="P12" s="88">
        <v>43538.70481481482</v>
      </c>
      <c r="Q12" s="86" t="s">
        <v>292</v>
      </c>
      <c r="R12" s="86"/>
      <c r="S12" s="86"/>
      <c r="T12" s="86"/>
      <c r="U12" s="89" t="s">
        <v>367</v>
      </c>
      <c r="V12" s="89" t="s">
        <v>367</v>
      </c>
      <c r="W12" s="88">
        <v>43538.70481481482</v>
      </c>
      <c r="X12" s="89" t="s">
        <v>426</v>
      </c>
      <c r="Y12" s="86"/>
      <c r="Z12" s="86"/>
      <c r="AA12" s="92" t="s">
        <v>479</v>
      </c>
      <c r="AB12" s="92" t="s">
        <v>525</v>
      </c>
      <c r="AC12" s="86" t="b">
        <v>0</v>
      </c>
      <c r="AD12" s="86">
        <v>0</v>
      </c>
      <c r="AE12" s="92" t="s">
        <v>539</v>
      </c>
      <c r="AF12" s="86" t="b">
        <v>0</v>
      </c>
      <c r="AG12" s="86" t="s">
        <v>554</v>
      </c>
      <c r="AH12" s="86"/>
      <c r="AI12" s="92" t="s">
        <v>536</v>
      </c>
      <c r="AJ12" s="86" t="b">
        <v>0</v>
      </c>
      <c r="AK12" s="86">
        <v>0</v>
      </c>
      <c r="AL12" s="92" t="s">
        <v>536</v>
      </c>
      <c r="AM12" s="86" t="s">
        <v>559</v>
      </c>
      <c r="AN12" s="86" t="b">
        <v>0</v>
      </c>
      <c r="AO12" s="92" t="s">
        <v>525</v>
      </c>
      <c r="AP12" s="86" t="s">
        <v>176</v>
      </c>
      <c r="AQ12" s="86">
        <v>0</v>
      </c>
      <c r="AR12" s="86">
        <v>0</v>
      </c>
      <c r="AS12" s="86"/>
      <c r="AT12" s="86"/>
      <c r="AU12" s="86"/>
      <c r="AV12" s="86"/>
      <c r="AW12" s="86"/>
      <c r="AX12" s="86"/>
      <c r="AY12" s="86"/>
      <c r="AZ12" s="86"/>
      <c r="BA12">
        <v>1</v>
      </c>
      <c r="BB12" s="85" t="str">
        <f>REPLACE(INDEX(GroupVertices[Group],MATCH(Edges24[[#This Row],[Vertex 1]],GroupVertices[Vertex],0)),1,1,"")</f>
        <v>17</v>
      </c>
      <c r="BC12" s="85" t="str">
        <f>REPLACE(INDEX(GroupVertices[Group],MATCH(Edges24[[#This Row],[Vertex 2]],GroupVertices[Vertex],0)),1,1,"")</f>
        <v>17</v>
      </c>
      <c r="BD12" s="51">
        <v>0</v>
      </c>
      <c r="BE12" s="52">
        <v>0</v>
      </c>
      <c r="BF12" s="51">
        <v>0</v>
      </c>
      <c r="BG12" s="52">
        <v>0</v>
      </c>
      <c r="BH12" s="51">
        <v>0</v>
      </c>
      <c r="BI12" s="52">
        <v>0</v>
      </c>
      <c r="BJ12" s="51">
        <v>3</v>
      </c>
      <c r="BK12" s="52">
        <v>100</v>
      </c>
      <c r="BL12" s="51">
        <v>3</v>
      </c>
    </row>
    <row r="13" spans="1:64" ht="15">
      <c r="A13" s="84" t="s">
        <v>222</v>
      </c>
      <c r="B13" s="84" t="s">
        <v>222</v>
      </c>
      <c r="C13" s="53"/>
      <c r="D13" s="54"/>
      <c r="E13" s="65"/>
      <c r="F13" s="55"/>
      <c r="G13" s="53"/>
      <c r="H13" s="57"/>
      <c r="I13" s="56"/>
      <c r="J13" s="56"/>
      <c r="K13" s="36" t="s">
        <v>65</v>
      </c>
      <c r="L13" s="83">
        <v>18</v>
      </c>
      <c r="M13" s="83"/>
      <c r="N13" s="63"/>
      <c r="O13" s="86" t="s">
        <v>176</v>
      </c>
      <c r="P13" s="88">
        <v>43540.77449074074</v>
      </c>
      <c r="Q13" s="86" t="s">
        <v>293</v>
      </c>
      <c r="R13" s="89" t="s">
        <v>332</v>
      </c>
      <c r="S13" s="86" t="s">
        <v>342</v>
      </c>
      <c r="T13" s="86"/>
      <c r="U13" s="86"/>
      <c r="V13" s="89" t="s">
        <v>384</v>
      </c>
      <c r="W13" s="88">
        <v>43540.77449074074</v>
      </c>
      <c r="X13" s="89" t="s">
        <v>427</v>
      </c>
      <c r="Y13" s="86"/>
      <c r="Z13" s="86"/>
      <c r="AA13" s="92" t="s">
        <v>480</v>
      </c>
      <c r="AB13" s="86"/>
      <c r="AC13" s="86" t="b">
        <v>0</v>
      </c>
      <c r="AD13" s="86">
        <v>1</v>
      </c>
      <c r="AE13" s="92" t="s">
        <v>536</v>
      </c>
      <c r="AF13" s="86" t="b">
        <v>1</v>
      </c>
      <c r="AG13" s="86" t="s">
        <v>553</v>
      </c>
      <c r="AH13" s="86"/>
      <c r="AI13" s="92" t="s">
        <v>555</v>
      </c>
      <c r="AJ13" s="86" t="b">
        <v>0</v>
      </c>
      <c r="AK13" s="86">
        <v>0</v>
      </c>
      <c r="AL13" s="92" t="s">
        <v>536</v>
      </c>
      <c r="AM13" s="86" t="s">
        <v>559</v>
      </c>
      <c r="AN13" s="86" t="b">
        <v>0</v>
      </c>
      <c r="AO13" s="92" t="s">
        <v>480</v>
      </c>
      <c r="AP13" s="86" t="s">
        <v>176</v>
      </c>
      <c r="AQ13" s="86">
        <v>0</v>
      </c>
      <c r="AR13" s="86">
        <v>0</v>
      </c>
      <c r="AS13" s="86"/>
      <c r="AT13" s="86"/>
      <c r="AU13" s="86"/>
      <c r="AV13" s="86"/>
      <c r="AW13" s="86"/>
      <c r="AX13" s="86"/>
      <c r="AY13" s="86"/>
      <c r="AZ13" s="86"/>
      <c r="BA13">
        <v>1</v>
      </c>
      <c r="BB13" s="85" t="str">
        <f>REPLACE(INDEX(GroupVertices[Group],MATCH(Edges24[[#This Row],[Vertex 1]],GroupVertices[Vertex],0)),1,1,"")</f>
        <v>1</v>
      </c>
      <c r="BC13" s="85" t="str">
        <f>REPLACE(INDEX(GroupVertices[Group],MATCH(Edges24[[#This Row],[Vertex 2]],GroupVertices[Vertex],0)),1,1,"")</f>
        <v>1</v>
      </c>
      <c r="BD13" s="51">
        <v>0</v>
      </c>
      <c r="BE13" s="52">
        <v>0</v>
      </c>
      <c r="BF13" s="51">
        <v>1</v>
      </c>
      <c r="BG13" s="52">
        <v>11.11111111111111</v>
      </c>
      <c r="BH13" s="51">
        <v>0</v>
      </c>
      <c r="BI13" s="52">
        <v>0</v>
      </c>
      <c r="BJ13" s="51">
        <v>8</v>
      </c>
      <c r="BK13" s="52">
        <v>88.88888888888889</v>
      </c>
      <c r="BL13" s="51">
        <v>9</v>
      </c>
    </row>
    <row r="14" spans="1:64" ht="15">
      <c r="A14" s="84" t="s">
        <v>223</v>
      </c>
      <c r="B14" s="84" t="s">
        <v>269</v>
      </c>
      <c r="C14" s="53"/>
      <c r="D14" s="54"/>
      <c r="E14" s="65"/>
      <c r="F14" s="55"/>
      <c r="G14" s="53"/>
      <c r="H14" s="57"/>
      <c r="I14" s="56"/>
      <c r="J14" s="56"/>
      <c r="K14" s="36" t="s">
        <v>65</v>
      </c>
      <c r="L14" s="83">
        <v>19</v>
      </c>
      <c r="M14" s="83"/>
      <c r="N14" s="63"/>
      <c r="O14" s="86" t="s">
        <v>283</v>
      </c>
      <c r="P14" s="88">
        <v>43541.64403935185</v>
      </c>
      <c r="Q14" s="86" t="s">
        <v>294</v>
      </c>
      <c r="R14" s="86"/>
      <c r="S14" s="86"/>
      <c r="T14" s="86"/>
      <c r="U14" s="86"/>
      <c r="V14" s="89" t="s">
        <v>385</v>
      </c>
      <c r="W14" s="88">
        <v>43541.64403935185</v>
      </c>
      <c r="X14" s="89" t="s">
        <v>428</v>
      </c>
      <c r="Y14" s="86"/>
      <c r="Z14" s="86"/>
      <c r="AA14" s="92" t="s">
        <v>481</v>
      </c>
      <c r="AB14" s="92" t="s">
        <v>526</v>
      </c>
      <c r="AC14" s="86" t="b">
        <v>0</v>
      </c>
      <c r="AD14" s="86">
        <v>1</v>
      </c>
      <c r="AE14" s="92" t="s">
        <v>540</v>
      </c>
      <c r="AF14" s="86" t="b">
        <v>0</v>
      </c>
      <c r="AG14" s="86" t="s">
        <v>553</v>
      </c>
      <c r="AH14" s="86"/>
      <c r="AI14" s="92" t="s">
        <v>536</v>
      </c>
      <c r="AJ14" s="86" t="b">
        <v>0</v>
      </c>
      <c r="AK14" s="86">
        <v>0</v>
      </c>
      <c r="AL14" s="92" t="s">
        <v>536</v>
      </c>
      <c r="AM14" s="86" t="s">
        <v>559</v>
      </c>
      <c r="AN14" s="86" t="b">
        <v>0</v>
      </c>
      <c r="AO14" s="92" t="s">
        <v>526</v>
      </c>
      <c r="AP14" s="86" t="s">
        <v>176</v>
      </c>
      <c r="AQ14" s="86">
        <v>0</v>
      </c>
      <c r="AR14" s="86">
        <v>0</v>
      </c>
      <c r="AS14" s="86"/>
      <c r="AT14" s="86"/>
      <c r="AU14" s="86"/>
      <c r="AV14" s="86"/>
      <c r="AW14" s="86"/>
      <c r="AX14" s="86"/>
      <c r="AY14" s="86"/>
      <c r="AZ14" s="86"/>
      <c r="BA14">
        <v>1</v>
      </c>
      <c r="BB14" s="85" t="str">
        <f>REPLACE(INDEX(GroupVertices[Group],MATCH(Edges24[[#This Row],[Vertex 1]],GroupVertices[Vertex],0)),1,1,"")</f>
        <v>16</v>
      </c>
      <c r="BC14" s="85" t="str">
        <f>REPLACE(INDEX(GroupVertices[Group],MATCH(Edges24[[#This Row],[Vertex 2]],GroupVertices[Vertex],0)),1,1,"")</f>
        <v>16</v>
      </c>
      <c r="BD14" s="51">
        <v>1</v>
      </c>
      <c r="BE14" s="52">
        <v>3.225806451612903</v>
      </c>
      <c r="BF14" s="51">
        <v>2</v>
      </c>
      <c r="BG14" s="52">
        <v>6.451612903225806</v>
      </c>
      <c r="BH14" s="51">
        <v>0</v>
      </c>
      <c r="BI14" s="52">
        <v>0</v>
      </c>
      <c r="BJ14" s="51">
        <v>28</v>
      </c>
      <c r="BK14" s="52">
        <v>90.3225806451613</v>
      </c>
      <c r="BL14" s="51">
        <v>31</v>
      </c>
    </row>
    <row r="15" spans="1:64" ht="15">
      <c r="A15" s="84" t="s">
        <v>224</v>
      </c>
      <c r="B15" s="84" t="s">
        <v>224</v>
      </c>
      <c r="C15" s="53"/>
      <c r="D15" s="54"/>
      <c r="E15" s="65"/>
      <c r="F15" s="55"/>
      <c r="G15" s="53"/>
      <c r="H15" s="57"/>
      <c r="I15" s="56"/>
      <c r="J15" s="56"/>
      <c r="K15" s="36" t="s">
        <v>65</v>
      </c>
      <c r="L15" s="83">
        <v>20</v>
      </c>
      <c r="M15" s="83"/>
      <c r="N15" s="63"/>
      <c r="O15" s="86" t="s">
        <v>176</v>
      </c>
      <c r="P15" s="88">
        <v>43532.48716435185</v>
      </c>
      <c r="Q15" s="86" t="s">
        <v>295</v>
      </c>
      <c r="R15" s="86"/>
      <c r="S15" s="86"/>
      <c r="T15" s="86"/>
      <c r="U15" s="86"/>
      <c r="V15" s="89" t="s">
        <v>386</v>
      </c>
      <c r="W15" s="88">
        <v>43532.48716435185</v>
      </c>
      <c r="X15" s="89" t="s">
        <v>429</v>
      </c>
      <c r="Y15" s="86"/>
      <c r="Z15" s="86"/>
      <c r="AA15" s="92" t="s">
        <v>482</v>
      </c>
      <c r="AB15" s="86"/>
      <c r="AC15" s="86" t="b">
        <v>0</v>
      </c>
      <c r="AD15" s="86">
        <v>2</v>
      </c>
      <c r="AE15" s="92" t="s">
        <v>536</v>
      </c>
      <c r="AF15" s="86" t="b">
        <v>0</v>
      </c>
      <c r="AG15" s="86" t="s">
        <v>553</v>
      </c>
      <c r="AH15" s="86"/>
      <c r="AI15" s="92" t="s">
        <v>536</v>
      </c>
      <c r="AJ15" s="86" t="b">
        <v>0</v>
      </c>
      <c r="AK15" s="86">
        <v>0</v>
      </c>
      <c r="AL15" s="92" t="s">
        <v>536</v>
      </c>
      <c r="AM15" s="86" t="s">
        <v>560</v>
      </c>
      <c r="AN15" s="86" t="b">
        <v>0</v>
      </c>
      <c r="AO15" s="92" t="s">
        <v>482</v>
      </c>
      <c r="AP15" s="86" t="s">
        <v>176</v>
      </c>
      <c r="AQ15" s="86">
        <v>0</v>
      </c>
      <c r="AR15" s="86">
        <v>0</v>
      </c>
      <c r="AS15" s="86"/>
      <c r="AT15" s="86"/>
      <c r="AU15" s="86"/>
      <c r="AV15" s="86"/>
      <c r="AW15" s="86"/>
      <c r="AX15" s="86"/>
      <c r="AY15" s="86"/>
      <c r="AZ15" s="86"/>
      <c r="BA15">
        <v>2</v>
      </c>
      <c r="BB15" s="85" t="str">
        <f>REPLACE(INDEX(GroupVertices[Group],MATCH(Edges24[[#This Row],[Vertex 1]],GroupVertices[Vertex],0)),1,1,"")</f>
        <v>1</v>
      </c>
      <c r="BC15" s="85" t="str">
        <f>REPLACE(INDEX(GroupVertices[Group],MATCH(Edges24[[#This Row],[Vertex 2]],GroupVertices[Vertex],0)),1,1,"")</f>
        <v>1</v>
      </c>
      <c r="BD15" s="51">
        <v>0</v>
      </c>
      <c r="BE15" s="52">
        <v>0</v>
      </c>
      <c r="BF15" s="51">
        <v>1</v>
      </c>
      <c r="BG15" s="52">
        <v>5.882352941176471</v>
      </c>
      <c r="BH15" s="51">
        <v>0</v>
      </c>
      <c r="BI15" s="52">
        <v>0</v>
      </c>
      <c r="BJ15" s="51">
        <v>16</v>
      </c>
      <c r="BK15" s="52">
        <v>94.11764705882354</v>
      </c>
      <c r="BL15" s="51">
        <v>17</v>
      </c>
    </row>
    <row r="16" spans="1:64" ht="15">
      <c r="A16" s="84" t="s">
        <v>224</v>
      </c>
      <c r="B16" s="84" t="s">
        <v>224</v>
      </c>
      <c r="C16" s="53"/>
      <c r="D16" s="54"/>
      <c r="E16" s="65"/>
      <c r="F16" s="55"/>
      <c r="G16" s="53"/>
      <c r="H16" s="57"/>
      <c r="I16" s="56"/>
      <c r="J16" s="56"/>
      <c r="K16" s="36" t="s">
        <v>65</v>
      </c>
      <c r="L16" s="83">
        <v>21</v>
      </c>
      <c r="M16" s="83"/>
      <c r="N16" s="63"/>
      <c r="O16" s="86" t="s">
        <v>176</v>
      </c>
      <c r="P16" s="88">
        <v>43548.019583333335</v>
      </c>
      <c r="Q16" s="86" t="s">
        <v>296</v>
      </c>
      <c r="R16" s="86"/>
      <c r="S16" s="86"/>
      <c r="T16" s="86"/>
      <c r="U16" s="86"/>
      <c r="V16" s="89" t="s">
        <v>386</v>
      </c>
      <c r="W16" s="88">
        <v>43548.019583333335</v>
      </c>
      <c r="X16" s="89" t="s">
        <v>430</v>
      </c>
      <c r="Y16" s="86"/>
      <c r="Z16" s="86"/>
      <c r="AA16" s="92" t="s">
        <v>483</v>
      </c>
      <c r="AB16" s="86"/>
      <c r="AC16" s="86" t="b">
        <v>0</v>
      </c>
      <c r="AD16" s="86">
        <v>2</v>
      </c>
      <c r="AE16" s="92" t="s">
        <v>536</v>
      </c>
      <c r="AF16" s="86" t="b">
        <v>0</v>
      </c>
      <c r="AG16" s="86" t="s">
        <v>553</v>
      </c>
      <c r="AH16" s="86"/>
      <c r="AI16" s="92" t="s">
        <v>536</v>
      </c>
      <c r="AJ16" s="86" t="b">
        <v>0</v>
      </c>
      <c r="AK16" s="86">
        <v>0</v>
      </c>
      <c r="AL16" s="92" t="s">
        <v>536</v>
      </c>
      <c r="AM16" s="86" t="s">
        <v>560</v>
      </c>
      <c r="AN16" s="86" t="b">
        <v>0</v>
      </c>
      <c r="AO16" s="92" t="s">
        <v>483</v>
      </c>
      <c r="AP16" s="86" t="s">
        <v>176</v>
      </c>
      <c r="AQ16" s="86">
        <v>0</v>
      </c>
      <c r="AR16" s="86">
        <v>0</v>
      </c>
      <c r="AS16" s="86"/>
      <c r="AT16" s="86"/>
      <c r="AU16" s="86"/>
      <c r="AV16" s="86"/>
      <c r="AW16" s="86"/>
      <c r="AX16" s="86"/>
      <c r="AY16" s="86"/>
      <c r="AZ16" s="86"/>
      <c r="BA16">
        <v>2</v>
      </c>
      <c r="BB16" s="85" t="str">
        <f>REPLACE(INDEX(GroupVertices[Group],MATCH(Edges24[[#This Row],[Vertex 1]],GroupVertices[Vertex],0)),1,1,"")</f>
        <v>1</v>
      </c>
      <c r="BC16" s="85" t="str">
        <f>REPLACE(INDEX(GroupVertices[Group],MATCH(Edges24[[#This Row],[Vertex 2]],GroupVertices[Vertex],0)),1,1,"")</f>
        <v>1</v>
      </c>
      <c r="BD16" s="51">
        <v>0</v>
      </c>
      <c r="BE16" s="52">
        <v>0</v>
      </c>
      <c r="BF16" s="51">
        <v>1</v>
      </c>
      <c r="BG16" s="52">
        <v>16.666666666666668</v>
      </c>
      <c r="BH16" s="51">
        <v>0</v>
      </c>
      <c r="BI16" s="52">
        <v>0</v>
      </c>
      <c r="BJ16" s="51">
        <v>5</v>
      </c>
      <c r="BK16" s="52">
        <v>83.33333333333333</v>
      </c>
      <c r="BL16" s="51">
        <v>6</v>
      </c>
    </row>
    <row r="17" spans="1:64" ht="15">
      <c r="A17" s="84" t="s">
        <v>225</v>
      </c>
      <c r="B17" s="84" t="s">
        <v>220</v>
      </c>
      <c r="C17" s="53"/>
      <c r="D17" s="54"/>
      <c r="E17" s="65"/>
      <c r="F17" s="55"/>
      <c r="G17" s="53"/>
      <c r="H17" s="57"/>
      <c r="I17" s="56"/>
      <c r="J17" s="56"/>
      <c r="K17" s="36" t="s">
        <v>65</v>
      </c>
      <c r="L17" s="83">
        <v>22</v>
      </c>
      <c r="M17" s="83"/>
      <c r="N17" s="63"/>
      <c r="O17" s="86" t="s">
        <v>283</v>
      </c>
      <c r="P17" s="88">
        <v>43548.805231481485</v>
      </c>
      <c r="Q17" s="86" t="s">
        <v>297</v>
      </c>
      <c r="R17" s="86"/>
      <c r="S17" s="86"/>
      <c r="T17" s="86"/>
      <c r="U17" s="86"/>
      <c r="V17" s="89" t="s">
        <v>387</v>
      </c>
      <c r="W17" s="88">
        <v>43548.805231481485</v>
      </c>
      <c r="X17" s="89" t="s">
        <v>431</v>
      </c>
      <c r="Y17" s="86"/>
      <c r="Z17" s="86"/>
      <c r="AA17" s="92" t="s">
        <v>484</v>
      </c>
      <c r="AB17" s="92" t="s">
        <v>527</v>
      </c>
      <c r="AC17" s="86" t="b">
        <v>0</v>
      </c>
      <c r="AD17" s="86">
        <v>0</v>
      </c>
      <c r="AE17" s="92" t="s">
        <v>541</v>
      </c>
      <c r="AF17" s="86" t="b">
        <v>0</v>
      </c>
      <c r="AG17" s="86" t="s">
        <v>553</v>
      </c>
      <c r="AH17" s="86"/>
      <c r="AI17" s="92" t="s">
        <v>536</v>
      </c>
      <c r="AJ17" s="86" t="b">
        <v>0</v>
      </c>
      <c r="AK17" s="86">
        <v>0</v>
      </c>
      <c r="AL17" s="92" t="s">
        <v>536</v>
      </c>
      <c r="AM17" s="86" t="s">
        <v>559</v>
      </c>
      <c r="AN17" s="86" t="b">
        <v>0</v>
      </c>
      <c r="AO17" s="92" t="s">
        <v>527</v>
      </c>
      <c r="AP17" s="86" t="s">
        <v>176</v>
      </c>
      <c r="AQ17" s="86">
        <v>0</v>
      </c>
      <c r="AR17" s="86">
        <v>0</v>
      </c>
      <c r="AS17" s="86"/>
      <c r="AT17" s="86"/>
      <c r="AU17" s="86"/>
      <c r="AV17" s="86"/>
      <c r="AW17" s="86"/>
      <c r="AX17" s="86"/>
      <c r="AY17" s="86"/>
      <c r="AZ17" s="86"/>
      <c r="BA17">
        <v>1</v>
      </c>
      <c r="BB17" s="85" t="str">
        <f>REPLACE(INDEX(GroupVertices[Group],MATCH(Edges24[[#This Row],[Vertex 1]],GroupVertices[Vertex],0)),1,1,"")</f>
        <v>4</v>
      </c>
      <c r="BC17" s="85" t="str">
        <f>REPLACE(INDEX(GroupVertices[Group],MATCH(Edges24[[#This Row],[Vertex 2]],GroupVertices[Vertex],0)),1,1,"")</f>
        <v>4</v>
      </c>
      <c r="BD17" s="51">
        <v>0</v>
      </c>
      <c r="BE17" s="52">
        <v>0</v>
      </c>
      <c r="BF17" s="51">
        <v>1</v>
      </c>
      <c r="BG17" s="52">
        <v>5.555555555555555</v>
      </c>
      <c r="BH17" s="51">
        <v>0</v>
      </c>
      <c r="BI17" s="52">
        <v>0</v>
      </c>
      <c r="BJ17" s="51">
        <v>17</v>
      </c>
      <c r="BK17" s="52">
        <v>94.44444444444444</v>
      </c>
      <c r="BL17" s="51">
        <v>18</v>
      </c>
    </row>
    <row r="18" spans="1:64" ht="15">
      <c r="A18" s="84" t="s">
        <v>226</v>
      </c>
      <c r="B18" s="84" t="s">
        <v>270</v>
      </c>
      <c r="C18" s="53"/>
      <c r="D18" s="54"/>
      <c r="E18" s="65"/>
      <c r="F18" s="55"/>
      <c r="G18" s="53"/>
      <c r="H18" s="57"/>
      <c r="I18" s="56"/>
      <c r="J18" s="56"/>
      <c r="K18" s="36" t="s">
        <v>65</v>
      </c>
      <c r="L18" s="83">
        <v>23</v>
      </c>
      <c r="M18" s="83"/>
      <c r="N18" s="63"/>
      <c r="O18" s="86" t="s">
        <v>283</v>
      </c>
      <c r="P18" s="88">
        <v>43549.95106481481</v>
      </c>
      <c r="Q18" s="86" t="s">
        <v>298</v>
      </c>
      <c r="R18" s="86"/>
      <c r="S18" s="86"/>
      <c r="T18" s="86"/>
      <c r="U18" s="86"/>
      <c r="V18" s="89" t="s">
        <v>388</v>
      </c>
      <c r="W18" s="88">
        <v>43549.95106481481</v>
      </c>
      <c r="X18" s="89" t="s">
        <v>432</v>
      </c>
      <c r="Y18" s="86"/>
      <c r="Z18" s="86"/>
      <c r="AA18" s="92" t="s">
        <v>485</v>
      </c>
      <c r="AB18" s="92" t="s">
        <v>528</v>
      </c>
      <c r="AC18" s="86" t="b">
        <v>0</v>
      </c>
      <c r="AD18" s="86">
        <v>0</v>
      </c>
      <c r="AE18" s="92" t="s">
        <v>542</v>
      </c>
      <c r="AF18" s="86" t="b">
        <v>0</v>
      </c>
      <c r="AG18" s="86" t="s">
        <v>553</v>
      </c>
      <c r="AH18" s="86"/>
      <c r="AI18" s="92" t="s">
        <v>536</v>
      </c>
      <c r="AJ18" s="86" t="b">
        <v>0</v>
      </c>
      <c r="AK18" s="86">
        <v>0</v>
      </c>
      <c r="AL18" s="92" t="s">
        <v>536</v>
      </c>
      <c r="AM18" s="86" t="s">
        <v>557</v>
      </c>
      <c r="AN18" s="86" t="b">
        <v>0</v>
      </c>
      <c r="AO18" s="92" t="s">
        <v>528</v>
      </c>
      <c r="AP18" s="86" t="s">
        <v>176</v>
      </c>
      <c r="AQ18" s="86">
        <v>0</v>
      </c>
      <c r="AR18" s="86">
        <v>0</v>
      </c>
      <c r="AS18" s="86"/>
      <c r="AT18" s="86"/>
      <c r="AU18" s="86"/>
      <c r="AV18" s="86"/>
      <c r="AW18" s="86"/>
      <c r="AX18" s="86"/>
      <c r="AY18" s="86"/>
      <c r="AZ18" s="86"/>
      <c r="BA18">
        <v>1</v>
      </c>
      <c r="BB18" s="85" t="str">
        <f>REPLACE(INDEX(GroupVertices[Group],MATCH(Edges24[[#This Row],[Vertex 1]],GroupVertices[Vertex],0)),1,1,"")</f>
        <v>11</v>
      </c>
      <c r="BC18" s="85" t="str">
        <f>REPLACE(INDEX(GroupVertices[Group],MATCH(Edges24[[#This Row],[Vertex 2]],GroupVertices[Vertex],0)),1,1,"")</f>
        <v>11</v>
      </c>
      <c r="BD18" s="51">
        <v>1</v>
      </c>
      <c r="BE18" s="52">
        <v>5.2631578947368425</v>
      </c>
      <c r="BF18" s="51">
        <v>2</v>
      </c>
      <c r="BG18" s="52">
        <v>10.526315789473685</v>
      </c>
      <c r="BH18" s="51">
        <v>0</v>
      </c>
      <c r="BI18" s="52">
        <v>0</v>
      </c>
      <c r="BJ18" s="51">
        <v>16</v>
      </c>
      <c r="BK18" s="52">
        <v>84.21052631578948</v>
      </c>
      <c r="BL18" s="51">
        <v>19</v>
      </c>
    </row>
    <row r="19" spans="1:64" ht="15">
      <c r="A19" s="84" t="s">
        <v>227</v>
      </c>
      <c r="B19" s="84" t="s">
        <v>226</v>
      </c>
      <c r="C19" s="53"/>
      <c r="D19" s="54"/>
      <c r="E19" s="65"/>
      <c r="F19" s="55"/>
      <c r="G19" s="53"/>
      <c r="H19" s="57"/>
      <c r="I19" s="56"/>
      <c r="J19" s="56"/>
      <c r="K19" s="36" t="s">
        <v>65</v>
      </c>
      <c r="L19" s="83">
        <v>24</v>
      </c>
      <c r="M19" s="83"/>
      <c r="N19" s="63"/>
      <c r="O19" s="86" t="s">
        <v>283</v>
      </c>
      <c r="P19" s="88">
        <v>43550.47425925926</v>
      </c>
      <c r="Q19" s="86" t="s">
        <v>299</v>
      </c>
      <c r="R19" s="86"/>
      <c r="S19" s="86"/>
      <c r="T19" s="86"/>
      <c r="U19" s="86"/>
      <c r="V19" s="89" t="s">
        <v>389</v>
      </c>
      <c r="W19" s="88">
        <v>43550.47425925926</v>
      </c>
      <c r="X19" s="89" t="s">
        <v>433</v>
      </c>
      <c r="Y19" s="86"/>
      <c r="Z19" s="86"/>
      <c r="AA19" s="92" t="s">
        <v>486</v>
      </c>
      <c r="AB19" s="92" t="s">
        <v>529</v>
      </c>
      <c r="AC19" s="86" t="b">
        <v>0</v>
      </c>
      <c r="AD19" s="86">
        <v>1</v>
      </c>
      <c r="AE19" s="92" t="s">
        <v>543</v>
      </c>
      <c r="AF19" s="86" t="b">
        <v>0</v>
      </c>
      <c r="AG19" s="86" t="s">
        <v>553</v>
      </c>
      <c r="AH19" s="86"/>
      <c r="AI19" s="92" t="s">
        <v>536</v>
      </c>
      <c r="AJ19" s="86" t="b">
        <v>0</v>
      </c>
      <c r="AK19" s="86">
        <v>0</v>
      </c>
      <c r="AL19" s="92" t="s">
        <v>536</v>
      </c>
      <c r="AM19" s="86" t="s">
        <v>558</v>
      </c>
      <c r="AN19" s="86" t="b">
        <v>0</v>
      </c>
      <c r="AO19" s="92" t="s">
        <v>529</v>
      </c>
      <c r="AP19" s="86" t="s">
        <v>176</v>
      </c>
      <c r="AQ19" s="86">
        <v>0</v>
      </c>
      <c r="AR19" s="86">
        <v>0</v>
      </c>
      <c r="AS19" s="86"/>
      <c r="AT19" s="86"/>
      <c r="AU19" s="86"/>
      <c r="AV19" s="86"/>
      <c r="AW19" s="86"/>
      <c r="AX19" s="86"/>
      <c r="AY19" s="86"/>
      <c r="AZ19" s="86"/>
      <c r="BA19">
        <v>1</v>
      </c>
      <c r="BB19" s="85" t="str">
        <f>REPLACE(INDEX(GroupVertices[Group],MATCH(Edges24[[#This Row],[Vertex 1]],GroupVertices[Vertex],0)),1,1,"")</f>
        <v>11</v>
      </c>
      <c r="BC19" s="85" t="str">
        <f>REPLACE(INDEX(GroupVertices[Group],MATCH(Edges24[[#This Row],[Vertex 2]],GroupVertices[Vertex],0)),1,1,"")</f>
        <v>11</v>
      </c>
      <c r="BD19" s="51">
        <v>0</v>
      </c>
      <c r="BE19" s="52">
        <v>0</v>
      </c>
      <c r="BF19" s="51">
        <v>3</v>
      </c>
      <c r="BG19" s="52">
        <v>11.11111111111111</v>
      </c>
      <c r="BH19" s="51">
        <v>0</v>
      </c>
      <c r="BI19" s="52">
        <v>0</v>
      </c>
      <c r="BJ19" s="51">
        <v>24</v>
      </c>
      <c r="BK19" s="52">
        <v>88.88888888888889</v>
      </c>
      <c r="BL19" s="51">
        <v>27</v>
      </c>
    </row>
    <row r="20" spans="1:64" ht="15">
      <c r="A20" s="84" t="s">
        <v>228</v>
      </c>
      <c r="B20" s="84" t="s">
        <v>271</v>
      </c>
      <c r="C20" s="53"/>
      <c r="D20" s="54"/>
      <c r="E20" s="65"/>
      <c r="F20" s="55"/>
      <c r="G20" s="53"/>
      <c r="H20" s="57"/>
      <c r="I20" s="56"/>
      <c r="J20" s="56"/>
      <c r="K20" s="36" t="s">
        <v>65</v>
      </c>
      <c r="L20" s="83">
        <v>25</v>
      </c>
      <c r="M20" s="83"/>
      <c r="N20" s="63"/>
      <c r="O20" s="86" t="s">
        <v>283</v>
      </c>
      <c r="P20" s="88">
        <v>43551.71971064815</v>
      </c>
      <c r="Q20" s="86" t="s">
        <v>300</v>
      </c>
      <c r="R20" s="86"/>
      <c r="S20" s="86"/>
      <c r="T20" s="86"/>
      <c r="U20" s="86"/>
      <c r="V20" s="89" t="s">
        <v>390</v>
      </c>
      <c r="W20" s="88">
        <v>43551.71971064815</v>
      </c>
      <c r="X20" s="89" t="s">
        <v>434</v>
      </c>
      <c r="Y20" s="86"/>
      <c r="Z20" s="86"/>
      <c r="AA20" s="92" t="s">
        <v>487</v>
      </c>
      <c r="AB20" s="92" t="s">
        <v>530</v>
      </c>
      <c r="AC20" s="86" t="b">
        <v>0</v>
      </c>
      <c r="AD20" s="86">
        <v>1</v>
      </c>
      <c r="AE20" s="92" t="s">
        <v>544</v>
      </c>
      <c r="AF20" s="86" t="b">
        <v>0</v>
      </c>
      <c r="AG20" s="86" t="s">
        <v>553</v>
      </c>
      <c r="AH20" s="86"/>
      <c r="AI20" s="92" t="s">
        <v>536</v>
      </c>
      <c r="AJ20" s="86" t="b">
        <v>0</v>
      </c>
      <c r="AK20" s="86">
        <v>0</v>
      </c>
      <c r="AL20" s="92" t="s">
        <v>536</v>
      </c>
      <c r="AM20" s="86" t="s">
        <v>558</v>
      </c>
      <c r="AN20" s="86" t="b">
        <v>0</v>
      </c>
      <c r="AO20" s="92" t="s">
        <v>530</v>
      </c>
      <c r="AP20" s="86" t="s">
        <v>176</v>
      </c>
      <c r="AQ20" s="86">
        <v>0</v>
      </c>
      <c r="AR20" s="86">
        <v>0</v>
      </c>
      <c r="AS20" s="86"/>
      <c r="AT20" s="86"/>
      <c r="AU20" s="86"/>
      <c r="AV20" s="86"/>
      <c r="AW20" s="86"/>
      <c r="AX20" s="86"/>
      <c r="AY20" s="86"/>
      <c r="AZ20" s="86"/>
      <c r="BA20">
        <v>1</v>
      </c>
      <c r="BB20" s="85" t="str">
        <f>REPLACE(INDEX(GroupVertices[Group],MATCH(Edges24[[#This Row],[Vertex 1]],GroupVertices[Vertex],0)),1,1,"")</f>
        <v>15</v>
      </c>
      <c r="BC20" s="85" t="str">
        <f>REPLACE(INDEX(GroupVertices[Group],MATCH(Edges24[[#This Row],[Vertex 2]],GroupVertices[Vertex],0)),1,1,"")</f>
        <v>15</v>
      </c>
      <c r="BD20" s="51">
        <v>0</v>
      </c>
      <c r="BE20" s="52">
        <v>0</v>
      </c>
      <c r="BF20" s="51">
        <v>0</v>
      </c>
      <c r="BG20" s="52">
        <v>0</v>
      </c>
      <c r="BH20" s="51">
        <v>0</v>
      </c>
      <c r="BI20" s="52">
        <v>0</v>
      </c>
      <c r="BJ20" s="51">
        <v>6</v>
      </c>
      <c r="BK20" s="52">
        <v>100</v>
      </c>
      <c r="BL20" s="51">
        <v>6</v>
      </c>
    </row>
    <row r="21" spans="1:64" ht="15">
      <c r="A21" s="84" t="s">
        <v>229</v>
      </c>
      <c r="B21" s="84" t="s">
        <v>229</v>
      </c>
      <c r="C21" s="53"/>
      <c r="D21" s="54"/>
      <c r="E21" s="65"/>
      <c r="F21" s="55"/>
      <c r="G21" s="53"/>
      <c r="H21" s="57"/>
      <c r="I21" s="56"/>
      <c r="J21" s="56"/>
      <c r="K21" s="36" t="s">
        <v>65</v>
      </c>
      <c r="L21" s="83">
        <v>26</v>
      </c>
      <c r="M21" s="83"/>
      <c r="N21" s="63"/>
      <c r="O21" s="86" t="s">
        <v>176</v>
      </c>
      <c r="P21" s="88">
        <v>43553.67364583333</v>
      </c>
      <c r="Q21" s="86" t="s">
        <v>301</v>
      </c>
      <c r="R21" s="89" t="s">
        <v>333</v>
      </c>
      <c r="S21" s="86" t="s">
        <v>343</v>
      </c>
      <c r="T21" s="86"/>
      <c r="U21" s="86"/>
      <c r="V21" s="89" t="s">
        <v>391</v>
      </c>
      <c r="W21" s="88">
        <v>43553.67364583333</v>
      </c>
      <c r="X21" s="89" t="s">
        <v>435</v>
      </c>
      <c r="Y21" s="86"/>
      <c r="Z21" s="86"/>
      <c r="AA21" s="92" t="s">
        <v>488</v>
      </c>
      <c r="AB21" s="86"/>
      <c r="AC21" s="86" t="b">
        <v>0</v>
      </c>
      <c r="AD21" s="86">
        <v>0</v>
      </c>
      <c r="AE21" s="92" t="s">
        <v>536</v>
      </c>
      <c r="AF21" s="86" t="b">
        <v>0</v>
      </c>
      <c r="AG21" s="86" t="s">
        <v>553</v>
      </c>
      <c r="AH21" s="86"/>
      <c r="AI21" s="92" t="s">
        <v>536</v>
      </c>
      <c r="AJ21" s="86" t="b">
        <v>0</v>
      </c>
      <c r="AK21" s="86">
        <v>0</v>
      </c>
      <c r="AL21" s="92" t="s">
        <v>536</v>
      </c>
      <c r="AM21" s="86" t="s">
        <v>561</v>
      </c>
      <c r="AN21" s="86" t="b">
        <v>0</v>
      </c>
      <c r="AO21" s="92" t="s">
        <v>488</v>
      </c>
      <c r="AP21" s="86" t="s">
        <v>176</v>
      </c>
      <c r="AQ21" s="86">
        <v>0</v>
      </c>
      <c r="AR21" s="86">
        <v>0</v>
      </c>
      <c r="AS21" s="86"/>
      <c r="AT21" s="86"/>
      <c r="AU21" s="86"/>
      <c r="AV21" s="86"/>
      <c r="AW21" s="86"/>
      <c r="AX21" s="86"/>
      <c r="AY21" s="86"/>
      <c r="AZ21" s="86"/>
      <c r="BA21">
        <v>1</v>
      </c>
      <c r="BB21" s="85" t="str">
        <f>REPLACE(INDEX(GroupVertices[Group],MATCH(Edges24[[#This Row],[Vertex 1]],GroupVertices[Vertex],0)),1,1,"")</f>
        <v>1</v>
      </c>
      <c r="BC21" s="85" t="str">
        <f>REPLACE(INDEX(GroupVertices[Group],MATCH(Edges24[[#This Row],[Vertex 2]],GroupVertices[Vertex],0)),1,1,"")</f>
        <v>1</v>
      </c>
      <c r="BD21" s="51">
        <v>1</v>
      </c>
      <c r="BE21" s="52">
        <v>10</v>
      </c>
      <c r="BF21" s="51">
        <v>0</v>
      </c>
      <c r="BG21" s="52">
        <v>0</v>
      </c>
      <c r="BH21" s="51">
        <v>0</v>
      </c>
      <c r="BI21" s="52">
        <v>0</v>
      </c>
      <c r="BJ21" s="51">
        <v>9</v>
      </c>
      <c r="BK21" s="52">
        <v>90</v>
      </c>
      <c r="BL21" s="51">
        <v>10</v>
      </c>
    </row>
    <row r="22" spans="1:64" ht="15">
      <c r="A22" s="84" t="s">
        <v>230</v>
      </c>
      <c r="B22" s="84" t="s">
        <v>230</v>
      </c>
      <c r="C22" s="53"/>
      <c r="D22" s="54"/>
      <c r="E22" s="65"/>
      <c r="F22" s="55"/>
      <c r="G22" s="53"/>
      <c r="H22" s="57"/>
      <c r="I22" s="56"/>
      <c r="J22" s="56"/>
      <c r="K22" s="36" t="s">
        <v>65</v>
      </c>
      <c r="L22" s="83">
        <v>27</v>
      </c>
      <c r="M22" s="83"/>
      <c r="N22" s="63"/>
      <c r="O22" s="86" t="s">
        <v>176</v>
      </c>
      <c r="P22" s="88">
        <v>43555.13875</v>
      </c>
      <c r="Q22" s="86" t="s">
        <v>302</v>
      </c>
      <c r="R22" s="89" t="s">
        <v>334</v>
      </c>
      <c r="S22" s="86" t="s">
        <v>344</v>
      </c>
      <c r="T22" s="86"/>
      <c r="U22" s="86"/>
      <c r="V22" s="89" t="s">
        <v>392</v>
      </c>
      <c r="W22" s="88">
        <v>43555.13875</v>
      </c>
      <c r="X22" s="89" t="s">
        <v>436</v>
      </c>
      <c r="Y22" s="86"/>
      <c r="Z22" s="86"/>
      <c r="AA22" s="92" t="s">
        <v>489</v>
      </c>
      <c r="AB22" s="86"/>
      <c r="AC22" s="86" t="b">
        <v>0</v>
      </c>
      <c r="AD22" s="86">
        <v>0</v>
      </c>
      <c r="AE22" s="92" t="s">
        <v>536</v>
      </c>
      <c r="AF22" s="86" t="b">
        <v>0</v>
      </c>
      <c r="AG22" s="86" t="s">
        <v>554</v>
      </c>
      <c r="AH22" s="86"/>
      <c r="AI22" s="92" t="s">
        <v>536</v>
      </c>
      <c r="AJ22" s="86" t="b">
        <v>0</v>
      </c>
      <c r="AK22" s="86">
        <v>0</v>
      </c>
      <c r="AL22" s="92" t="s">
        <v>536</v>
      </c>
      <c r="AM22" s="86" t="s">
        <v>562</v>
      </c>
      <c r="AN22" s="86" t="b">
        <v>0</v>
      </c>
      <c r="AO22" s="92" t="s">
        <v>489</v>
      </c>
      <c r="AP22" s="86" t="s">
        <v>176</v>
      </c>
      <c r="AQ22" s="86">
        <v>0</v>
      </c>
      <c r="AR22" s="86">
        <v>0</v>
      </c>
      <c r="AS22" s="86"/>
      <c r="AT22" s="86"/>
      <c r="AU22" s="86"/>
      <c r="AV22" s="86"/>
      <c r="AW22" s="86"/>
      <c r="AX22" s="86"/>
      <c r="AY22" s="86"/>
      <c r="AZ22" s="86"/>
      <c r="BA22">
        <v>1</v>
      </c>
      <c r="BB22" s="85" t="str">
        <f>REPLACE(INDEX(GroupVertices[Group],MATCH(Edges24[[#This Row],[Vertex 1]],GroupVertices[Vertex],0)),1,1,"")</f>
        <v>1</v>
      </c>
      <c r="BC22" s="85" t="str">
        <f>REPLACE(INDEX(GroupVertices[Group],MATCH(Edges24[[#This Row],[Vertex 2]],GroupVertices[Vertex],0)),1,1,"")</f>
        <v>1</v>
      </c>
      <c r="BD22" s="51">
        <v>0</v>
      </c>
      <c r="BE22" s="52">
        <v>0</v>
      </c>
      <c r="BF22" s="51">
        <v>0</v>
      </c>
      <c r="BG22" s="52">
        <v>0</v>
      </c>
      <c r="BH22" s="51">
        <v>0</v>
      </c>
      <c r="BI22" s="52">
        <v>0</v>
      </c>
      <c r="BJ22" s="51">
        <v>2</v>
      </c>
      <c r="BK22" s="52">
        <v>100</v>
      </c>
      <c r="BL22" s="51">
        <v>2</v>
      </c>
    </row>
    <row r="23" spans="1:64" ht="15">
      <c r="A23" s="84" t="s">
        <v>231</v>
      </c>
      <c r="B23" s="84" t="s">
        <v>231</v>
      </c>
      <c r="C23" s="53"/>
      <c r="D23" s="54"/>
      <c r="E23" s="65"/>
      <c r="F23" s="55"/>
      <c r="G23" s="53"/>
      <c r="H23" s="57"/>
      <c r="I23" s="56"/>
      <c r="J23" s="56"/>
      <c r="K23" s="36" t="s">
        <v>65</v>
      </c>
      <c r="L23" s="83">
        <v>28</v>
      </c>
      <c r="M23" s="83"/>
      <c r="N23" s="63"/>
      <c r="O23" s="86" t="s">
        <v>176</v>
      </c>
      <c r="P23" s="88">
        <v>43558.78334490741</v>
      </c>
      <c r="Q23" s="86" t="s">
        <v>303</v>
      </c>
      <c r="R23" s="89" t="s">
        <v>335</v>
      </c>
      <c r="S23" s="86" t="s">
        <v>344</v>
      </c>
      <c r="T23" s="86" t="s">
        <v>351</v>
      </c>
      <c r="U23" s="89" t="s">
        <v>368</v>
      </c>
      <c r="V23" s="89" t="s">
        <v>368</v>
      </c>
      <c r="W23" s="88">
        <v>43558.78334490741</v>
      </c>
      <c r="X23" s="89" t="s">
        <v>437</v>
      </c>
      <c r="Y23" s="86"/>
      <c r="Z23" s="86"/>
      <c r="AA23" s="92" t="s">
        <v>490</v>
      </c>
      <c r="AB23" s="86"/>
      <c r="AC23" s="86" t="b">
        <v>0</v>
      </c>
      <c r="AD23" s="86">
        <v>0</v>
      </c>
      <c r="AE23" s="92" t="s">
        <v>536</v>
      </c>
      <c r="AF23" s="86" t="b">
        <v>0</v>
      </c>
      <c r="AG23" s="86" t="s">
        <v>553</v>
      </c>
      <c r="AH23" s="86"/>
      <c r="AI23" s="92" t="s">
        <v>536</v>
      </c>
      <c r="AJ23" s="86" t="b">
        <v>0</v>
      </c>
      <c r="AK23" s="86">
        <v>0</v>
      </c>
      <c r="AL23" s="92" t="s">
        <v>536</v>
      </c>
      <c r="AM23" s="86" t="s">
        <v>557</v>
      </c>
      <c r="AN23" s="86" t="b">
        <v>0</v>
      </c>
      <c r="AO23" s="92" t="s">
        <v>490</v>
      </c>
      <c r="AP23" s="86" t="s">
        <v>176</v>
      </c>
      <c r="AQ23" s="86">
        <v>0</v>
      </c>
      <c r="AR23" s="86">
        <v>0</v>
      </c>
      <c r="AS23" s="86"/>
      <c r="AT23" s="86"/>
      <c r="AU23" s="86"/>
      <c r="AV23" s="86"/>
      <c r="AW23" s="86"/>
      <c r="AX23" s="86"/>
      <c r="AY23" s="86"/>
      <c r="AZ23" s="86"/>
      <c r="BA23">
        <v>1</v>
      </c>
      <c r="BB23" s="85" t="str">
        <f>REPLACE(INDEX(GroupVertices[Group],MATCH(Edges24[[#This Row],[Vertex 1]],GroupVertices[Vertex],0)),1,1,"")</f>
        <v>1</v>
      </c>
      <c r="BC23" s="85" t="str">
        <f>REPLACE(INDEX(GroupVertices[Group],MATCH(Edges24[[#This Row],[Vertex 2]],GroupVertices[Vertex],0)),1,1,"")</f>
        <v>1</v>
      </c>
      <c r="BD23" s="51">
        <v>0</v>
      </c>
      <c r="BE23" s="52">
        <v>0</v>
      </c>
      <c r="BF23" s="51">
        <v>0</v>
      </c>
      <c r="BG23" s="52">
        <v>0</v>
      </c>
      <c r="BH23" s="51">
        <v>0</v>
      </c>
      <c r="BI23" s="52">
        <v>0</v>
      </c>
      <c r="BJ23" s="51">
        <v>34</v>
      </c>
      <c r="BK23" s="52">
        <v>100</v>
      </c>
      <c r="BL23" s="51">
        <v>34</v>
      </c>
    </row>
    <row r="24" spans="1:64" ht="15">
      <c r="A24" s="84" t="s">
        <v>232</v>
      </c>
      <c r="B24" s="84" t="s">
        <v>232</v>
      </c>
      <c r="C24" s="53"/>
      <c r="D24" s="54"/>
      <c r="E24" s="65"/>
      <c r="F24" s="55"/>
      <c r="G24" s="53"/>
      <c r="H24" s="57"/>
      <c r="I24" s="56"/>
      <c r="J24" s="56"/>
      <c r="K24" s="36" t="s">
        <v>65</v>
      </c>
      <c r="L24" s="83">
        <v>29</v>
      </c>
      <c r="M24" s="83"/>
      <c r="N24" s="63"/>
      <c r="O24" s="86" t="s">
        <v>176</v>
      </c>
      <c r="P24" s="88">
        <v>43559.2419212963</v>
      </c>
      <c r="Q24" s="86" t="s">
        <v>304</v>
      </c>
      <c r="R24" s="86"/>
      <c r="S24" s="86"/>
      <c r="T24" s="86" t="s">
        <v>352</v>
      </c>
      <c r="U24" s="86"/>
      <c r="V24" s="89" t="s">
        <v>393</v>
      </c>
      <c r="W24" s="88">
        <v>43559.2419212963</v>
      </c>
      <c r="X24" s="89" t="s">
        <v>438</v>
      </c>
      <c r="Y24" s="86"/>
      <c r="Z24" s="86"/>
      <c r="AA24" s="92" t="s">
        <v>491</v>
      </c>
      <c r="AB24" s="86"/>
      <c r="AC24" s="86" t="b">
        <v>0</v>
      </c>
      <c r="AD24" s="86">
        <v>2</v>
      </c>
      <c r="AE24" s="92" t="s">
        <v>536</v>
      </c>
      <c r="AF24" s="86" t="b">
        <v>0</v>
      </c>
      <c r="AG24" s="86" t="s">
        <v>553</v>
      </c>
      <c r="AH24" s="86"/>
      <c r="AI24" s="92" t="s">
        <v>536</v>
      </c>
      <c r="AJ24" s="86" t="b">
        <v>0</v>
      </c>
      <c r="AK24" s="86">
        <v>0</v>
      </c>
      <c r="AL24" s="92" t="s">
        <v>536</v>
      </c>
      <c r="AM24" s="86" t="s">
        <v>559</v>
      </c>
      <c r="AN24" s="86" t="b">
        <v>0</v>
      </c>
      <c r="AO24" s="92" t="s">
        <v>491</v>
      </c>
      <c r="AP24" s="86" t="s">
        <v>176</v>
      </c>
      <c r="AQ24" s="86">
        <v>0</v>
      </c>
      <c r="AR24" s="86">
        <v>0</v>
      </c>
      <c r="AS24" s="86"/>
      <c r="AT24" s="86"/>
      <c r="AU24" s="86"/>
      <c r="AV24" s="86"/>
      <c r="AW24" s="86"/>
      <c r="AX24" s="86"/>
      <c r="AY24" s="86"/>
      <c r="AZ24" s="86"/>
      <c r="BA24">
        <v>1</v>
      </c>
      <c r="BB24" s="85" t="str">
        <f>REPLACE(INDEX(GroupVertices[Group],MATCH(Edges24[[#This Row],[Vertex 1]],GroupVertices[Vertex],0)),1,1,"")</f>
        <v>1</v>
      </c>
      <c r="BC24" s="85" t="str">
        <f>REPLACE(INDEX(GroupVertices[Group],MATCH(Edges24[[#This Row],[Vertex 2]],GroupVertices[Vertex],0)),1,1,"")</f>
        <v>1</v>
      </c>
      <c r="BD24" s="51">
        <v>0</v>
      </c>
      <c r="BE24" s="52">
        <v>0</v>
      </c>
      <c r="BF24" s="51">
        <v>2</v>
      </c>
      <c r="BG24" s="52">
        <v>3.3333333333333335</v>
      </c>
      <c r="BH24" s="51">
        <v>0</v>
      </c>
      <c r="BI24" s="52">
        <v>0</v>
      </c>
      <c r="BJ24" s="51">
        <v>58</v>
      </c>
      <c r="BK24" s="52">
        <v>96.66666666666667</v>
      </c>
      <c r="BL24" s="51">
        <v>60</v>
      </c>
    </row>
    <row r="25" spans="1:64" ht="15">
      <c r="A25" s="84" t="s">
        <v>233</v>
      </c>
      <c r="B25" s="84" t="s">
        <v>272</v>
      </c>
      <c r="C25" s="53"/>
      <c r="D25" s="54"/>
      <c r="E25" s="65"/>
      <c r="F25" s="55"/>
      <c r="G25" s="53"/>
      <c r="H25" s="57"/>
      <c r="I25" s="56"/>
      <c r="J25" s="56"/>
      <c r="K25" s="36" t="s">
        <v>65</v>
      </c>
      <c r="L25" s="83">
        <v>30</v>
      </c>
      <c r="M25" s="83"/>
      <c r="N25" s="63"/>
      <c r="O25" s="86" t="s">
        <v>283</v>
      </c>
      <c r="P25" s="88">
        <v>43560.65373842593</v>
      </c>
      <c r="Q25" s="86" t="s">
        <v>305</v>
      </c>
      <c r="R25" s="86"/>
      <c r="S25" s="86"/>
      <c r="T25" s="86"/>
      <c r="U25" s="86"/>
      <c r="V25" s="89" t="s">
        <v>394</v>
      </c>
      <c r="W25" s="88">
        <v>43560.65373842593</v>
      </c>
      <c r="X25" s="89" t="s">
        <v>439</v>
      </c>
      <c r="Y25" s="86"/>
      <c r="Z25" s="86"/>
      <c r="AA25" s="92" t="s">
        <v>492</v>
      </c>
      <c r="AB25" s="92" t="s">
        <v>531</v>
      </c>
      <c r="AC25" s="86" t="b">
        <v>0</v>
      </c>
      <c r="AD25" s="86">
        <v>3</v>
      </c>
      <c r="AE25" s="92" t="s">
        <v>545</v>
      </c>
      <c r="AF25" s="86" t="b">
        <v>0</v>
      </c>
      <c r="AG25" s="86" t="s">
        <v>553</v>
      </c>
      <c r="AH25" s="86"/>
      <c r="AI25" s="92" t="s">
        <v>536</v>
      </c>
      <c r="AJ25" s="86" t="b">
        <v>0</v>
      </c>
      <c r="AK25" s="86">
        <v>1</v>
      </c>
      <c r="AL25" s="92" t="s">
        <v>536</v>
      </c>
      <c r="AM25" s="86" t="s">
        <v>559</v>
      </c>
      <c r="AN25" s="86" t="b">
        <v>0</v>
      </c>
      <c r="AO25" s="92" t="s">
        <v>531</v>
      </c>
      <c r="AP25" s="86" t="s">
        <v>176</v>
      </c>
      <c r="AQ25" s="86">
        <v>0</v>
      </c>
      <c r="AR25" s="86">
        <v>0</v>
      </c>
      <c r="AS25" s="86"/>
      <c r="AT25" s="86"/>
      <c r="AU25" s="86"/>
      <c r="AV25" s="86"/>
      <c r="AW25" s="86"/>
      <c r="AX25" s="86"/>
      <c r="AY25" s="86"/>
      <c r="AZ25" s="86"/>
      <c r="BA25">
        <v>1</v>
      </c>
      <c r="BB25" s="85" t="str">
        <f>REPLACE(INDEX(GroupVertices[Group],MATCH(Edges24[[#This Row],[Vertex 1]],GroupVertices[Vertex],0)),1,1,"")</f>
        <v>10</v>
      </c>
      <c r="BC25" s="85" t="str">
        <f>REPLACE(INDEX(GroupVertices[Group],MATCH(Edges24[[#This Row],[Vertex 2]],GroupVertices[Vertex],0)),1,1,"")</f>
        <v>10</v>
      </c>
      <c r="BD25" s="51">
        <v>1</v>
      </c>
      <c r="BE25" s="52">
        <v>2.380952380952381</v>
      </c>
      <c r="BF25" s="51">
        <v>2</v>
      </c>
      <c r="BG25" s="52">
        <v>4.761904761904762</v>
      </c>
      <c r="BH25" s="51">
        <v>0</v>
      </c>
      <c r="BI25" s="52">
        <v>0</v>
      </c>
      <c r="BJ25" s="51">
        <v>39</v>
      </c>
      <c r="BK25" s="52">
        <v>92.85714285714286</v>
      </c>
      <c r="BL25" s="51">
        <v>42</v>
      </c>
    </row>
    <row r="26" spans="1:64" ht="15">
      <c r="A26" s="84" t="s">
        <v>234</v>
      </c>
      <c r="B26" s="84" t="s">
        <v>272</v>
      </c>
      <c r="C26" s="53"/>
      <c r="D26" s="54"/>
      <c r="E26" s="65"/>
      <c r="F26" s="55"/>
      <c r="G26" s="53"/>
      <c r="H26" s="57"/>
      <c r="I26" s="56"/>
      <c r="J26" s="56"/>
      <c r="K26" s="36" t="s">
        <v>65</v>
      </c>
      <c r="L26" s="83">
        <v>31</v>
      </c>
      <c r="M26" s="83"/>
      <c r="N26" s="63"/>
      <c r="O26" s="86" t="s">
        <v>282</v>
      </c>
      <c r="P26" s="88">
        <v>43560.694247685184</v>
      </c>
      <c r="Q26" s="86" t="s">
        <v>306</v>
      </c>
      <c r="R26" s="86"/>
      <c r="S26" s="86"/>
      <c r="T26" s="86"/>
      <c r="U26" s="86"/>
      <c r="V26" s="89" t="s">
        <v>395</v>
      </c>
      <c r="W26" s="88">
        <v>43560.694247685184</v>
      </c>
      <c r="X26" s="89" t="s">
        <v>440</v>
      </c>
      <c r="Y26" s="86"/>
      <c r="Z26" s="86"/>
      <c r="AA26" s="92" t="s">
        <v>493</v>
      </c>
      <c r="AB26" s="86"/>
      <c r="AC26" s="86" t="b">
        <v>0</v>
      </c>
      <c r="AD26" s="86">
        <v>0</v>
      </c>
      <c r="AE26" s="92" t="s">
        <v>536</v>
      </c>
      <c r="AF26" s="86" t="b">
        <v>0</v>
      </c>
      <c r="AG26" s="86" t="s">
        <v>553</v>
      </c>
      <c r="AH26" s="86"/>
      <c r="AI26" s="92" t="s">
        <v>536</v>
      </c>
      <c r="AJ26" s="86" t="b">
        <v>0</v>
      </c>
      <c r="AK26" s="86">
        <v>1</v>
      </c>
      <c r="AL26" s="92" t="s">
        <v>492</v>
      </c>
      <c r="AM26" s="86" t="s">
        <v>558</v>
      </c>
      <c r="AN26" s="86" t="b">
        <v>0</v>
      </c>
      <c r="AO26" s="92" t="s">
        <v>492</v>
      </c>
      <c r="AP26" s="86" t="s">
        <v>176</v>
      </c>
      <c r="AQ26" s="86">
        <v>0</v>
      </c>
      <c r="AR26" s="86">
        <v>0</v>
      </c>
      <c r="AS26" s="86"/>
      <c r="AT26" s="86"/>
      <c r="AU26" s="86"/>
      <c r="AV26" s="86"/>
      <c r="AW26" s="86"/>
      <c r="AX26" s="86"/>
      <c r="AY26" s="86"/>
      <c r="AZ26" s="86"/>
      <c r="BA26">
        <v>1</v>
      </c>
      <c r="BB26" s="85" t="str">
        <f>REPLACE(INDEX(GroupVertices[Group],MATCH(Edges24[[#This Row],[Vertex 1]],GroupVertices[Vertex],0)),1,1,"")</f>
        <v>10</v>
      </c>
      <c r="BC26" s="85" t="str">
        <f>REPLACE(INDEX(GroupVertices[Group],MATCH(Edges24[[#This Row],[Vertex 2]],GroupVertices[Vertex],0)),1,1,"")</f>
        <v>10</v>
      </c>
      <c r="BD26" s="51"/>
      <c r="BE26" s="52"/>
      <c r="BF26" s="51"/>
      <c r="BG26" s="52"/>
      <c r="BH26" s="51"/>
      <c r="BI26" s="52"/>
      <c r="BJ26" s="51"/>
      <c r="BK26" s="52"/>
      <c r="BL26" s="51"/>
    </row>
    <row r="27" spans="1:64" ht="15">
      <c r="A27" s="84" t="s">
        <v>235</v>
      </c>
      <c r="B27" s="84" t="s">
        <v>235</v>
      </c>
      <c r="C27" s="53"/>
      <c r="D27" s="54"/>
      <c r="E27" s="65"/>
      <c r="F27" s="55"/>
      <c r="G27" s="53"/>
      <c r="H27" s="57"/>
      <c r="I27" s="56"/>
      <c r="J27" s="56"/>
      <c r="K27" s="36" t="s">
        <v>65</v>
      </c>
      <c r="L27" s="83">
        <v>33</v>
      </c>
      <c r="M27" s="83"/>
      <c r="N27" s="63"/>
      <c r="O27" s="86" t="s">
        <v>176</v>
      </c>
      <c r="P27" s="88">
        <v>43565.792083333334</v>
      </c>
      <c r="Q27" s="86" t="s">
        <v>307</v>
      </c>
      <c r="R27" s="89" t="s">
        <v>336</v>
      </c>
      <c r="S27" s="86" t="s">
        <v>345</v>
      </c>
      <c r="T27" s="86" t="s">
        <v>353</v>
      </c>
      <c r="U27" s="89" t="s">
        <v>369</v>
      </c>
      <c r="V27" s="89" t="s">
        <v>369</v>
      </c>
      <c r="W27" s="88">
        <v>43565.792083333334</v>
      </c>
      <c r="X27" s="89" t="s">
        <v>441</v>
      </c>
      <c r="Y27" s="86"/>
      <c r="Z27" s="86"/>
      <c r="AA27" s="92" t="s">
        <v>494</v>
      </c>
      <c r="AB27" s="86"/>
      <c r="AC27" s="86" t="b">
        <v>0</v>
      </c>
      <c r="AD27" s="86">
        <v>0</v>
      </c>
      <c r="AE27" s="92" t="s">
        <v>536</v>
      </c>
      <c r="AF27" s="86" t="b">
        <v>0</v>
      </c>
      <c r="AG27" s="86" t="s">
        <v>553</v>
      </c>
      <c r="AH27" s="86"/>
      <c r="AI27" s="92" t="s">
        <v>536</v>
      </c>
      <c r="AJ27" s="86" t="b">
        <v>0</v>
      </c>
      <c r="AK27" s="86">
        <v>0</v>
      </c>
      <c r="AL27" s="92" t="s">
        <v>536</v>
      </c>
      <c r="AM27" s="86" t="s">
        <v>563</v>
      </c>
      <c r="AN27" s="86" t="b">
        <v>0</v>
      </c>
      <c r="AO27" s="92" t="s">
        <v>494</v>
      </c>
      <c r="AP27" s="86" t="s">
        <v>176</v>
      </c>
      <c r="AQ27" s="86">
        <v>0</v>
      </c>
      <c r="AR27" s="86">
        <v>0</v>
      </c>
      <c r="AS27" s="86"/>
      <c r="AT27" s="86"/>
      <c r="AU27" s="86"/>
      <c r="AV27" s="86"/>
      <c r="AW27" s="86"/>
      <c r="AX27" s="86"/>
      <c r="AY27" s="86"/>
      <c r="AZ27" s="86"/>
      <c r="BA27">
        <v>1</v>
      </c>
      <c r="BB27" s="85" t="str">
        <f>REPLACE(INDEX(GroupVertices[Group],MATCH(Edges24[[#This Row],[Vertex 1]],GroupVertices[Vertex],0)),1,1,"")</f>
        <v>1</v>
      </c>
      <c r="BC27" s="85" t="str">
        <f>REPLACE(INDEX(GroupVertices[Group],MATCH(Edges24[[#This Row],[Vertex 2]],GroupVertices[Vertex],0)),1,1,"")</f>
        <v>1</v>
      </c>
      <c r="BD27" s="51">
        <v>1</v>
      </c>
      <c r="BE27" s="52">
        <v>3.8461538461538463</v>
      </c>
      <c r="BF27" s="51">
        <v>0</v>
      </c>
      <c r="BG27" s="52">
        <v>0</v>
      </c>
      <c r="BH27" s="51">
        <v>0</v>
      </c>
      <c r="BI27" s="52">
        <v>0</v>
      </c>
      <c r="BJ27" s="51">
        <v>25</v>
      </c>
      <c r="BK27" s="52">
        <v>96.15384615384616</v>
      </c>
      <c r="BL27" s="51">
        <v>26</v>
      </c>
    </row>
    <row r="28" spans="1:64" ht="15">
      <c r="A28" s="84" t="s">
        <v>236</v>
      </c>
      <c r="B28" s="84" t="s">
        <v>236</v>
      </c>
      <c r="C28" s="53"/>
      <c r="D28" s="54"/>
      <c r="E28" s="65"/>
      <c r="F28" s="55"/>
      <c r="G28" s="53"/>
      <c r="H28" s="57"/>
      <c r="I28" s="56"/>
      <c r="J28" s="56"/>
      <c r="K28" s="36" t="s">
        <v>65</v>
      </c>
      <c r="L28" s="83">
        <v>34</v>
      </c>
      <c r="M28" s="83"/>
      <c r="N28" s="63"/>
      <c r="O28" s="86" t="s">
        <v>176</v>
      </c>
      <c r="P28" s="88">
        <v>43565.79209490741</v>
      </c>
      <c r="Q28" s="86" t="s">
        <v>308</v>
      </c>
      <c r="R28" s="89" t="s">
        <v>337</v>
      </c>
      <c r="S28" s="86" t="s">
        <v>346</v>
      </c>
      <c r="T28" s="86" t="s">
        <v>354</v>
      </c>
      <c r="U28" s="89" t="s">
        <v>370</v>
      </c>
      <c r="V28" s="89" t="s">
        <v>370</v>
      </c>
      <c r="W28" s="88">
        <v>43565.79209490741</v>
      </c>
      <c r="X28" s="89" t="s">
        <v>442</v>
      </c>
      <c r="Y28" s="86"/>
      <c r="Z28" s="86"/>
      <c r="AA28" s="92" t="s">
        <v>495</v>
      </c>
      <c r="AB28" s="86"/>
      <c r="AC28" s="86" t="b">
        <v>0</v>
      </c>
      <c r="AD28" s="86">
        <v>0</v>
      </c>
      <c r="AE28" s="92" t="s">
        <v>536</v>
      </c>
      <c r="AF28" s="86" t="b">
        <v>0</v>
      </c>
      <c r="AG28" s="86" t="s">
        <v>553</v>
      </c>
      <c r="AH28" s="86"/>
      <c r="AI28" s="92" t="s">
        <v>536</v>
      </c>
      <c r="AJ28" s="86" t="b">
        <v>0</v>
      </c>
      <c r="AK28" s="86">
        <v>0</v>
      </c>
      <c r="AL28" s="92" t="s">
        <v>536</v>
      </c>
      <c r="AM28" s="86" t="s">
        <v>563</v>
      </c>
      <c r="AN28" s="86" t="b">
        <v>0</v>
      </c>
      <c r="AO28" s="92" t="s">
        <v>495</v>
      </c>
      <c r="AP28" s="86" t="s">
        <v>176</v>
      </c>
      <c r="AQ28" s="86">
        <v>0</v>
      </c>
      <c r="AR28" s="86">
        <v>0</v>
      </c>
      <c r="AS28" s="86"/>
      <c r="AT28" s="86"/>
      <c r="AU28" s="86"/>
      <c r="AV28" s="86"/>
      <c r="AW28" s="86"/>
      <c r="AX28" s="86"/>
      <c r="AY28" s="86"/>
      <c r="AZ28" s="86"/>
      <c r="BA28">
        <v>1</v>
      </c>
      <c r="BB28" s="85" t="str">
        <f>REPLACE(INDEX(GroupVertices[Group],MATCH(Edges24[[#This Row],[Vertex 1]],GroupVertices[Vertex],0)),1,1,"")</f>
        <v>1</v>
      </c>
      <c r="BC28" s="85" t="str">
        <f>REPLACE(INDEX(GroupVertices[Group],MATCH(Edges24[[#This Row],[Vertex 2]],GroupVertices[Vertex],0)),1,1,"")</f>
        <v>1</v>
      </c>
      <c r="BD28" s="51">
        <v>0</v>
      </c>
      <c r="BE28" s="52">
        <v>0</v>
      </c>
      <c r="BF28" s="51">
        <v>0</v>
      </c>
      <c r="BG28" s="52">
        <v>0</v>
      </c>
      <c r="BH28" s="51">
        <v>0</v>
      </c>
      <c r="BI28" s="52">
        <v>0</v>
      </c>
      <c r="BJ28" s="51">
        <v>27</v>
      </c>
      <c r="BK28" s="52">
        <v>100</v>
      </c>
      <c r="BL28" s="51">
        <v>27</v>
      </c>
    </row>
    <row r="29" spans="1:64" ht="15">
      <c r="A29" s="84" t="s">
        <v>237</v>
      </c>
      <c r="B29" s="84" t="s">
        <v>237</v>
      </c>
      <c r="C29" s="53"/>
      <c r="D29" s="54"/>
      <c r="E29" s="65"/>
      <c r="F29" s="55"/>
      <c r="G29" s="53"/>
      <c r="H29" s="57"/>
      <c r="I29" s="56"/>
      <c r="J29" s="56"/>
      <c r="K29" s="36" t="s">
        <v>65</v>
      </c>
      <c r="L29" s="83">
        <v>35</v>
      </c>
      <c r="M29" s="83"/>
      <c r="N29" s="63"/>
      <c r="O29" s="86" t="s">
        <v>176</v>
      </c>
      <c r="P29" s="88">
        <v>43569.470555555556</v>
      </c>
      <c r="Q29" s="86" t="s">
        <v>309</v>
      </c>
      <c r="R29" s="86" t="s">
        <v>338</v>
      </c>
      <c r="S29" s="86" t="s">
        <v>347</v>
      </c>
      <c r="T29" s="86"/>
      <c r="U29" s="86"/>
      <c r="V29" s="89" t="s">
        <v>396</v>
      </c>
      <c r="W29" s="88">
        <v>43569.470555555556</v>
      </c>
      <c r="X29" s="89" t="s">
        <v>443</v>
      </c>
      <c r="Y29" s="86"/>
      <c r="Z29" s="86"/>
      <c r="AA29" s="92" t="s">
        <v>496</v>
      </c>
      <c r="AB29" s="86"/>
      <c r="AC29" s="86" t="b">
        <v>0</v>
      </c>
      <c r="AD29" s="86">
        <v>2</v>
      </c>
      <c r="AE29" s="92" t="s">
        <v>536</v>
      </c>
      <c r="AF29" s="86" t="b">
        <v>1</v>
      </c>
      <c r="AG29" s="86" t="s">
        <v>553</v>
      </c>
      <c r="AH29" s="86"/>
      <c r="AI29" s="92" t="s">
        <v>556</v>
      </c>
      <c r="AJ29" s="86" t="b">
        <v>0</v>
      </c>
      <c r="AK29" s="86">
        <v>0</v>
      </c>
      <c r="AL29" s="92" t="s">
        <v>536</v>
      </c>
      <c r="AM29" s="86" t="s">
        <v>560</v>
      </c>
      <c r="AN29" s="86" t="b">
        <v>0</v>
      </c>
      <c r="AO29" s="92" t="s">
        <v>496</v>
      </c>
      <c r="AP29" s="86" t="s">
        <v>176</v>
      </c>
      <c r="AQ29" s="86">
        <v>0</v>
      </c>
      <c r="AR29" s="86">
        <v>0</v>
      </c>
      <c r="AS29" s="86"/>
      <c r="AT29" s="86"/>
      <c r="AU29" s="86"/>
      <c r="AV29" s="86"/>
      <c r="AW29" s="86"/>
      <c r="AX29" s="86"/>
      <c r="AY29" s="86"/>
      <c r="AZ29" s="86"/>
      <c r="BA29">
        <v>1</v>
      </c>
      <c r="BB29" s="85" t="str">
        <f>REPLACE(INDEX(GroupVertices[Group],MATCH(Edges24[[#This Row],[Vertex 1]],GroupVertices[Vertex],0)),1,1,"")</f>
        <v>1</v>
      </c>
      <c r="BC29" s="85" t="str">
        <f>REPLACE(INDEX(GroupVertices[Group],MATCH(Edges24[[#This Row],[Vertex 2]],GroupVertices[Vertex],0)),1,1,"")</f>
        <v>1</v>
      </c>
      <c r="BD29" s="51">
        <v>0</v>
      </c>
      <c r="BE29" s="52">
        <v>0</v>
      </c>
      <c r="BF29" s="51">
        <v>0</v>
      </c>
      <c r="BG29" s="52">
        <v>0</v>
      </c>
      <c r="BH29" s="51">
        <v>0</v>
      </c>
      <c r="BI29" s="52">
        <v>0</v>
      </c>
      <c r="BJ29" s="51">
        <v>4</v>
      </c>
      <c r="BK29" s="52">
        <v>100</v>
      </c>
      <c r="BL29" s="51">
        <v>4</v>
      </c>
    </row>
    <row r="30" spans="1:64" ht="15">
      <c r="A30" s="84" t="s">
        <v>238</v>
      </c>
      <c r="B30" s="84" t="s">
        <v>273</v>
      </c>
      <c r="C30" s="53"/>
      <c r="D30" s="54"/>
      <c r="E30" s="65"/>
      <c r="F30" s="55"/>
      <c r="G30" s="53"/>
      <c r="H30" s="57"/>
      <c r="I30" s="56"/>
      <c r="J30" s="56"/>
      <c r="K30" s="36" t="s">
        <v>65</v>
      </c>
      <c r="L30" s="83">
        <v>36</v>
      </c>
      <c r="M30" s="83"/>
      <c r="N30" s="63"/>
      <c r="O30" s="86" t="s">
        <v>282</v>
      </c>
      <c r="P30" s="88">
        <v>43574.77983796296</v>
      </c>
      <c r="Q30" s="86" t="s">
        <v>310</v>
      </c>
      <c r="R30" s="86"/>
      <c r="S30" s="86"/>
      <c r="T30" s="86"/>
      <c r="U30" s="86"/>
      <c r="V30" s="89" t="s">
        <v>397</v>
      </c>
      <c r="W30" s="88">
        <v>43574.77983796296</v>
      </c>
      <c r="X30" s="89" t="s">
        <v>444</v>
      </c>
      <c r="Y30" s="86"/>
      <c r="Z30" s="86"/>
      <c r="AA30" s="92" t="s">
        <v>497</v>
      </c>
      <c r="AB30" s="92" t="s">
        <v>532</v>
      </c>
      <c r="AC30" s="86" t="b">
        <v>0</v>
      </c>
      <c r="AD30" s="86">
        <v>0</v>
      </c>
      <c r="AE30" s="92" t="s">
        <v>546</v>
      </c>
      <c r="AF30" s="86" t="b">
        <v>0</v>
      </c>
      <c r="AG30" s="86" t="s">
        <v>553</v>
      </c>
      <c r="AH30" s="86"/>
      <c r="AI30" s="92" t="s">
        <v>536</v>
      </c>
      <c r="AJ30" s="86" t="b">
        <v>0</v>
      </c>
      <c r="AK30" s="86">
        <v>0</v>
      </c>
      <c r="AL30" s="92" t="s">
        <v>536</v>
      </c>
      <c r="AM30" s="86" t="s">
        <v>559</v>
      </c>
      <c r="AN30" s="86" t="b">
        <v>0</v>
      </c>
      <c r="AO30" s="92" t="s">
        <v>532</v>
      </c>
      <c r="AP30" s="86" t="s">
        <v>176</v>
      </c>
      <c r="AQ30" s="86">
        <v>0</v>
      </c>
      <c r="AR30" s="86">
        <v>0</v>
      </c>
      <c r="AS30" s="86" t="s">
        <v>568</v>
      </c>
      <c r="AT30" s="86" t="s">
        <v>569</v>
      </c>
      <c r="AU30" s="86" t="s">
        <v>570</v>
      </c>
      <c r="AV30" s="86" t="s">
        <v>572</v>
      </c>
      <c r="AW30" s="86" t="s">
        <v>574</v>
      </c>
      <c r="AX30" s="86" t="s">
        <v>576</v>
      </c>
      <c r="AY30" s="86" t="s">
        <v>578</v>
      </c>
      <c r="AZ30" s="89" t="s">
        <v>580</v>
      </c>
      <c r="BA30">
        <v>1</v>
      </c>
      <c r="BB30" s="85" t="str">
        <f>REPLACE(INDEX(GroupVertices[Group],MATCH(Edges24[[#This Row],[Vertex 1]],GroupVertices[Vertex],0)),1,1,"")</f>
        <v>9</v>
      </c>
      <c r="BC30" s="85" t="str">
        <f>REPLACE(INDEX(GroupVertices[Group],MATCH(Edges24[[#This Row],[Vertex 2]],GroupVertices[Vertex],0)),1,1,"")</f>
        <v>9</v>
      </c>
      <c r="BD30" s="51"/>
      <c r="BE30" s="52"/>
      <c r="BF30" s="51"/>
      <c r="BG30" s="52"/>
      <c r="BH30" s="51"/>
      <c r="BI30" s="52"/>
      <c r="BJ30" s="51"/>
      <c r="BK30" s="52"/>
      <c r="BL30" s="51"/>
    </row>
    <row r="31" spans="1:64" ht="15">
      <c r="A31" s="84" t="s">
        <v>239</v>
      </c>
      <c r="B31" s="84" t="s">
        <v>240</v>
      </c>
      <c r="C31" s="53"/>
      <c r="D31" s="54"/>
      <c r="E31" s="65"/>
      <c r="F31" s="55"/>
      <c r="G31" s="53"/>
      <c r="H31" s="57"/>
      <c r="I31" s="56"/>
      <c r="J31" s="56"/>
      <c r="K31" s="36" t="s">
        <v>66</v>
      </c>
      <c r="L31" s="83">
        <v>38</v>
      </c>
      <c r="M31" s="83"/>
      <c r="N31" s="63"/>
      <c r="O31" s="86" t="s">
        <v>282</v>
      </c>
      <c r="P31" s="88">
        <v>43574.8058912037</v>
      </c>
      <c r="Q31" s="86" t="s">
        <v>311</v>
      </c>
      <c r="R31" s="86"/>
      <c r="S31" s="86"/>
      <c r="T31" s="86" t="s">
        <v>355</v>
      </c>
      <c r="U31" s="89" t="s">
        <v>371</v>
      </c>
      <c r="V31" s="89" t="s">
        <v>371</v>
      </c>
      <c r="W31" s="88">
        <v>43574.8058912037</v>
      </c>
      <c r="X31" s="89" t="s">
        <v>445</v>
      </c>
      <c r="Y31" s="86"/>
      <c r="Z31" s="86"/>
      <c r="AA31" s="92" t="s">
        <v>498</v>
      </c>
      <c r="AB31" s="86"/>
      <c r="AC31" s="86" t="b">
        <v>0</v>
      </c>
      <c r="AD31" s="86">
        <v>0</v>
      </c>
      <c r="AE31" s="92" t="s">
        <v>536</v>
      </c>
      <c r="AF31" s="86" t="b">
        <v>0</v>
      </c>
      <c r="AG31" s="86" t="s">
        <v>553</v>
      </c>
      <c r="AH31" s="86"/>
      <c r="AI31" s="92" t="s">
        <v>536</v>
      </c>
      <c r="AJ31" s="86" t="b">
        <v>0</v>
      </c>
      <c r="AK31" s="86">
        <v>0</v>
      </c>
      <c r="AL31" s="92" t="s">
        <v>536</v>
      </c>
      <c r="AM31" s="86" t="s">
        <v>557</v>
      </c>
      <c r="AN31" s="86" t="b">
        <v>0</v>
      </c>
      <c r="AO31" s="92" t="s">
        <v>498</v>
      </c>
      <c r="AP31" s="86" t="s">
        <v>176</v>
      </c>
      <c r="AQ31" s="86">
        <v>0</v>
      </c>
      <c r="AR31" s="86">
        <v>0</v>
      </c>
      <c r="AS31" s="86"/>
      <c r="AT31" s="86"/>
      <c r="AU31" s="86"/>
      <c r="AV31" s="86"/>
      <c r="AW31" s="86"/>
      <c r="AX31" s="86"/>
      <c r="AY31" s="86"/>
      <c r="AZ31" s="86"/>
      <c r="BA31">
        <v>1</v>
      </c>
      <c r="BB31" s="85" t="str">
        <f>REPLACE(INDEX(GroupVertices[Group],MATCH(Edges24[[#This Row],[Vertex 1]],GroupVertices[Vertex],0)),1,1,"")</f>
        <v>14</v>
      </c>
      <c r="BC31" s="85" t="str">
        <f>REPLACE(INDEX(GroupVertices[Group],MATCH(Edges24[[#This Row],[Vertex 2]],GroupVertices[Vertex],0)),1,1,"")</f>
        <v>14</v>
      </c>
      <c r="BD31" s="51">
        <v>1</v>
      </c>
      <c r="BE31" s="52">
        <v>8.333333333333334</v>
      </c>
      <c r="BF31" s="51">
        <v>0</v>
      </c>
      <c r="BG31" s="52">
        <v>0</v>
      </c>
      <c r="BH31" s="51">
        <v>0</v>
      </c>
      <c r="BI31" s="52">
        <v>0</v>
      </c>
      <c r="BJ31" s="51">
        <v>11</v>
      </c>
      <c r="BK31" s="52">
        <v>91.66666666666667</v>
      </c>
      <c r="BL31" s="51">
        <v>12</v>
      </c>
    </row>
    <row r="32" spans="1:64" ht="15">
      <c r="A32" s="84" t="s">
        <v>240</v>
      </c>
      <c r="B32" s="84" t="s">
        <v>239</v>
      </c>
      <c r="C32" s="53"/>
      <c r="D32" s="54"/>
      <c r="E32" s="65"/>
      <c r="F32" s="55"/>
      <c r="G32" s="53"/>
      <c r="H32" s="57"/>
      <c r="I32" s="56"/>
      <c r="J32" s="56"/>
      <c r="K32" s="36" t="s">
        <v>66</v>
      </c>
      <c r="L32" s="83">
        <v>39</v>
      </c>
      <c r="M32" s="83"/>
      <c r="N32" s="63"/>
      <c r="O32" s="86" t="s">
        <v>282</v>
      </c>
      <c r="P32" s="88">
        <v>43574.90158564815</v>
      </c>
      <c r="Q32" s="86" t="s">
        <v>312</v>
      </c>
      <c r="R32" s="86"/>
      <c r="S32" s="86"/>
      <c r="T32" s="86" t="s">
        <v>355</v>
      </c>
      <c r="U32" s="86"/>
      <c r="V32" s="89" t="s">
        <v>398</v>
      </c>
      <c r="W32" s="88">
        <v>43574.90158564815</v>
      </c>
      <c r="X32" s="89" t="s">
        <v>446</v>
      </c>
      <c r="Y32" s="86"/>
      <c r="Z32" s="86"/>
      <c r="AA32" s="92" t="s">
        <v>499</v>
      </c>
      <c r="AB32" s="86"/>
      <c r="AC32" s="86" t="b">
        <v>0</v>
      </c>
      <c r="AD32" s="86">
        <v>0</v>
      </c>
      <c r="AE32" s="92" t="s">
        <v>536</v>
      </c>
      <c r="AF32" s="86" t="b">
        <v>0</v>
      </c>
      <c r="AG32" s="86" t="s">
        <v>553</v>
      </c>
      <c r="AH32" s="86"/>
      <c r="AI32" s="92" t="s">
        <v>536</v>
      </c>
      <c r="AJ32" s="86" t="b">
        <v>0</v>
      </c>
      <c r="AK32" s="86">
        <v>1</v>
      </c>
      <c r="AL32" s="92" t="s">
        <v>498</v>
      </c>
      <c r="AM32" s="86" t="s">
        <v>558</v>
      </c>
      <c r="AN32" s="86" t="b">
        <v>0</v>
      </c>
      <c r="AO32" s="92" t="s">
        <v>498</v>
      </c>
      <c r="AP32" s="86" t="s">
        <v>176</v>
      </c>
      <c r="AQ32" s="86">
        <v>0</v>
      </c>
      <c r="AR32" s="86">
        <v>0</v>
      </c>
      <c r="AS32" s="86"/>
      <c r="AT32" s="86"/>
      <c r="AU32" s="86"/>
      <c r="AV32" s="86"/>
      <c r="AW32" s="86"/>
      <c r="AX32" s="86"/>
      <c r="AY32" s="86"/>
      <c r="AZ32" s="86"/>
      <c r="BA32">
        <v>1</v>
      </c>
      <c r="BB32" s="85" t="str">
        <f>REPLACE(INDEX(GroupVertices[Group],MATCH(Edges24[[#This Row],[Vertex 1]],GroupVertices[Vertex],0)),1,1,"")</f>
        <v>14</v>
      </c>
      <c r="BC32" s="85" t="str">
        <f>REPLACE(INDEX(GroupVertices[Group],MATCH(Edges24[[#This Row],[Vertex 2]],GroupVertices[Vertex],0)),1,1,"")</f>
        <v>14</v>
      </c>
      <c r="BD32" s="51">
        <v>1</v>
      </c>
      <c r="BE32" s="52">
        <v>7.142857142857143</v>
      </c>
      <c r="BF32" s="51">
        <v>0</v>
      </c>
      <c r="BG32" s="52">
        <v>0</v>
      </c>
      <c r="BH32" s="51">
        <v>0</v>
      </c>
      <c r="BI32" s="52">
        <v>0</v>
      </c>
      <c r="BJ32" s="51">
        <v>13</v>
      </c>
      <c r="BK32" s="52">
        <v>92.85714285714286</v>
      </c>
      <c r="BL32" s="51">
        <v>14</v>
      </c>
    </row>
    <row r="33" spans="1:64" ht="15">
      <c r="A33" s="84" t="s">
        <v>241</v>
      </c>
      <c r="B33" s="84" t="s">
        <v>241</v>
      </c>
      <c r="C33" s="53"/>
      <c r="D33" s="54"/>
      <c r="E33" s="65"/>
      <c r="F33" s="55"/>
      <c r="G33" s="53"/>
      <c r="H33" s="57"/>
      <c r="I33" s="56"/>
      <c r="J33" s="56"/>
      <c r="K33" s="36" t="s">
        <v>65</v>
      </c>
      <c r="L33" s="83">
        <v>40</v>
      </c>
      <c r="M33" s="83"/>
      <c r="N33" s="63"/>
      <c r="O33" s="86" t="s">
        <v>176</v>
      </c>
      <c r="P33" s="88">
        <v>43577.76063657407</v>
      </c>
      <c r="Q33" s="86" t="s">
        <v>313</v>
      </c>
      <c r="R33" s="86"/>
      <c r="S33" s="86"/>
      <c r="T33" s="86"/>
      <c r="U33" s="86"/>
      <c r="V33" s="89" t="s">
        <v>399</v>
      </c>
      <c r="W33" s="88">
        <v>43577.76063657407</v>
      </c>
      <c r="X33" s="89" t="s">
        <v>447</v>
      </c>
      <c r="Y33" s="86"/>
      <c r="Z33" s="86"/>
      <c r="AA33" s="92" t="s">
        <v>500</v>
      </c>
      <c r="AB33" s="92" t="s">
        <v>533</v>
      </c>
      <c r="AC33" s="86" t="b">
        <v>0</v>
      </c>
      <c r="AD33" s="86">
        <v>0</v>
      </c>
      <c r="AE33" s="92" t="s">
        <v>547</v>
      </c>
      <c r="AF33" s="86" t="b">
        <v>0</v>
      </c>
      <c r="AG33" s="86" t="s">
        <v>553</v>
      </c>
      <c r="AH33" s="86"/>
      <c r="AI33" s="92" t="s">
        <v>536</v>
      </c>
      <c r="AJ33" s="86" t="b">
        <v>0</v>
      </c>
      <c r="AK33" s="86">
        <v>0</v>
      </c>
      <c r="AL33" s="92" t="s">
        <v>536</v>
      </c>
      <c r="AM33" s="86" t="s">
        <v>557</v>
      </c>
      <c r="AN33" s="86" t="b">
        <v>0</v>
      </c>
      <c r="AO33" s="92" t="s">
        <v>533</v>
      </c>
      <c r="AP33" s="86" t="s">
        <v>176</v>
      </c>
      <c r="AQ33" s="86">
        <v>0</v>
      </c>
      <c r="AR33" s="86">
        <v>0</v>
      </c>
      <c r="AS33" s="86"/>
      <c r="AT33" s="86"/>
      <c r="AU33" s="86"/>
      <c r="AV33" s="86"/>
      <c r="AW33" s="86"/>
      <c r="AX33" s="86"/>
      <c r="AY33" s="86"/>
      <c r="AZ33" s="86"/>
      <c r="BA33">
        <v>1</v>
      </c>
      <c r="BB33" s="85" t="str">
        <f>REPLACE(INDEX(GroupVertices[Group],MATCH(Edges24[[#This Row],[Vertex 1]],GroupVertices[Vertex],0)),1,1,"")</f>
        <v>1</v>
      </c>
      <c r="BC33" s="85" t="str">
        <f>REPLACE(INDEX(GroupVertices[Group],MATCH(Edges24[[#This Row],[Vertex 2]],GroupVertices[Vertex],0)),1,1,"")</f>
        <v>1</v>
      </c>
      <c r="BD33" s="51">
        <v>1</v>
      </c>
      <c r="BE33" s="52">
        <v>2.0408163265306123</v>
      </c>
      <c r="BF33" s="51">
        <v>0</v>
      </c>
      <c r="BG33" s="52">
        <v>0</v>
      </c>
      <c r="BH33" s="51">
        <v>0</v>
      </c>
      <c r="BI33" s="52">
        <v>0</v>
      </c>
      <c r="BJ33" s="51">
        <v>48</v>
      </c>
      <c r="BK33" s="52">
        <v>97.95918367346938</v>
      </c>
      <c r="BL33" s="51">
        <v>49</v>
      </c>
    </row>
    <row r="34" spans="1:64" ht="15">
      <c r="A34" s="84" t="s">
        <v>242</v>
      </c>
      <c r="B34" s="84" t="s">
        <v>242</v>
      </c>
      <c r="C34" s="53"/>
      <c r="D34" s="54"/>
      <c r="E34" s="65"/>
      <c r="F34" s="55"/>
      <c r="G34" s="53"/>
      <c r="H34" s="57"/>
      <c r="I34" s="56"/>
      <c r="J34" s="56"/>
      <c r="K34" s="36" t="s">
        <v>65</v>
      </c>
      <c r="L34" s="83">
        <v>41</v>
      </c>
      <c r="M34" s="83"/>
      <c r="N34" s="63"/>
      <c r="O34" s="86" t="s">
        <v>176</v>
      </c>
      <c r="P34" s="88">
        <v>43580.58627314815</v>
      </c>
      <c r="Q34" s="86" t="s">
        <v>314</v>
      </c>
      <c r="R34" s="86"/>
      <c r="S34" s="86"/>
      <c r="T34" s="86" t="s">
        <v>356</v>
      </c>
      <c r="U34" s="86"/>
      <c r="V34" s="89" t="s">
        <v>400</v>
      </c>
      <c r="W34" s="88">
        <v>43580.58627314815</v>
      </c>
      <c r="X34" s="89" t="s">
        <v>448</v>
      </c>
      <c r="Y34" s="86"/>
      <c r="Z34" s="86"/>
      <c r="AA34" s="92" t="s">
        <v>501</v>
      </c>
      <c r="AB34" s="86"/>
      <c r="AC34" s="86" t="b">
        <v>0</v>
      </c>
      <c r="AD34" s="86">
        <v>0</v>
      </c>
      <c r="AE34" s="92" t="s">
        <v>536</v>
      </c>
      <c r="AF34" s="86" t="b">
        <v>0</v>
      </c>
      <c r="AG34" s="86" t="s">
        <v>553</v>
      </c>
      <c r="AH34" s="86"/>
      <c r="AI34" s="92" t="s">
        <v>536</v>
      </c>
      <c r="AJ34" s="86" t="b">
        <v>0</v>
      </c>
      <c r="AK34" s="86">
        <v>0</v>
      </c>
      <c r="AL34" s="92" t="s">
        <v>536</v>
      </c>
      <c r="AM34" s="86" t="s">
        <v>564</v>
      </c>
      <c r="AN34" s="86" t="b">
        <v>0</v>
      </c>
      <c r="AO34" s="92" t="s">
        <v>501</v>
      </c>
      <c r="AP34" s="86" t="s">
        <v>176</v>
      </c>
      <c r="AQ34" s="86">
        <v>0</v>
      </c>
      <c r="AR34" s="86">
        <v>0</v>
      </c>
      <c r="AS34" s="86"/>
      <c r="AT34" s="86"/>
      <c r="AU34" s="86"/>
      <c r="AV34" s="86"/>
      <c r="AW34" s="86"/>
      <c r="AX34" s="86"/>
      <c r="AY34" s="86"/>
      <c r="AZ34" s="86"/>
      <c r="BA34">
        <v>1</v>
      </c>
      <c r="BB34" s="85" t="str">
        <f>REPLACE(INDEX(GroupVertices[Group],MATCH(Edges24[[#This Row],[Vertex 1]],GroupVertices[Vertex],0)),1,1,"")</f>
        <v>1</v>
      </c>
      <c r="BC34" s="85" t="str">
        <f>REPLACE(INDEX(GroupVertices[Group],MATCH(Edges24[[#This Row],[Vertex 2]],GroupVertices[Vertex],0)),1,1,"")</f>
        <v>1</v>
      </c>
      <c r="BD34" s="51">
        <v>0</v>
      </c>
      <c r="BE34" s="52">
        <v>0</v>
      </c>
      <c r="BF34" s="51">
        <v>0</v>
      </c>
      <c r="BG34" s="52">
        <v>0</v>
      </c>
      <c r="BH34" s="51">
        <v>0</v>
      </c>
      <c r="BI34" s="52">
        <v>0</v>
      </c>
      <c r="BJ34" s="51">
        <v>19</v>
      </c>
      <c r="BK34" s="52">
        <v>100</v>
      </c>
      <c r="BL34" s="51">
        <v>19</v>
      </c>
    </row>
    <row r="35" spans="1:64" ht="15">
      <c r="A35" s="84" t="s">
        <v>243</v>
      </c>
      <c r="B35" s="84" t="s">
        <v>243</v>
      </c>
      <c r="C35" s="53"/>
      <c r="D35" s="54"/>
      <c r="E35" s="65"/>
      <c r="F35" s="55"/>
      <c r="G35" s="53"/>
      <c r="H35" s="57"/>
      <c r="I35" s="56"/>
      <c r="J35" s="56"/>
      <c r="K35" s="36" t="s">
        <v>65</v>
      </c>
      <c r="L35" s="83">
        <v>42</v>
      </c>
      <c r="M35" s="83"/>
      <c r="N35" s="63"/>
      <c r="O35" s="86" t="s">
        <v>176</v>
      </c>
      <c r="P35" s="88">
        <v>43580.72519675926</v>
      </c>
      <c r="Q35" s="86" t="s">
        <v>315</v>
      </c>
      <c r="R35" s="86"/>
      <c r="S35" s="86"/>
      <c r="T35" s="86"/>
      <c r="U35" s="86"/>
      <c r="V35" s="89" t="s">
        <v>401</v>
      </c>
      <c r="W35" s="88">
        <v>43580.72519675926</v>
      </c>
      <c r="X35" s="89" t="s">
        <v>449</v>
      </c>
      <c r="Y35" s="86"/>
      <c r="Z35" s="86"/>
      <c r="AA35" s="92" t="s">
        <v>502</v>
      </c>
      <c r="AB35" s="86"/>
      <c r="AC35" s="86" t="b">
        <v>0</v>
      </c>
      <c r="AD35" s="86">
        <v>1</v>
      </c>
      <c r="AE35" s="92" t="s">
        <v>536</v>
      </c>
      <c r="AF35" s="86" t="b">
        <v>0</v>
      </c>
      <c r="AG35" s="86" t="s">
        <v>553</v>
      </c>
      <c r="AH35" s="86"/>
      <c r="AI35" s="92" t="s">
        <v>536</v>
      </c>
      <c r="AJ35" s="86" t="b">
        <v>0</v>
      </c>
      <c r="AK35" s="86">
        <v>0</v>
      </c>
      <c r="AL35" s="92" t="s">
        <v>536</v>
      </c>
      <c r="AM35" s="86" t="s">
        <v>558</v>
      </c>
      <c r="AN35" s="86" t="b">
        <v>0</v>
      </c>
      <c r="AO35" s="92" t="s">
        <v>502</v>
      </c>
      <c r="AP35" s="86" t="s">
        <v>176</v>
      </c>
      <c r="AQ35" s="86">
        <v>0</v>
      </c>
      <c r="AR35" s="86">
        <v>0</v>
      </c>
      <c r="AS35" s="86"/>
      <c r="AT35" s="86"/>
      <c r="AU35" s="86"/>
      <c r="AV35" s="86"/>
      <c r="AW35" s="86"/>
      <c r="AX35" s="86"/>
      <c r="AY35" s="86"/>
      <c r="AZ35" s="86"/>
      <c r="BA35">
        <v>1</v>
      </c>
      <c r="BB35" s="85" t="str">
        <f>REPLACE(INDEX(GroupVertices[Group],MATCH(Edges24[[#This Row],[Vertex 1]],GroupVertices[Vertex],0)),1,1,"")</f>
        <v>1</v>
      </c>
      <c r="BC35" s="85" t="str">
        <f>REPLACE(INDEX(GroupVertices[Group],MATCH(Edges24[[#This Row],[Vertex 2]],GroupVertices[Vertex],0)),1,1,"")</f>
        <v>1</v>
      </c>
      <c r="BD35" s="51">
        <v>1</v>
      </c>
      <c r="BE35" s="52">
        <v>7.142857142857143</v>
      </c>
      <c r="BF35" s="51">
        <v>1</v>
      </c>
      <c r="BG35" s="52">
        <v>7.142857142857143</v>
      </c>
      <c r="BH35" s="51">
        <v>0</v>
      </c>
      <c r="BI35" s="52">
        <v>0</v>
      </c>
      <c r="BJ35" s="51">
        <v>12</v>
      </c>
      <c r="BK35" s="52">
        <v>85.71428571428571</v>
      </c>
      <c r="BL35" s="51">
        <v>14</v>
      </c>
    </row>
    <row r="36" spans="1:64" ht="15">
      <c r="A36" s="84" t="s">
        <v>244</v>
      </c>
      <c r="B36" s="84" t="s">
        <v>251</v>
      </c>
      <c r="C36" s="53"/>
      <c r="D36" s="54"/>
      <c r="E36" s="65"/>
      <c r="F36" s="55"/>
      <c r="G36" s="53"/>
      <c r="H36" s="57"/>
      <c r="I36" s="56"/>
      <c r="J36" s="56"/>
      <c r="K36" s="36" t="s">
        <v>65</v>
      </c>
      <c r="L36" s="83">
        <v>43</v>
      </c>
      <c r="M36" s="83"/>
      <c r="N36" s="63"/>
      <c r="O36" s="86" t="s">
        <v>283</v>
      </c>
      <c r="P36" s="88">
        <v>43581.67618055556</v>
      </c>
      <c r="Q36" s="86" t="s">
        <v>316</v>
      </c>
      <c r="R36" s="86"/>
      <c r="S36" s="86"/>
      <c r="T36" s="86"/>
      <c r="U36" s="86"/>
      <c r="V36" s="89" t="s">
        <v>402</v>
      </c>
      <c r="W36" s="88">
        <v>43581.67618055556</v>
      </c>
      <c r="X36" s="89" t="s">
        <v>450</v>
      </c>
      <c r="Y36" s="86"/>
      <c r="Z36" s="86"/>
      <c r="AA36" s="92" t="s">
        <v>503</v>
      </c>
      <c r="AB36" s="92" t="s">
        <v>510</v>
      </c>
      <c r="AC36" s="86" t="b">
        <v>0</v>
      </c>
      <c r="AD36" s="86">
        <v>0</v>
      </c>
      <c r="AE36" s="92" t="s">
        <v>548</v>
      </c>
      <c r="AF36" s="86" t="b">
        <v>0</v>
      </c>
      <c r="AG36" s="86" t="s">
        <v>553</v>
      </c>
      <c r="AH36" s="86"/>
      <c r="AI36" s="92" t="s">
        <v>536</v>
      </c>
      <c r="AJ36" s="86" t="b">
        <v>0</v>
      </c>
      <c r="AK36" s="86">
        <v>0</v>
      </c>
      <c r="AL36" s="92" t="s">
        <v>536</v>
      </c>
      <c r="AM36" s="86" t="s">
        <v>557</v>
      </c>
      <c r="AN36" s="86" t="b">
        <v>0</v>
      </c>
      <c r="AO36" s="92" t="s">
        <v>510</v>
      </c>
      <c r="AP36" s="86" t="s">
        <v>176</v>
      </c>
      <c r="AQ36" s="86">
        <v>0</v>
      </c>
      <c r="AR36" s="86">
        <v>0</v>
      </c>
      <c r="AS36" s="86"/>
      <c r="AT36" s="86"/>
      <c r="AU36" s="86"/>
      <c r="AV36" s="86"/>
      <c r="AW36" s="86"/>
      <c r="AX36" s="86"/>
      <c r="AY36" s="86"/>
      <c r="AZ36" s="86"/>
      <c r="BA36">
        <v>1</v>
      </c>
      <c r="BB36" s="85" t="str">
        <f>REPLACE(INDEX(GroupVertices[Group],MATCH(Edges24[[#This Row],[Vertex 1]],GroupVertices[Vertex],0)),1,1,"")</f>
        <v>3</v>
      </c>
      <c r="BC36" s="85" t="str">
        <f>REPLACE(INDEX(GroupVertices[Group],MATCH(Edges24[[#This Row],[Vertex 2]],GroupVertices[Vertex],0)),1,1,"")</f>
        <v>3</v>
      </c>
      <c r="BD36" s="51">
        <v>0</v>
      </c>
      <c r="BE36" s="52">
        <v>0</v>
      </c>
      <c r="BF36" s="51">
        <v>2</v>
      </c>
      <c r="BG36" s="52">
        <v>8</v>
      </c>
      <c r="BH36" s="51">
        <v>0</v>
      </c>
      <c r="BI36" s="52">
        <v>0</v>
      </c>
      <c r="BJ36" s="51">
        <v>23</v>
      </c>
      <c r="BK36" s="52">
        <v>92</v>
      </c>
      <c r="BL36" s="51">
        <v>25</v>
      </c>
    </row>
    <row r="37" spans="1:64" ht="15">
      <c r="A37" s="84" t="s">
        <v>245</v>
      </c>
      <c r="B37" s="84" t="s">
        <v>245</v>
      </c>
      <c r="C37" s="53"/>
      <c r="D37" s="54"/>
      <c r="E37" s="65"/>
      <c r="F37" s="55"/>
      <c r="G37" s="53"/>
      <c r="H37" s="57"/>
      <c r="I37" s="56"/>
      <c r="J37" s="56"/>
      <c r="K37" s="36" t="s">
        <v>65</v>
      </c>
      <c r="L37" s="83">
        <v>44</v>
      </c>
      <c r="M37" s="83"/>
      <c r="N37" s="63"/>
      <c r="O37" s="86" t="s">
        <v>176</v>
      </c>
      <c r="P37" s="88">
        <v>43581.972453703704</v>
      </c>
      <c r="Q37" s="86" t="s">
        <v>317</v>
      </c>
      <c r="R37" s="86"/>
      <c r="S37" s="86"/>
      <c r="T37" s="86" t="s">
        <v>357</v>
      </c>
      <c r="U37" s="86"/>
      <c r="V37" s="89" t="s">
        <v>403</v>
      </c>
      <c r="W37" s="88">
        <v>43581.972453703704</v>
      </c>
      <c r="X37" s="89" t="s">
        <v>451</v>
      </c>
      <c r="Y37" s="86"/>
      <c r="Z37" s="86"/>
      <c r="AA37" s="92" t="s">
        <v>504</v>
      </c>
      <c r="AB37" s="86"/>
      <c r="AC37" s="86" t="b">
        <v>0</v>
      </c>
      <c r="AD37" s="86">
        <v>0</v>
      </c>
      <c r="AE37" s="92" t="s">
        <v>536</v>
      </c>
      <c r="AF37" s="86" t="b">
        <v>0</v>
      </c>
      <c r="AG37" s="86" t="s">
        <v>553</v>
      </c>
      <c r="AH37" s="86"/>
      <c r="AI37" s="92" t="s">
        <v>536</v>
      </c>
      <c r="AJ37" s="86" t="b">
        <v>0</v>
      </c>
      <c r="AK37" s="86">
        <v>0</v>
      </c>
      <c r="AL37" s="92" t="s">
        <v>536</v>
      </c>
      <c r="AM37" s="86" t="s">
        <v>562</v>
      </c>
      <c r="AN37" s="86" t="b">
        <v>0</v>
      </c>
      <c r="AO37" s="92" t="s">
        <v>504</v>
      </c>
      <c r="AP37" s="86" t="s">
        <v>176</v>
      </c>
      <c r="AQ37" s="86">
        <v>0</v>
      </c>
      <c r="AR37" s="86">
        <v>0</v>
      </c>
      <c r="AS37" s="86"/>
      <c r="AT37" s="86"/>
      <c r="AU37" s="86"/>
      <c r="AV37" s="86"/>
      <c r="AW37" s="86"/>
      <c r="AX37" s="86"/>
      <c r="AY37" s="86"/>
      <c r="AZ37" s="86"/>
      <c r="BA37">
        <v>1</v>
      </c>
      <c r="BB37" s="85" t="str">
        <f>REPLACE(INDEX(GroupVertices[Group],MATCH(Edges24[[#This Row],[Vertex 1]],GroupVertices[Vertex],0)),1,1,"")</f>
        <v>1</v>
      </c>
      <c r="BC37" s="85" t="str">
        <f>REPLACE(INDEX(GroupVertices[Group],MATCH(Edges24[[#This Row],[Vertex 2]],GroupVertices[Vertex],0)),1,1,"")</f>
        <v>1</v>
      </c>
      <c r="BD37" s="51">
        <v>0</v>
      </c>
      <c r="BE37" s="52">
        <v>0</v>
      </c>
      <c r="BF37" s="51">
        <v>0</v>
      </c>
      <c r="BG37" s="52">
        <v>0</v>
      </c>
      <c r="BH37" s="51">
        <v>0</v>
      </c>
      <c r="BI37" s="52">
        <v>0</v>
      </c>
      <c r="BJ37" s="51">
        <v>42</v>
      </c>
      <c r="BK37" s="52">
        <v>100</v>
      </c>
      <c r="BL37" s="51">
        <v>42</v>
      </c>
    </row>
    <row r="38" spans="1:64" ht="15">
      <c r="A38" s="84" t="s">
        <v>246</v>
      </c>
      <c r="B38" s="84" t="s">
        <v>251</v>
      </c>
      <c r="C38" s="53"/>
      <c r="D38" s="54"/>
      <c r="E38" s="65"/>
      <c r="F38" s="55"/>
      <c r="G38" s="53"/>
      <c r="H38" s="57"/>
      <c r="I38" s="56"/>
      <c r="J38" s="56"/>
      <c r="K38" s="36" t="s">
        <v>65</v>
      </c>
      <c r="L38" s="83">
        <v>45</v>
      </c>
      <c r="M38" s="83"/>
      <c r="N38" s="63"/>
      <c r="O38" s="86" t="s">
        <v>282</v>
      </c>
      <c r="P38" s="88">
        <v>43582.65354166667</v>
      </c>
      <c r="Q38" s="86" t="s">
        <v>318</v>
      </c>
      <c r="R38" s="86"/>
      <c r="S38" s="86"/>
      <c r="T38" s="86" t="s">
        <v>358</v>
      </c>
      <c r="U38" s="86"/>
      <c r="V38" s="89" t="s">
        <v>404</v>
      </c>
      <c r="W38" s="88">
        <v>43582.65354166667</v>
      </c>
      <c r="X38" s="89" t="s">
        <v>452</v>
      </c>
      <c r="Y38" s="86"/>
      <c r="Z38" s="86"/>
      <c r="AA38" s="92" t="s">
        <v>505</v>
      </c>
      <c r="AB38" s="86"/>
      <c r="AC38" s="86" t="b">
        <v>0</v>
      </c>
      <c r="AD38" s="86">
        <v>0</v>
      </c>
      <c r="AE38" s="92" t="s">
        <v>536</v>
      </c>
      <c r="AF38" s="86" t="b">
        <v>0</v>
      </c>
      <c r="AG38" s="86" t="s">
        <v>553</v>
      </c>
      <c r="AH38" s="86"/>
      <c r="AI38" s="92" t="s">
        <v>536</v>
      </c>
      <c r="AJ38" s="86" t="b">
        <v>0</v>
      </c>
      <c r="AK38" s="86">
        <v>1</v>
      </c>
      <c r="AL38" s="92" t="s">
        <v>510</v>
      </c>
      <c r="AM38" s="86" t="s">
        <v>558</v>
      </c>
      <c r="AN38" s="86" t="b">
        <v>0</v>
      </c>
      <c r="AO38" s="92" t="s">
        <v>510</v>
      </c>
      <c r="AP38" s="86" t="s">
        <v>176</v>
      </c>
      <c r="AQ38" s="86">
        <v>0</v>
      </c>
      <c r="AR38" s="86">
        <v>0</v>
      </c>
      <c r="AS38" s="86"/>
      <c r="AT38" s="86"/>
      <c r="AU38" s="86"/>
      <c r="AV38" s="86"/>
      <c r="AW38" s="86"/>
      <c r="AX38" s="86"/>
      <c r="AY38" s="86"/>
      <c r="AZ38" s="86"/>
      <c r="BA38">
        <v>1</v>
      </c>
      <c r="BB38" s="85" t="str">
        <f>REPLACE(INDEX(GroupVertices[Group],MATCH(Edges24[[#This Row],[Vertex 1]],GroupVertices[Vertex],0)),1,1,"")</f>
        <v>3</v>
      </c>
      <c r="BC38" s="85" t="str">
        <f>REPLACE(INDEX(GroupVertices[Group],MATCH(Edges24[[#This Row],[Vertex 2]],GroupVertices[Vertex],0)),1,1,"")</f>
        <v>3</v>
      </c>
      <c r="BD38" s="51">
        <v>0</v>
      </c>
      <c r="BE38" s="52">
        <v>0</v>
      </c>
      <c r="BF38" s="51">
        <v>1</v>
      </c>
      <c r="BG38" s="52">
        <v>4.3478260869565215</v>
      </c>
      <c r="BH38" s="51">
        <v>0</v>
      </c>
      <c r="BI38" s="52">
        <v>0</v>
      </c>
      <c r="BJ38" s="51">
        <v>22</v>
      </c>
      <c r="BK38" s="52">
        <v>95.65217391304348</v>
      </c>
      <c r="BL38" s="51">
        <v>23</v>
      </c>
    </row>
    <row r="39" spans="1:64" ht="15">
      <c r="A39" s="84" t="s">
        <v>247</v>
      </c>
      <c r="B39" s="84" t="s">
        <v>251</v>
      </c>
      <c r="C39" s="53"/>
      <c r="D39" s="54"/>
      <c r="E39" s="65"/>
      <c r="F39" s="55"/>
      <c r="G39" s="53"/>
      <c r="H39" s="57"/>
      <c r="I39" s="56"/>
      <c r="J39" s="56"/>
      <c r="K39" s="36" t="s">
        <v>65</v>
      </c>
      <c r="L39" s="83">
        <v>46</v>
      </c>
      <c r="M39" s="83"/>
      <c r="N39" s="63"/>
      <c r="O39" s="86" t="s">
        <v>282</v>
      </c>
      <c r="P39" s="88">
        <v>43585.6312962963</v>
      </c>
      <c r="Q39" s="86" t="s">
        <v>318</v>
      </c>
      <c r="R39" s="86"/>
      <c r="S39" s="86"/>
      <c r="T39" s="86" t="s">
        <v>358</v>
      </c>
      <c r="U39" s="86"/>
      <c r="V39" s="89" t="s">
        <v>405</v>
      </c>
      <c r="W39" s="88">
        <v>43585.6312962963</v>
      </c>
      <c r="X39" s="89" t="s">
        <v>453</v>
      </c>
      <c r="Y39" s="86"/>
      <c r="Z39" s="86"/>
      <c r="AA39" s="92" t="s">
        <v>506</v>
      </c>
      <c r="AB39" s="86"/>
      <c r="AC39" s="86" t="b">
        <v>0</v>
      </c>
      <c r="AD39" s="86">
        <v>0</v>
      </c>
      <c r="AE39" s="92" t="s">
        <v>536</v>
      </c>
      <c r="AF39" s="86" t="b">
        <v>0</v>
      </c>
      <c r="AG39" s="86" t="s">
        <v>553</v>
      </c>
      <c r="AH39" s="86"/>
      <c r="AI39" s="92" t="s">
        <v>536</v>
      </c>
      <c r="AJ39" s="86" t="b">
        <v>0</v>
      </c>
      <c r="AK39" s="86">
        <v>2</v>
      </c>
      <c r="AL39" s="92" t="s">
        <v>510</v>
      </c>
      <c r="AM39" s="86" t="s">
        <v>558</v>
      </c>
      <c r="AN39" s="86" t="b">
        <v>0</v>
      </c>
      <c r="AO39" s="92" t="s">
        <v>510</v>
      </c>
      <c r="AP39" s="86" t="s">
        <v>176</v>
      </c>
      <c r="AQ39" s="86">
        <v>0</v>
      </c>
      <c r="AR39" s="86">
        <v>0</v>
      </c>
      <c r="AS39" s="86"/>
      <c r="AT39" s="86"/>
      <c r="AU39" s="86"/>
      <c r="AV39" s="86"/>
      <c r="AW39" s="86"/>
      <c r="AX39" s="86"/>
      <c r="AY39" s="86"/>
      <c r="AZ39" s="86"/>
      <c r="BA39">
        <v>1</v>
      </c>
      <c r="BB39" s="85" t="str">
        <f>REPLACE(INDEX(GroupVertices[Group],MATCH(Edges24[[#This Row],[Vertex 1]],GroupVertices[Vertex],0)),1,1,"")</f>
        <v>3</v>
      </c>
      <c r="BC39" s="85" t="str">
        <f>REPLACE(INDEX(GroupVertices[Group],MATCH(Edges24[[#This Row],[Vertex 2]],GroupVertices[Vertex],0)),1,1,"")</f>
        <v>3</v>
      </c>
      <c r="BD39" s="51">
        <v>0</v>
      </c>
      <c r="BE39" s="52">
        <v>0</v>
      </c>
      <c r="BF39" s="51">
        <v>1</v>
      </c>
      <c r="BG39" s="52">
        <v>4.3478260869565215</v>
      </c>
      <c r="BH39" s="51">
        <v>0</v>
      </c>
      <c r="BI39" s="52">
        <v>0</v>
      </c>
      <c r="BJ39" s="51">
        <v>22</v>
      </c>
      <c r="BK39" s="52">
        <v>95.65217391304348</v>
      </c>
      <c r="BL39" s="51">
        <v>23</v>
      </c>
    </row>
    <row r="40" spans="1:64" ht="15">
      <c r="A40" s="84" t="s">
        <v>248</v>
      </c>
      <c r="B40" s="84" t="s">
        <v>275</v>
      </c>
      <c r="C40" s="53"/>
      <c r="D40" s="54"/>
      <c r="E40" s="65"/>
      <c r="F40" s="55"/>
      <c r="G40" s="53"/>
      <c r="H40" s="57"/>
      <c r="I40" s="56"/>
      <c r="J40" s="56"/>
      <c r="K40" s="36" t="s">
        <v>65</v>
      </c>
      <c r="L40" s="83">
        <v>47</v>
      </c>
      <c r="M40" s="83"/>
      <c r="N40" s="63"/>
      <c r="O40" s="86" t="s">
        <v>282</v>
      </c>
      <c r="P40" s="88">
        <v>43587.686574074076</v>
      </c>
      <c r="Q40" s="86" t="s">
        <v>319</v>
      </c>
      <c r="R40" s="86"/>
      <c r="S40" s="86"/>
      <c r="T40" s="86" t="s">
        <v>359</v>
      </c>
      <c r="U40" s="86"/>
      <c r="V40" s="89" t="s">
        <v>406</v>
      </c>
      <c r="W40" s="88">
        <v>43587.686574074076</v>
      </c>
      <c r="X40" s="89" t="s">
        <v>454</v>
      </c>
      <c r="Y40" s="86"/>
      <c r="Z40" s="86"/>
      <c r="AA40" s="92" t="s">
        <v>507</v>
      </c>
      <c r="AB40" s="86"/>
      <c r="AC40" s="86" t="b">
        <v>0</v>
      </c>
      <c r="AD40" s="86">
        <v>0</v>
      </c>
      <c r="AE40" s="92" t="s">
        <v>536</v>
      </c>
      <c r="AF40" s="86" t="b">
        <v>0</v>
      </c>
      <c r="AG40" s="86" t="s">
        <v>553</v>
      </c>
      <c r="AH40" s="86"/>
      <c r="AI40" s="92" t="s">
        <v>536</v>
      </c>
      <c r="AJ40" s="86" t="b">
        <v>0</v>
      </c>
      <c r="AK40" s="86">
        <v>1</v>
      </c>
      <c r="AL40" s="92" t="s">
        <v>508</v>
      </c>
      <c r="AM40" s="86" t="s">
        <v>557</v>
      </c>
      <c r="AN40" s="86" t="b">
        <v>0</v>
      </c>
      <c r="AO40" s="92" t="s">
        <v>508</v>
      </c>
      <c r="AP40" s="86" t="s">
        <v>176</v>
      </c>
      <c r="AQ40" s="86">
        <v>0</v>
      </c>
      <c r="AR40" s="86">
        <v>0</v>
      </c>
      <c r="AS40" s="86"/>
      <c r="AT40" s="86"/>
      <c r="AU40" s="86"/>
      <c r="AV40" s="86"/>
      <c r="AW40" s="86"/>
      <c r="AX40" s="86"/>
      <c r="AY40" s="86"/>
      <c r="AZ40" s="86"/>
      <c r="BA40">
        <v>1</v>
      </c>
      <c r="BB40" s="85" t="str">
        <f>REPLACE(INDEX(GroupVertices[Group],MATCH(Edges24[[#This Row],[Vertex 1]],GroupVertices[Vertex],0)),1,1,"")</f>
        <v>6</v>
      </c>
      <c r="BC40" s="85" t="str">
        <f>REPLACE(INDEX(GroupVertices[Group],MATCH(Edges24[[#This Row],[Vertex 2]],GroupVertices[Vertex],0)),1,1,"")</f>
        <v>6</v>
      </c>
      <c r="BD40" s="51"/>
      <c r="BE40" s="52"/>
      <c r="BF40" s="51"/>
      <c r="BG40" s="52"/>
      <c r="BH40" s="51"/>
      <c r="BI40" s="52"/>
      <c r="BJ40" s="51"/>
      <c r="BK40" s="52"/>
      <c r="BL40" s="51"/>
    </row>
    <row r="41" spans="1:64" ht="15">
      <c r="A41" s="84" t="s">
        <v>249</v>
      </c>
      <c r="B41" s="84" t="s">
        <v>275</v>
      </c>
      <c r="C41" s="53"/>
      <c r="D41" s="54"/>
      <c r="E41" s="65"/>
      <c r="F41" s="55"/>
      <c r="G41" s="53"/>
      <c r="H41" s="57"/>
      <c r="I41" s="56"/>
      <c r="J41" s="56"/>
      <c r="K41" s="36" t="s">
        <v>65</v>
      </c>
      <c r="L41" s="83">
        <v>49</v>
      </c>
      <c r="M41" s="83"/>
      <c r="N41" s="63"/>
      <c r="O41" s="86" t="s">
        <v>282</v>
      </c>
      <c r="P41" s="88">
        <v>43519.034953703704</v>
      </c>
      <c r="Q41" s="86" t="s">
        <v>320</v>
      </c>
      <c r="R41" s="86"/>
      <c r="S41" s="86"/>
      <c r="T41" s="86" t="s">
        <v>360</v>
      </c>
      <c r="U41" s="89" t="s">
        <v>372</v>
      </c>
      <c r="V41" s="89" t="s">
        <v>372</v>
      </c>
      <c r="W41" s="88">
        <v>43519.034953703704</v>
      </c>
      <c r="X41" s="89" t="s">
        <v>455</v>
      </c>
      <c r="Y41" s="86"/>
      <c r="Z41" s="86"/>
      <c r="AA41" s="92" t="s">
        <v>508</v>
      </c>
      <c r="AB41" s="86"/>
      <c r="AC41" s="86" t="b">
        <v>0</v>
      </c>
      <c r="AD41" s="86">
        <v>0</v>
      </c>
      <c r="AE41" s="92" t="s">
        <v>536</v>
      </c>
      <c r="AF41" s="86" t="b">
        <v>0</v>
      </c>
      <c r="AG41" s="86" t="s">
        <v>553</v>
      </c>
      <c r="AH41" s="86"/>
      <c r="AI41" s="92" t="s">
        <v>536</v>
      </c>
      <c r="AJ41" s="86" t="b">
        <v>0</v>
      </c>
      <c r="AK41" s="86">
        <v>2</v>
      </c>
      <c r="AL41" s="92" t="s">
        <v>536</v>
      </c>
      <c r="AM41" s="86" t="s">
        <v>557</v>
      </c>
      <c r="AN41" s="86" t="b">
        <v>0</v>
      </c>
      <c r="AO41" s="92" t="s">
        <v>508</v>
      </c>
      <c r="AP41" s="86" t="s">
        <v>566</v>
      </c>
      <c r="AQ41" s="86">
        <v>0</v>
      </c>
      <c r="AR41" s="86">
        <v>0</v>
      </c>
      <c r="AS41" s="86"/>
      <c r="AT41" s="86"/>
      <c r="AU41" s="86"/>
      <c r="AV41" s="86"/>
      <c r="AW41" s="86"/>
      <c r="AX41" s="86"/>
      <c r="AY41" s="86"/>
      <c r="AZ41" s="86"/>
      <c r="BA41">
        <v>1</v>
      </c>
      <c r="BB41" s="85" t="str">
        <f>REPLACE(INDEX(GroupVertices[Group],MATCH(Edges24[[#This Row],[Vertex 1]],GroupVertices[Vertex],0)),1,1,"")</f>
        <v>6</v>
      </c>
      <c r="BC41" s="85" t="str">
        <f>REPLACE(INDEX(GroupVertices[Group],MATCH(Edges24[[#This Row],[Vertex 2]],GroupVertices[Vertex],0)),1,1,"")</f>
        <v>6</v>
      </c>
      <c r="BD41" s="51">
        <v>0</v>
      </c>
      <c r="BE41" s="52">
        <v>0</v>
      </c>
      <c r="BF41" s="51">
        <v>1</v>
      </c>
      <c r="BG41" s="52">
        <v>2.0833333333333335</v>
      </c>
      <c r="BH41" s="51">
        <v>0</v>
      </c>
      <c r="BI41" s="52">
        <v>0</v>
      </c>
      <c r="BJ41" s="51">
        <v>47</v>
      </c>
      <c r="BK41" s="52">
        <v>97.91666666666667</v>
      </c>
      <c r="BL41" s="51">
        <v>48</v>
      </c>
    </row>
    <row r="42" spans="1:64" ht="15">
      <c r="A42" s="84" t="s">
        <v>250</v>
      </c>
      <c r="B42" s="84" t="s">
        <v>275</v>
      </c>
      <c r="C42" s="53"/>
      <c r="D42" s="54"/>
      <c r="E42" s="65"/>
      <c r="F42" s="55"/>
      <c r="G42" s="53"/>
      <c r="H42" s="57"/>
      <c r="I42" s="56"/>
      <c r="J42" s="56"/>
      <c r="K42" s="36" t="s">
        <v>65</v>
      </c>
      <c r="L42" s="83">
        <v>50</v>
      </c>
      <c r="M42" s="83"/>
      <c r="N42" s="63"/>
      <c r="O42" s="86" t="s">
        <v>282</v>
      </c>
      <c r="P42" s="88">
        <v>43589.79646990741</v>
      </c>
      <c r="Q42" s="86" t="s">
        <v>319</v>
      </c>
      <c r="R42" s="86"/>
      <c r="S42" s="86"/>
      <c r="T42" s="86" t="s">
        <v>359</v>
      </c>
      <c r="U42" s="86"/>
      <c r="V42" s="89" t="s">
        <v>407</v>
      </c>
      <c r="W42" s="88">
        <v>43589.79646990741</v>
      </c>
      <c r="X42" s="89" t="s">
        <v>456</v>
      </c>
      <c r="Y42" s="86"/>
      <c r="Z42" s="86"/>
      <c r="AA42" s="92" t="s">
        <v>509</v>
      </c>
      <c r="AB42" s="86"/>
      <c r="AC42" s="86" t="b">
        <v>0</v>
      </c>
      <c r="AD42" s="86">
        <v>0</v>
      </c>
      <c r="AE42" s="92" t="s">
        <v>536</v>
      </c>
      <c r="AF42" s="86" t="b">
        <v>0</v>
      </c>
      <c r="AG42" s="86" t="s">
        <v>553</v>
      </c>
      <c r="AH42" s="86"/>
      <c r="AI42" s="92" t="s">
        <v>536</v>
      </c>
      <c r="AJ42" s="86" t="b">
        <v>0</v>
      </c>
      <c r="AK42" s="86">
        <v>2</v>
      </c>
      <c r="AL42" s="92" t="s">
        <v>508</v>
      </c>
      <c r="AM42" s="86" t="s">
        <v>557</v>
      </c>
      <c r="AN42" s="86" t="b">
        <v>0</v>
      </c>
      <c r="AO42" s="92" t="s">
        <v>508</v>
      </c>
      <c r="AP42" s="86" t="s">
        <v>176</v>
      </c>
      <c r="AQ42" s="86">
        <v>0</v>
      </c>
      <c r="AR42" s="86">
        <v>0</v>
      </c>
      <c r="AS42" s="86"/>
      <c r="AT42" s="86"/>
      <c r="AU42" s="86"/>
      <c r="AV42" s="86"/>
      <c r="AW42" s="86"/>
      <c r="AX42" s="86"/>
      <c r="AY42" s="86"/>
      <c r="AZ42" s="86"/>
      <c r="BA42">
        <v>1</v>
      </c>
      <c r="BB42" s="85" t="str">
        <f>REPLACE(INDEX(GroupVertices[Group],MATCH(Edges24[[#This Row],[Vertex 1]],GroupVertices[Vertex],0)),1,1,"")</f>
        <v>6</v>
      </c>
      <c r="BC42" s="85" t="str">
        <f>REPLACE(INDEX(GroupVertices[Group],MATCH(Edges24[[#This Row],[Vertex 2]],GroupVertices[Vertex],0)),1,1,"")</f>
        <v>6</v>
      </c>
      <c r="BD42" s="51"/>
      <c r="BE42" s="52"/>
      <c r="BF42" s="51"/>
      <c r="BG42" s="52"/>
      <c r="BH42" s="51"/>
      <c r="BI42" s="52"/>
      <c r="BJ42" s="51"/>
      <c r="BK42" s="52"/>
      <c r="BL42" s="51"/>
    </row>
    <row r="43" spans="1:64" ht="15">
      <c r="A43" s="84" t="s">
        <v>251</v>
      </c>
      <c r="B43" s="84" t="s">
        <v>251</v>
      </c>
      <c r="C43" s="53"/>
      <c r="D43" s="54"/>
      <c r="E43" s="65"/>
      <c r="F43" s="55"/>
      <c r="G43" s="53"/>
      <c r="H43" s="57"/>
      <c r="I43" s="56"/>
      <c r="J43" s="56"/>
      <c r="K43" s="36" t="s">
        <v>65</v>
      </c>
      <c r="L43" s="83">
        <v>52</v>
      </c>
      <c r="M43" s="83"/>
      <c r="N43" s="63"/>
      <c r="O43" s="86" t="s">
        <v>176</v>
      </c>
      <c r="P43" s="88">
        <v>43581.66700231482</v>
      </c>
      <c r="Q43" s="86" t="s">
        <v>321</v>
      </c>
      <c r="R43" s="86" t="s">
        <v>339</v>
      </c>
      <c r="S43" s="86" t="s">
        <v>348</v>
      </c>
      <c r="T43" s="86" t="s">
        <v>358</v>
      </c>
      <c r="U43" s="89" t="s">
        <v>373</v>
      </c>
      <c r="V43" s="89" t="s">
        <v>373</v>
      </c>
      <c r="W43" s="88">
        <v>43581.66700231482</v>
      </c>
      <c r="X43" s="89" t="s">
        <v>457</v>
      </c>
      <c r="Y43" s="86"/>
      <c r="Z43" s="86"/>
      <c r="AA43" s="92" t="s">
        <v>510</v>
      </c>
      <c r="AB43" s="86"/>
      <c r="AC43" s="86" t="b">
        <v>0</v>
      </c>
      <c r="AD43" s="86">
        <v>68</v>
      </c>
      <c r="AE43" s="92" t="s">
        <v>536</v>
      </c>
      <c r="AF43" s="86" t="b">
        <v>0</v>
      </c>
      <c r="AG43" s="86" t="s">
        <v>553</v>
      </c>
      <c r="AH43" s="86"/>
      <c r="AI43" s="92" t="s">
        <v>536</v>
      </c>
      <c r="AJ43" s="86" t="b">
        <v>0</v>
      </c>
      <c r="AK43" s="86">
        <v>0</v>
      </c>
      <c r="AL43" s="92" t="s">
        <v>536</v>
      </c>
      <c r="AM43" s="86" t="s">
        <v>558</v>
      </c>
      <c r="AN43" s="86" t="b">
        <v>0</v>
      </c>
      <c r="AO43" s="92" t="s">
        <v>510</v>
      </c>
      <c r="AP43" s="86" t="s">
        <v>176</v>
      </c>
      <c r="AQ43" s="86">
        <v>0</v>
      </c>
      <c r="AR43" s="86">
        <v>0</v>
      </c>
      <c r="AS43" s="86"/>
      <c r="AT43" s="86"/>
      <c r="AU43" s="86"/>
      <c r="AV43" s="86"/>
      <c r="AW43" s="86"/>
      <c r="AX43" s="86"/>
      <c r="AY43" s="86"/>
      <c r="AZ43" s="86"/>
      <c r="BA43">
        <v>1</v>
      </c>
      <c r="BB43" s="85" t="str">
        <f>REPLACE(INDEX(GroupVertices[Group],MATCH(Edges24[[#This Row],[Vertex 1]],GroupVertices[Vertex],0)),1,1,"")</f>
        <v>3</v>
      </c>
      <c r="BC43" s="85" t="str">
        <f>REPLACE(INDEX(GroupVertices[Group],MATCH(Edges24[[#This Row],[Vertex 2]],GroupVertices[Vertex],0)),1,1,"")</f>
        <v>3</v>
      </c>
      <c r="BD43" s="51">
        <v>0</v>
      </c>
      <c r="BE43" s="52">
        <v>0</v>
      </c>
      <c r="BF43" s="51">
        <v>1</v>
      </c>
      <c r="BG43" s="52">
        <v>3.7037037037037037</v>
      </c>
      <c r="BH43" s="51">
        <v>0</v>
      </c>
      <c r="BI43" s="52">
        <v>0</v>
      </c>
      <c r="BJ43" s="51">
        <v>26</v>
      </c>
      <c r="BK43" s="52">
        <v>96.29629629629629</v>
      </c>
      <c r="BL43" s="51">
        <v>27</v>
      </c>
    </row>
    <row r="44" spans="1:64" ht="15">
      <c r="A44" s="84" t="s">
        <v>252</v>
      </c>
      <c r="B44" s="84" t="s">
        <v>251</v>
      </c>
      <c r="C44" s="53"/>
      <c r="D44" s="54"/>
      <c r="E44" s="65"/>
      <c r="F44" s="55"/>
      <c r="G44" s="53"/>
      <c r="H44" s="57"/>
      <c r="I44" s="56"/>
      <c r="J44" s="56"/>
      <c r="K44" s="36" t="s">
        <v>65</v>
      </c>
      <c r="L44" s="83">
        <v>53</v>
      </c>
      <c r="M44" s="83"/>
      <c r="N44" s="63"/>
      <c r="O44" s="86" t="s">
        <v>282</v>
      </c>
      <c r="P44" s="88">
        <v>43592.01362268518</v>
      </c>
      <c r="Q44" s="86" t="s">
        <v>322</v>
      </c>
      <c r="R44" s="86"/>
      <c r="S44" s="86"/>
      <c r="T44" s="86" t="s">
        <v>358</v>
      </c>
      <c r="U44" s="86"/>
      <c r="V44" s="89" t="s">
        <v>407</v>
      </c>
      <c r="W44" s="88">
        <v>43592.01362268518</v>
      </c>
      <c r="X44" s="89" t="s">
        <v>458</v>
      </c>
      <c r="Y44" s="86"/>
      <c r="Z44" s="86"/>
      <c r="AA44" s="92" t="s">
        <v>511</v>
      </c>
      <c r="AB44" s="86"/>
      <c r="AC44" s="86" t="b">
        <v>0</v>
      </c>
      <c r="AD44" s="86">
        <v>0</v>
      </c>
      <c r="AE44" s="92" t="s">
        <v>536</v>
      </c>
      <c r="AF44" s="86" t="b">
        <v>0</v>
      </c>
      <c r="AG44" s="86" t="s">
        <v>553</v>
      </c>
      <c r="AH44" s="86"/>
      <c r="AI44" s="92" t="s">
        <v>536</v>
      </c>
      <c r="AJ44" s="86" t="b">
        <v>0</v>
      </c>
      <c r="AK44" s="86">
        <v>3</v>
      </c>
      <c r="AL44" s="92" t="s">
        <v>510</v>
      </c>
      <c r="AM44" s="86" t="s">
        <v>560</v>
      </c>
      <c r="AN44" s="86" t="b">
        <v>0</v>
      </c>
      <c r="AO44" s="92" t="s">
        <v>510</v>
      </c>
      <c r="AP44" s="86" t="s">
        <v>176</v>
      </c>
      <c r="AQ44" s="86">
        <v>0</v>
      </c>
      <c r="AR44" s="86">
        <v>0</v>
      </c>
      <c r="AS44" s="86"/>
      <c r="AT44" s="86"/>
      <c r="AU44" s="86"/>
      <c r="AV44" s="86"/>
      <c r="AW44" s="86"/>
      <c r="AX44" s="86"/>
      <c r="AY44" s="86"/>
      <c r="AZ44" s="86"/>
      <c r="BA44">
        <v>1</v>
      </c>
      <c r="BB44" s="85" t="str">
        <f>REPLACE(INDEX(GroupVertices[Group],MATCH(Edges24[[#This Row],[Vertex 1]],GroupVertices[Vertex],0)),1,1,"")</f>
        <v>3</v>
      </c>
      <c r="BC44" s="85" t="str">
        <f>REPLACE(INDEX(GroupVertices[Group],MATCH(Edges24[[#This Row],[Vertex 2]],GroupVertices[Vertex],0)),1,1,"")</f>
        <v>3</v>
      </c>
      <c r="BD44" s="51">
        <v>0</v>
      </c>
      <c r="BE44" s="52">
        <v>0</v>
      </c>
      <c r="BF44" s="51">
        <v>1</v>
      </c>
      <c r="BG44" s="52">
        <v>4.545454545454546</v>
      </c>
      <c r="BH44" s="51">
        <v>0</v>
      </c>
      <c r="BI44" s="52">
        <v>0</v>
      </c>
      <c r="BJ44" s="51">
        <v>21</v>
      </c>
      <c r="BK44" s="52">
        <v>95.45454545454545</v>
      </c>
      <c r="BL44" s="51">
        <v>22</v>
      </c>
    </row>
    <row r="45" spans="1:64" ht="15">
      <c r="A45" s="84" t="s">
        <v>253</v>
      </c>
      <c r="B45" s="84" t="s">
        <v>276</v>
      </c>
      <c r="C45" s="53"/>
      <c r="D45" s="54"/>
      <c r="E45" s="65"/>
      <c r="F45" s="55"/>
      <c r="G45" s="53"/>
      <c r="H45" s="57"/>
      <c r="I45" s="56"/>
      <c r="J45" s="56"/>
      <c r="K45" s="36" t="s">
        <v>65</v>
      </c>
      <c r="L45" s="83">
        <v>54</v>
      </c>
      <c r="M45" s="83"/>
      <c r="N45" s="63"/>
      <c r="O45" s="86" t="s">
        <v>283</v>
      </c>
      <c r="P45" s="88">
        <v>43592.6640162037</v>
      </c>
      <c r="Q45" s="86" t="s">
        <v>323</v>
      </c>
      <c r="R45" s="86"/>
      <c r="S45" s="86"/>
      <c r="T45" s="86"/>
      <c r="U45" s="86"/>
      <c r="V45" s="89" t="s">
        <v>408</v>
      </c>
      <c r="W45" s="88">
        <v>43592.6640162037</v>
      </c>
      <c r="X45" s="89" t="s">
        <v>459</v>
      </c>
      <c r="Y45" s="86"/>
      <c r="Z45" s="86"/>
      <c r="AA45" s="92" t="s">
        <v>512</v>
      </c>
      <c r="AB45" s="86"/>
      <c r="AC45" s="86" t="b">
        <v>0</v>
      </c>
      <c r="AD45" s="86">
        <v>0</v>
      </c>
      <c r="AE45" s="92" t="s">
        <v>549</v>
      </c>
      <c r="AF45" s="86" t="b">
        <v>0</v>
      </c>
      <c r="AG45" s="86" t="s">
        <v>553</v>
      </c>
      <c r="AH45" s="86"/>
      <c r="AI45" s="92" t="s">
        <v>536</v>
      </c>
      <c r="AJ45" s="86" t="b">
        <v>0</v>
      </c>
      <c r="AK45" s="86">
        <v>1</v>
      </c>
      <c r="AL45" s="92" t="s">
        <v>536</v>
      </c>
      <c r="AM45" s="86" t="s">
        <v>558</v>
      </c>
      <c r="AN45" s="86" t="b">
        <v>0</v>
      </c>
      <c r="AO45" s="92" t="s">
        <v>512</v>
      </c>
      <c r="AP45" s="86" t="s">
        <v>176</v>
      </c>
      <c r="AQ45" s="86">
        <v>0</v>
      </c>
      <c r="AR45" s="86">
        <v>0</v>
      </c>
      <c r="AS45" s="86"/>
      <c r="AT45" s="86"/>
      <c r="AU45" s="86"/>
      <c r="AV45" s="86"/>
      <c r="AW45" s="86"/>
      <c r="AX45" s="86"/>
      <c r="AY45" s="86"/>
      <c r="AZ45" s="86"/>
      <c r="BA45">
        <v>1</v>
      </c>
      <c r="BB45" s="85" t="str">
        <f>REPLACE(INDEX(GroupVertices[Group],MATCH(Edges24[[#This Row],[Vertex 1]],GroupVertices[Vertex],0)),1,1,"")</f>
        <v>13</v>
      </c>
      <c r="BC45" s="85" t="str">
        <f>REPLACE(INDEX(GroupVertices[Group],MATCH(Edges24[[#This Row],[Vertex 2]],GroupVertices[Vertex],0)),1,1,"")</f>
        <v>13</v>
      </c>
      <c r="BD45" s="51">
        <v>0</v>
      </c>
      <c r="BE45" s="52">
        <v>0</v>
      </c>
      <c r="BF45" s="51">
        <v>5</v>
      </c>
      <c r="BG45" s="52">
        <v>11.627906976744185</v>
      </c>
      <c r="BH45" s="51">
        <v>0</v>
      </c>
      <c r="BI45" s="52">
        <v>0</v>
      </c>
      <c r="BJ45" s="51">
        <v>38</v>
      </c>
      <c r="BK45" s="52">
        <v>88.37209302325581</v>
      </c>
      <c r="BL45" s="51">
        <v>43</v>
      </c>
    </row>
    <row r="46" spans="1:64" ht="15">
      <c r="A46" s="84" t="s">
        <v>254</v>
      </c>
      <c r="B46" s="84" t="s">
        <v>277</v>
      </c>
      <c r="C46" s="53"/>
      <c r="D46" s="54"/>
      <c r="E46" s="65"/>
      <c r="F46" s="55"/>
      <c r="G46" s="53"/>
      <c r="H46" s="57"/>
      <c r="I46" s="56"/>
      <c r="J46" s="56"/>
      <c r="K46" s="36" t="s">
        <v>65</v>
      </c>
      <c r="L46" s="83">
        <v>55</v>
      </c>
      <c r="M46" s="83"/>
      <c r="N46" s="63"/>
      <c r="O46" s="86" t="s">
        <v>282</v>
      </c>
      <c r="P46" s="88">
        <v>43593.95701388889</v>
      </c>
      <c r="Q46" s="86" t="s">
        <v>324</v>
      </c>
      <c r="R46" s="86"/>
      <c r="S46" s="86"/>
      <c r="T46" s="86"/>
      <c r="U46" s="86"/>
      <c r="V46" s="89" t="s">
        <v>409</v>
      </c>
      <c r="W46" s="88">
        <v>43593.95701388889</v>
      </c>
      <c r="X46" s="89" t="s">
        <v>460</v>
      </c>
      <c r="Y46" s="86"/>
      <c r="Z46" s="86"/>
      <c r="AA46" s="92" t="s">
        <v>513</v>
      </c>
      <c r="AB46" s="92" t="s">
        <v>534</v>
      </c>
      <c r="AC46" s="86" t="b">
        <v>0</v>
      </c>
      <c r="AD46" s="86">
        <v>3</v>
      </c>
      <c r="AE46" s="92" t="s">
        <v>550</v>
      </c>
      <c r="AF46" s="86" t="b">
        <v>0</v>
      </c>
      <c r="AG46" s="86" t="s">
        <v>553</v>
      </c>
      <c r="AH46" s="86"/>
      <c r="AI46" s="92" t="s">
        <v>536</v>
      </c>
      <c r="AJ46" s="86" t="b">
        <v>0</v>
      </c>
      <c r="AK46" s="86">
        <v>0</v>
      </c>
      <c r="AL46" s="92" t="s">
        <v>536</v>
      </c>
      <c r="AM46" s="86" t="s">
        <v>557</v>
      </c>
      <c r="AN46" s="86" t="b">
        <v>0</v>
      </c>
      <c r="AO46" s="92" t="s">
        <v>534</v>
      </c>
      <c r="AP46" s="86" t="s">
        <v>176</v>
      </c>
      <c r="AQ46" s="86">
        <v>0</v>
      </c>
      <c r="AR46" s="86">
        <v>0</v>
      </c>
      <c r="AS46" s="86"/>
      <c r="AT46" s="86"/>
      <c r="AU46" s="86"/>
      <c r="AV46" s="86"/>
      <c r="AW46" s="86"/>
      <c r="AX46" s="86"/>
      <c r="AY46" s="86"/>
      <c r="AZ46" s="86"/>
      <c r="BA46">
        <v>1</v>
      </c>
      <c r="BB46" s="85" t="str">
        <f>REPLACE(INDEX(GroupVertices[Group],MATCH(Edges24[[#This Row],[Vertex 1]],GroupVertices[Vertex],0)),1,1,"")</f>
        <v>8</v>
      </c>
      <c r="BC46" s="85" t="str">
        <f>REPLACE(INDEX(GroupVertices[Group],MATCH(Edges24[[#This Row],[Vertex 2]],GroupVertices[Vertex],0)),1,1,"")</f>
        <v>8</v>
      </c>
      <c r="BD46" s="51"/>
      <c r="BE46" s="52"/>
      <c r="BF46" s="51"/>
      <c r="BG46" s="52"/>
      <c r="BH46" s="51"/>
      <c r="BI46" s="52"/>
      <c r="BJ46" s="51"/>
      <c r="BK46" s="52"/>
      <c r="BL46" s="51"/>
    </row>
    <row r="47" spans="1:64" ht="15">
      <c r="A47" s="84" t="s">
        <v>255</v>
      </c>
      <c r="B47" s="84" t="s">
        <v>279</v>
      </c>
      <c r="C47" s="53"/>
      <c r="D47" s="54"/>
      <c r="E47" s="65"/>
      <c r="F47" s="55"/>
      <c r="G47" s="53"/>
      <c r="H47" s="57"/>
      <c r="I47" s="56"/>
      <c r="J47" s="56"/>
      <c r="K47" s="36" t="s">
        <v>65</v>
      </c>
      <c r="L47" s="83">
        <v>57</v>
      </c>
      <c r="M47" s="83"/>
      <c r="N47" s="63"/>
      <c r="O47" s="86" t="s">
        <v>282</v>
      </c>
      <c r="P47" s="88">
        <v>43594.618680555555</v>
      </c>
      <c r="Q47" s="86" t="s">
        <v>325</v>
      </c>
      <c r="R47" s="86"/>
      <c r="S47" s="86"/>
      <c r="T47" s="86" t="s">
        <v>361</v>
      </c>
      <c r="U47" s="86"/>
      <c r="V47" s="89" t="s">
        <v>410</v>
      </c>
      <c r="W47" s="88">
        <v>43594.618680555555</v>
      </c>
      <c r="X47" s="89" t="s">
        <v>461</v>
      </c>
      <c r="Y47" s="86"/>
      <c r="Z47" s="86"/>
      <c r="AA47" s="92" t="s">
        <v>514</v>
      </c>
      <c r="AB47" s="86"/>
      <c r="AC47" s="86" t="b">
        <v>0</v>
      </c>
      <c r="AD47" s="86">
        <v>0</v>
      </c>
      <c r="AE47" s="92" t="s">
        <v>536</v>
      </c>
      <c r="AF47" s="86" t="b">
        <v>0</v>
      </c>
      <c r="AG47" s="86" t="s">
        <v>553</v>
      </c>
      <c r="AH47" s="86"/>
      <c r="AI47" s="92" t="s">
        <v>536</v>
      </c>
      <c r="AJ47" s="86" t="b">
        <v>0</v>
      </c>
      <c r="AK47" s="86">
        <v>0</v>
      </c>
      <c r="AL47" s="92" t="s">
        <v>536</v>
      </c>
      <c r="AM47" s="86" t="s">
        <v>558</v>
      </c>
      <c r="AN47" s="86" t="b">
        <v>0</v>
      </c>
      <c r="AO47" s="92" t="s">
        <v>514</v>
      </c>
      <c r="AP47" s="86" t="s">
        <v>176</v>
      </c>
      <c r="AQ47" s="86">
        <v>0</v>
      </c>
      <c r="AR47" s="86">
        <v>0</v>
      </c>
      <c r="AS47" s="86"/>
      <c r="AT47" s="86"/>
      <c r="AU47" s="86"/>
      <c r="AV47" s="86"/>
      <c r="AW47" s="86"/>
      <c r="AX47" s="86"/>
      <c r="AY47" s="86"/>
      <c r="AZ47" s="86"/>
      <c r="BA47">
        <v>1</v>
      </c>
      <c r="BB47" s="85" t="str">
        <f>REPLACE(INDEX(GroupVertices[Group],MATCH(Edges24[[#This Row],[Vertex 1]],GroupVertices[Vertex],0)),1,1,"")</f>
        <v>2</v>
      </c>
      <c r="BC47" s="85" t="str">
        <f>REPLACE(INDEX(GroupVertices[Group],MATCH(Edges24[[#This Row],[Vertex 2]],GroupVertices[Vertex],0)),1,1,"")</f>
        <v>2</v>
      </c>
      <c r="BD47" s="51">
        <v>1</v>
      </c>
      <c r="BE47" s="52">
        <v>3.0303030303030303</v>
      </c>
      <c r="BF47" s="51">
        <v>4</v>
      </c>
      <c r="BG47" s="52">
        <v>12.121212121212121</v>
      </c>
      <c r="BH47" s="51">
        <v>0</v>
      </c>
      <c r="BI47" s="52">
        <v>0</v>
      </c>
      <c r="BJ47" s="51">
        <v>28</v>
      </c>
      <c r="BK47" s="52">
        <v>84.84848484848484</v>
      </c>
      <c r="BL47" s="51">
        <v>33</v>
      </c>
    </row>
    <row r="48" spans="1:64" ht="15">
      <c r="A48" s="84" t="s">
        <v>256</v>
      </c>
      <c r="B48" s="84" t="s">
        <v>258</v>
      </c>
      <c r="C48" s="53"/>
      <c r="D48" s="54"/>
      <c r="E48" s="65"/>
      <c r="F48" s="55"/>
      <c r="G48" s="53"/>
      <c r="H48" s="57"/>
      <c r="I48" s="56"/>
      <c r="J48" s="56"/>
      <c r="K48" s="36" t="s">
        <v>65</v>
      </c>
      <c r="L48" s="83">
        <v>58</v>
      </c>
      <c r="M48" s="83"/>
      <c r="N48" s="63"/>
      <c r="O48" s="86" t="s">
        <v>282</v>
      </c>
      <c r="P48" s="88">
        <v>43597.10704861111</v>
      </c>
      <c r="Q48" s="86" t="s">
        <v>326</v>
      </c>
      <c r="R48" s="86"/>
      <c r="S48" s="86"/>
      <c r="T48" s="86"/>
      <c r="U48" s="86"/>
      <c r="V48" s="89" t="s">
        <v>411</v>
      </c>
      <c r="W48" s="88">
        <v>43597.10704861111</v>
      </c>
      <c r="X48" s="89" t="s">
        <v>462</v>
      </c>
      <c r="Y48" s="86"/>
      <c r="Z48" s="86"/>
      <c r="AA48" s="92" t="s">
        <v>515</v>
      </c>
      <c r="AB48" s="86"/>
      <c r="AC48" s="86" t="b">
        <v>0</v>
      </c>
      <c r="AD48" s="86">
        <v>0</v>
      </c>
      <c r="AE48" s="92" t="s">
        <v>536</v>
      </c>
      <c r="AF48" s="86" t="b">
        <v>0</v>
      </c>
      <c r="AG48" s="86" t="s">
        <v>553</v>
      </c>
      <c r="AH48" s="86"/>
      <c r="AI48" s="92" t="s">
        <v>536</v>
      </c>
      <c r="AJ48" s="86" t="b">
        <v>0</v>
      </c>
      <c r="AK48" s="86">
        <v>3</v>
      </c>
      <c r="AL48" s="92" t="s">
        <v>517</v>
      </c>
      <c r="AM48" s="86" t="s">
        <v>560</v>
      </c>
      <c r="AN48" s="86" t="b">
        <v>0</v>
      </c>
      <c r="AO48" s="92" t="s">
        <v>517</v>
      </c>
      <c r="AP48" s="86" t="s">
        <v>176</v>
      </c>
      <c r="AQ48" s="86">
        <v>0</v>
      </c>
      <c r="AR48" s="86">
        <v>0</v>
      </c>
      <c r="AS48" s="86"/>
      <c r="AT48" s="86"/>
      <c r="AU48" s="86"/>
      <c r="AV48" s="86"/>
      <c r="AW48" s="86"/>
      <c r="AX48" s="86"/>
      <c r="AY48" s="86"/>
      <c r="AZ48" s="86"/>
      <c r="BA48">
        <v>1</v>
      </c>
      <c r="BB48" s="85" t="str">
        <f>REPLACE(INDEX(GroupVertices[Group],MATCH(Edges24[[#This Row],[Vertex 1]],GroupVertices[Vertex],0)),1,1,"")</f>
        <v>5</v>
      </c>
      <c r="BC48" s="85" t="str">
        <f>REPLACE(INDEX(GroupVertices[Group],MATCH(Edges24[[#This Row],[Vertex 2]],GroupVertices[Vertex],0)),1,1,"")</f>
        <v>5</v>
      </c>
      <c r="BD48" s="51">
        <v>0</v>
      </c>
      <c r="BE48" s="52">
        <v>0</v>
      </c>
      <c r="BF48" s="51">
        <v>1</v>
      </c>
      <c r="BG48" s="52">
        <v>4.166666666666667</v>
      </c>
      <c r="BH48" s="51">
        <v>0</v>
      </c>
      <c r="BI48" s="52">
        <v>0</v>
      </c>
      <c r="BJ48" s="51">
        <v>23</v>
      </c>
      <c r="BK48" s="52">
        <v>95.83333333333333</v>
      </c>
      <c r="BL48" s="51">
        <v>24</v>
      </c>
    </row>
    <row r="49" spans="1:64" ht="15">
      <c r="A49" s="84" t="s">
        <v>257</v>
      </c>
      <c r="B49" s="84" t="s">
        <v>258</v>
      </c>
      <c r="C49" s="53"/>
      <c r="D49" s="54"/>
      <c r="E49" s="65"/>
      <c r="F49" s="55"/>
      <c r="G49" s="53"/>
      <c r="H49" s="57"/>
      <c r="I49" s="56"/>
      <c r="J49" s="56"/>
      <c r="K49" s="36" t="s">
        <v>65</v>
      </c>
      <c r="L49" s="83">
        <v>59</v>
      </c>
      <c r="M49" s="83"/>
      <c r="N49" s="63"/>
      <c r="O49" s="86" t="s">
        <v>282</v>
      </c>
      <c r="P49" s="88">
        <v>43597.10768518518</v>
      </c>
      <c r="Q49" s="86" t="s">
        <v>326</v>
      </c>
      <c r="R49" s="86"/>
      <c r="S49" s="86"/>
      <c r="T49" s="86"/>
      <c r="U49" s="86"/>
      <c r="V49" s="89" t="s">
        <v>412</v>
      </c>
      <c r="W49" s="88">
        <v>43597.10768518518</v>
      </c>
      <c r="X49" s="89" t="s">
        <v>463</v>
      </c>
      <c r="Y49" s="86"/>
      <c r="Z49" s="86"/>
      <c r="AA49" s="92" t="s">
        <v>516</v>
      </c>
      <c r="AB49" s="86"/>
      <c r="AC49" s="86" t="b">
        <v>0</v>
      </c>
      <c r="AD49" s="86">
        <v>0</v>
      </c>
      <c r="AE49" s="92" t="s">
        <v>536</v>
      </c>
      <c r="AF49" s="86" t="b">
        <v>0</v>
      </c>
      <c r="AG49" s="86" t="s">
        <v>553</v>
      </c>
      <c r="AH49" s="86"/>
      <c r="AI49" s="92" t="s">
        <v>536</v>
      </c>
      <c r="AJ49" s="86" t="b">
        <v>0</v>
      </c>
      <c r="AK49" s="86">
        <v>3</v>
      </c>
      <c r="AL49" s="92" t="s">
        <v>517</v>
      </c>
      <c r="AM49" s="86" t="s">
        <v>565</v>
      </c>
      <c r="AN49" s="86" t="b">
        <v>0</v>
      </c>
      <c r="AO49" s="92" t="s">
        <v>517</v>
      </c>
      <c r="AP49" s="86" t="s">
        <v>176</v>
      </c>
      <c r="AQ49" s="86">
        <v>0</v>
      </c>
      <c r="AR49" s="86">
        <v>0</v>
      </c>
      <c r="AS49" s="86"/>
      <c r="AT49" s="86"/>
      <c r="AU49" s="86"/>
      <c r="AV49" s="86"/>
      <c r="AW49" s="86"/>
      <c r="AX49" s="86"/>
      <c r="AY49" s="86"/>
      <c r="AZ49" s="86"/>
      <c r="BA49">
        <v>1</v>
      </c>
      <c r="BB49" s="85" t="str">
        <f>REPLACE(INDEX(GroupVertices[Group],MATCH(Edges24[[#This Row],[Vertex 1]],GroupVertices[Vertex],0)),1,1,"")</f>
        <v>5</v>
      </c>
      <c r="BC49" s="85" t="str">
        <f>REPLACE(INDEX(GroupVertices[Group],MATCH(Edges24[[#This Row],[Vertex 2]],GroupVertices[Vertex],0)),1,1,"")</f>
        <v>5</v>
      </c>
      <c r="BD49" s="51">
        <v>0</v>
      </c>
      <c r="BE49" s="52">
        <v>0</v>
      </c>
      <c r="BF49" s="51">
        <v>1</v>
      </c>
      <c r="BG49" s="52">
        <v>4.166666666666667</v>
      </c>
      <c r="BH49" s="51">
        <v>0</v>
      </c>
      <c r="BI49" s="52">
        <v>0</v>
      </c>
      <c r="BJ49" s="51">
        <v>23</v>
      </c>
      <c r="BK49" s="52">
        <v>95.83333333333333</v>
      </c>
      <c r="BL49" s="51">
        <v>24</v>
      </c>
    </row>
    <row r="50" spans="1:64" ht="15">
      <c r="A50" s="84" t="s">
        <v>258</v>
      </c>
      <c r="B50" s="84" t="s">
        <v>258</v>
      </c>
      <c r="C50" s="53"/>
      <c r="D50" s="54"/>
      <c r="E50" s="65"/>
      <c r="F50" s="55"/>
      <c r="G50" s="53"/>
      <c r="H50" s="57"/>
      <c r="I50" s="56"/>
      <c r="J50" s="56"/>
      <c r="K50" s="36" t="s">
        <v>65</v>
      </c>
      <c r="L50" s="83">
        <v>60</v>
      </c>
      <c r="M50" s="83"/>
      <c r="N50" s="63"/>
      <c r="O50" s="86" t="s">
        <v>176</v>
      </c>
      <c r="P50" s="88">
        <v>43597.105729166666</v>
      </c>
      <c r="Q50" s="86" t="s">
        <v>327</v>
      </c>
      <c r="R50" s="86"/>
      <c r="S50" s="86"/>
      <c r="T50" s="86" t="s">
        <v>362</v>
      </c>
      <c r="U50" s="89" t="s">
        <v>374</v>
      </c>
      <c r="V50" s="89" t="s">
        <v>374</v>
      </c>
      <c r="W50" s="88">
        <v>43597.105729166666</v>
      </c>
      <c r="X50" s="89" t="s">
        <v>464</v>
      </c>
      <c r="Y50" s="86"/>
      <c r="Z50" s="86"/>
      <c r="AA50" s="92" t="s">
        <v>517</v>
      </c>
      <c r="AB50" s="86"/>
      <c r="AC50" s="86" t="b">
        <v>0</v>
      </c>
      <c r="AD50" s="86">
        <v>0</v>
      </c>
      <c r="AE50" s="92" t="s">
        <v>536</v>
      </c>
      <c r="AF50" s="86" t="b">
        <v>0</v>
      </c>
      <c r="AG50" s="86" t="s">
        <v>553</v>
      </c>
      <c r="AH50" s="86"/>
      <c r="AI50" s="92" t="s">
        <v>536</v>
      </c>
      <c r="AJ50" s="86" t="b">
        <v>0</v>
      </c>
      <c r="AK50" s="86">
        <v>3</v>
      </c>
      <c r="AL50" s="92" t="s">
        <v>536</v>
      </c>
      <c r="AM50" s="86" t="s">
        <v>559</v>
      </c>
      <c r="AN50" s="86" t="b">
        <v>0</v>
      </c>
      <c r="AO50" s="92" t="s">
        <v>517</v>
      </c>
      <c r="AP50" s="86" t="s">
        <v>176</v>
      </c>
      <c r="AQ50" s="86">
        <v>0</v>
      </c>
      <c r="AR50" s="86">
        <v>0</v>
      </c>
      <c r="AS50" s="86"/>
      <c r="AT50" s="86"/>
      <c r="AU50" s="86"/>
      <c r="AV50" s="86"/>
      <c r="AW50" s="86"/>
      <c r="AX50" s="86"/>
      <c r="AY50" s="86"/>
      <c r="AZ50" s="86"/>
      <c r="BA50">
        <v>1</v>
      </c>
      <c r="BB50" s="85" t="str">
        <f>REPLACE(INDEX(GroupVertices[Group],MATCH(Edges24[[#This Row],[Vertex 1]],GroupVertices[Vertex],0)),1,1,"")</f>
        <v>5</v>
      </c>
      <c r="BC50" s="85" t="str">
        <f>REPLACE(INDEX(GroupVertices[Group],MATCH(Edges24[[#This Row],[Vertex 2]],GroupVertices[Vertex],0)),1,1,"")</f>
        <v>5</v>
      </c>
      <c r="BD50" s="51">
        <v>0</v>
      </c>
      <c r="BE50" s="52">
        <v>0</v>
      </c>
      <c r="BF50" s="51">
        <v>1</v>
      </c>
      <c r="BG50" s="52">
        <v>2.3255813953488373</v>
      </c>
      <c r="BH50" s="51">
        <v>0</v>
      </c>
      <c r="BI50" s="52">
        <v>0</v>
      </c>
      <c r="BJ50" s="51">
        <v>42</v>
      </c>
      <c r="BK50" s="52">
        <v>97.67441860465117</v>
      </c>
      <c r="BL50" s="51">
        <v>43</v>
      </c>
    </row>
    <row r="51" spans="1:64" ht="15">
      <c r="A51" s="84" t="s">
        <v>259</v>
      </c>
      <c r="B51" s="84" t="s">
        <v>258</v>
      </c>
      <c r="C51" s="53"/>
      <c r="D51" s="54"/>
      <c r="E51" s="65"/>
      <c r="F51" s="55"/>
      <c r="G51" s="53"/>
      <c r="H51" s="57"/>
      <c r="I51" s="56"/>
      <c r="J51" s="56"/>
      <c r="K51" s="36" t="s">
        <v>65</v>
      </c>
      <c r="L51" s="83">
        <v>61</v>
      </c>
      <c r="M51" s="83"/>
      <c r="N51" s="63"/>
      <c r="O51" s="86" t="s">
        <v>282</v>
      </c>
      <c r="P51" s="88">
        <v>43597.468506944446</v>
      </c>
      <c r="Q51" s="86" t="s">
        <v>326</v>
      </c>
      <c r="R51" s="86"/>
      <c r="S51" s="86"/>
      <c r="T51" s="86"/>
      <c r="U51" s="86"/>
      <c r="V51" s="89" t="s">
        <v>413</v>
      </c>
      <c r="W51" s="88">
        <v>43597.468506944446</v>
      </c>
      <c r="X51" s="89" t="s">
        <v>465</v>
      </c>
      <c r="Y51" s="86"/>
      <c r="Z51" s="86"/>
      <c r="AA51" s="92" t="s">
        <v>518</v>
      </c>
      <c r="AB51" s="86"/>
      <c r="AC51" s="86" t="b">
        <v>0</v>
      </c>
      <c r="AD51" s="86">
        <v>0</v>
      </c>
      <c r="AE51" s="92" t="s">
        <v>536</v>
      </c>
      <c r="AF51" s="86" t="b">
        <v>0</v>
      </c>
      <c r="AG51" s="86" t="s">
        <v>553</v>
      </c>
      <c r="AH51" s="86"/>
      <c r="AI51" s="92" t="s">
        <v>536</v>
      </c>
      <c r="AJ51" s="86" t="b">
        <v>0</v>
      </c>
      <c r="AK51" s="86">
        <v>3</v>
      </c>
      <c r="AL51" s="92" t="s">
        <v>517</v>
      </c>
      <c r="AM51" s="86" t="s">
        <v>559</v>
      </c>
      <c r="AN51" s="86" t="b">
        <v>0</v>
      </c>
      <c r="AO51" s="92" t="s">
        <v>517</v>
      </c>
      <c r="AP51" s="86" t="s">
        <v>176</v>
      </c>
      <c r="AQ51" s="86">
        <v>0</v>
      </c>
      <c r="AR51" s="86">
        <v>0</v>
      </c>
      <c r="AS51" s="86"/>
      <c r="AT51" s="86"/>
      <c r="AU51" s="86"/>
      <c r="AV51" s="86"/>
      <c r="AW51" s="86"/>
      <c r="AX51" s="86"/>
      <c r="AY51" s="86"/>
      <c r="AZ51" s="86"/>
      <c r="BA51">
        <v>1</v>
      </c>
      <c r="BB51" s="85" t="str">
        <f>REPLACE(INDEX(GroupVertices[Group],MATCH(Edges24[[#This Row],[Vertex 1]],GroupVertices[Vertex],0)),1,1,"")</f>
        <v>5</v>
      </c>
      <c r="BC51" s="85" t="str">
        <f>REPLACE(INDEX(GroupVertices[Group],MATCH(Edges24[[#This Row],[Vertex 2]],GroupVertices[Vertex],0)),1,1,"")</f>
        <v>5</v>
      </c>
      <c r="BD51" s="51">
        <v>0</v>
      </c>
      <c r="BE51" s="52">
        <v>0</v>
      </c>
      <c r="BF51" s="51">
        <v>1</v>
      </c>
      <c r="BG51" s="52">
        <v>4.166666666666667</v>
      </c>
      <c r="BH51" s="51">
        <v>0</v>
      </c>
      <c r="BI51" s="52">
        <v>0</v>
      </c>
      <c r="BJ51" s="51">
        <v>23</v>
      </c>
      <c r="BK51" s="52">
        <v>95.83333333333333</v>
      </c>
      <c r="BL51" s="51">
        <v>24</v>
      </c>
    </row>
    <row r="52" spans="1:64" ht="15">
      <c r="A52" s="84" t="s">
        <v>260</v>
      </c>
      <c r="B52" s="84" t="s">
        <v>279</v>
      </c>
      <c r="C52" s="53"/>
      <c r="D52" s="54"/>
      <c r="E52" s="65"/>
      <c r="F52" s="55"/>
      <c r="G52" s="53"/>
      <c r="H52" s="57"/>
      <c r="I52" s="56"/>
      <c r="J52" s="56"/>
      <c r="K52" s="36" t="s">
        <v>65</v>
      </c>
      <c r="L52" s="83">
        <v>62</v>
      </c>
      <c r="M52" s="83"/>
      <c r="N52" s="63"/>
      <c r="O52" s="86" t="s">
        <v>282</v>
      </c>
      <c r="P52" s="88">
        <v>43599.927083333336</v>
      </c>
      <c r="Q52" s="86" t="s">
        <v>328</v>
      </c>
      <c r="R52" s="86"/>
      <c r="S52" s="86"/>
      <c r="T52" s="86" t="s">
        <v>363</v>
      </c>
      <c r="U52" s="89" t="s">
        <v>375</v>
      </c>
      <c r="V52" s="89" t="s">
        <v>375</v>
      </c>
      <c r="W52" s="88">
        <v>43599.927083333336</v>
      </c>
      <c r="X52" s="89" t="s">
        <v>466</v>
      </c>
      <c r="Y52" s="86"/>
      <c r="Z52" s="86"/>
      <c r="AA52" s="92" t="s">
        <v>519</v>
      </c>
      <c r="AB52" s="86"/>
      <c r="AC52" s="86" t="b">
        <v>0</v>
      </c>
      <c r="AD52" s="86">
        <v>11</v>
      </c>
      <c r="AE52" s="92" t="s">
        <v>536</v>
      </c>
      <c r="AF52" s="86" t="b">
        <v>0</v>
      </c>
      <c r="AG52" s="86" t="s">
        <v>553</v>
      </c>
      <c r="AH52" s="86"/>
      <c r="AI52" s="92" t="s">
        <v>536</v>
      </c>
      <c r="AJ52" s="86" t="b">
        <v>0</v>
      </c>
      <c r="AK52" s="86">
        <v>1</v>
      </c>
      <c r="AL52" s="92" t="s">
        <v>536</v>
      </c>
      <c r="AM52" s="86" t="s">
        <v>559</v>
      </c>
      <c r="AN52" s="86" t="b">
        <v>0</v>
      </c>
      <c r="AO52" s="92" t="s">
        <v>519</v>
      </c>
      <c r="AP52" s="86" t="s">
        <v>176</v>
      </c>
      <c r="AQ52" s="86">
        <v>0</v>
      </c>
      <c r="AR52" s="86">
        <v>0</v>
      </c>
      <c r="AS52" s="86"/>
      <c r="AT52" s="86"/>
      <c r="AU52" s="86"/>
      <c r="AV52" s="86"/>
      <c r="AW52" s="86"/>
      <c r="AX52" s="86"/>
      <c r="AY52" s="86"/>
      <c r="AZ52" s="86"/>
      <c r="BA52">
        <v>1</v>
      </c>
      <c r="BB52" s="85" t="str">
        <f>REPLACE(INDEX(GroupVertices[Group],MATCH(Edges24[[#This Row],[Vertex 1]],GroupVertices[Vertex],0)),1,1,"")</f>
        <v>2</v>
      </c>
      <c r="BC52" s="85" t="str">
        <f>REPLACE(INDEX(GroupVertices[Group],MATCH(Edges24[[#This Row],[Vertex 2]],GroupVertices[Vertex],0)),1,1,"")</f>
        <v>2</v>
      </c>
      <c r="BD52" s="51"/>
      <c r="BE52" s="52"/>
      <c r="BF52" s="51"/>
      <c r="BG52" s="52"/>
      <c r="BH52" s="51"/>
      <c r="BI52" s="52"/>
      <c r="BJ52" s="51"/>
      <c r="BK52" s="52"/>
      <c r="BL52" s="51"/>
    </row>
    <row r="53" spans="1:64" ht="15">
      <c r="A53" s="84" t="s">
        <v>261</v>
      </c>
      <c r="B53" s="84" t="s">
        <v>280</v>
      </c>
      <c r="C53" s="53"/>
      <c r="D53" s="54"/>
      <c r="E53" s="65"/>
      <c r="F53" s="55"/>
      <c r="G53" s="53"/>
      <c r="H53" s="57"/>
      <c r="I53" s="56"/>
      <c r="J53" s="56"/>
      <c r="K53" s="36" t="s">
        <v>65</v>
      </c>
      <c r="L53" s="83">
        <v>64</v>
      </c>
      <c r="M53" s="83"/>
      <c r="N53" s="63"/>
      <c r="O53" s="86" t="s">
        <v>282</v>
      </c>
      <c r="P53" s="88">
        <v>43599.93111111111</v>
      </c>
      <c r="Q53" s="86" t="s">
        <v>329</v>
      </c>
      <c r="R53" s="86"/>
      <c r="S53" s="86"/>
      <c r="T53" s="86" t="s">
        <v>364</v>
      </c>
      <c r="U53" s="86"/>
      <c r="V53" s="89" t="s">
        <v>414</v>
      </c>
      <c r="W53" s="88">
        <v>43599.93111111111</v>
      </c>
      <c r="X53" s="89" t="s">
        <v>467</v>
      </c>
      <c r="Y53" s="86"/>
      <c r="Z53" s="86"/>
      <c r="AA53" s="92" t="s">
        <v>520</v>
      </c>
      <c r="AB53" s="86"/>
      <c r="AC53" s="86" t="b">
        <v>0</v>
      </c>
      <c r="AD53" s="86">
        <v>0</v>
      </c>
      <c r="AE53" s="92" t="s">
        <v>536</v>
      </c>
      <c r="AF53" s="86" t="b">
        <v>0</v>
      </c>
      <c r="AG53" s="86" t="s">
        <v>553</v>
      </c>
      <c r="AH53" s="86"/>
      <c r="AI53" s="92" t="s">
        <v>536</v>
      </c>
      <c r="AJ53" s="86" t="b">
        <v>0</v>
      </c>
      <c r="AK53" s="86">
        <v>1</v>
      </c>
      <c r="AL53" s="92" t="s">
        <v>519</v>
      </c>
      <c r="AM53" s="86" t="s">
        <v>559</v>
      </c>
      <c r="AN53" s="86" t="b">
        <v>0</v>
      </c>
      <c r="AO53" s="92" t="s">
        <v>519</v>
      </c>
      <c r="AP53" s="86" t="s">
        <v>176</v>
      </c>
      <c r="AQ53" s="86">
        <v>0</v>
      </c>
      <c r="AR53" s="86">
        <v>0</v>
      </c>
      <c r="AS53" s="86"/>
      <c r="AT53" s="86"/>
      <c r="AU53" s="86"/>
      <c r="AV53" s="86"/>
      <c r="AW53" s="86"/>
      <c r="AX53" s="86"/>
      <c r="AY53" s="86"/>
      <c r="AZ53" s="86"/>
      <c r="BA53">
        <v>1</v>
      </c>
      <c r="BB53" s="85" t="str">
        <f>REPLACE(INDEX(GroupVertices[Group],MATCH(Edges24[[#This Row],[Vertex 1]],GroupVertices[Vertex],0)),1,1,"")</f>
        <v>2</v>
      </c>
      <c r="BC53" s="85" t="str">
        <f>REPLACE(INDEX(GroupVertices[Group],MATCH(Edges24[[#This Row],[Vertex 2]],GroupVertices[Vertex],0)),1,1,"")</f>
        <v>2</v>
      </c>
      <c r="BD53" s="51">
        <v>1</v>
      </c>
      <c r="BE53" s="52">
        <v>4.761904761904762</v>
      </c>
      <c r="BF53" s="51">
        <v>0</v>
      </c>
      <c r="BG53" s="52">
        <v>0</v>
      </c>
      <c r="BH53" s="51">
        <v>0</v>
      </c>
      <c r="BI53" s="52">
        <v>0</v>
      </c>
      <c r="BJ53" s="51">
        <v>20</v>
      </c>
      <c r="BK53" s="52">
        <v>95.23809523809524</v>
      </c>
      <c r="BL53" s="51">
        <v>21</v>
      </c>
    </row>
    <row r="54" spans="1:64" ht="15">
      <c r="A54" s="84" t="s">
        <v>262</v>
      </c>
      <c r="B54" s="84" t="s">
        <v>261</v>
      </c>
      <c r="C54" s="53"/>
      <c r="D54" s="54"/>
      <c r="E54" s="65"/>
      <c r="F54" s="55"/>
      <c r="G54" s="53"/>
      <c r="H54" s="57"/>
      <c r="I54" s="56"/>
      <c r="J54" s="56"/>
      <c r="K54" s="36" t="s">
        <v>65</v>
      </c>
      <c r="L54" s="83">
        <v>66</v>
      </c>
      <c r="M54" s="83"/>
      <c r="N54" s="63"/>
      <c r="O54" s="86" t="s">
        <v>282</v>
      </c>
      <c r="P54" s="88">
        <v>43602.11387731481</v>
      </c>
      <c r="Q54" s="86" t="s">
        <v>329</v>
      </c>
      <c r="R54" s="86"/>
      <c r="S54" s="86"/>
      <c r="T54" s="86" t="s">
        <v>364</v>
      </c>
      <c r="U54" s="86"/>
      <c r="V54" s="89" t="s">
        <v>415</v>
      </c>
      <c r="W54" s="88">
        <v>43602.11387731481</v>
      </c>
      <c r="X54" s="89" t="s">
        <v>468</v>
      </c>
      <c r="Y54" s="86"/>
      <c r="Z54" s="86"/>
      <c r="AA54" s="92" t="s">
        <v>521</v>
      </c>
      <c r="AB54" s="86"/>
      <c r="AC54" s="86" t="b">
        <v>0</v>
      </c>
      <c r="AD54" s="86">
        <v>0</v>
      </c>
      <c r="AE54" s="92" t="s">
        <v>536</v>
      </c>
      <c r="AF54" s="86" t="b">
        <v>0</v>
      </c>
      <c r="AG54" s="86" t="s">
        <v>553</v>
      </c>
      <c r="AH54" s="86"/>
      <c r="AI54" s="92" t="s">
        <v>536</v>
      </c>
      <c r="AJ54" s="86" t="b">
        <v>0</v>
      </c>
      <c r="AK54" s="86">
        <v>2</v>
      </c>
      <c r="AL54" s="92" t="s">
        <v>519</v>
      </c>
      <c r="AM54" s="86" t="s">
        <v>559</v>
      </c>
      <c r="AN54" s="86" t="b">
        <v>0</v>
      </c>
      <c r="AO54" s="92" t="s">
        <v>519</v>
      </c>
      <c r="AP54" s="86" t="s">
        <v>176</v>
      </c>
      <c r="AQ54" s="86">
        <v>0</v>
      </c>
      <c r="AR54" s="86">
        <v>0</v>
      </c>
      <c r="AS54" s="86"/>
      <c r="AT54" s="86"/>
      <c r="AU54" s="86"/>
      <c r="AV54" s="86"/>
      <c r="AW54" s="86"/>
      <c r="AX54" s="86"/>
      <c r="AY54" s="86"/>
      <c r="AZ54" s="86"/>
      <c r="BA54">
        <v>1</v>
      </c>
      <c r="BB54" s="85" t="str">
        <f>REPLACE(INDEX(GroupVertices[Group],MATCH(Edges24[[#This Row],[Vertex 1]],GroupVertices[Vertex],0)),1,1,"")</f>
        <v>2</v>
      </c>
      <c r="BC54" s="85" t="str">
        <f>REPLACE(INDEX(GroupVertices[Group],MATCH(Edges24[[#This Row],[Vertex 2]],GroupVertices[Vertex],0)),1,1,"")</f>
        <v>2</v>
      </c>
      <c r="BD54" s="51"/>
      <c r="BE54" s="52"/>
      <c r="BF54" s="51"/>
      <c r="BG54" s="52"/>
      <c r="BH54" s="51"/>
      <c r="BI54" s="52"/>
      <c r="BJ54" s="51"/>
      <c r="BK54" s="52"/>
      <c r="BL54" s="51"/>
    </row>
    <row r="55" spans="1:64" ht="15">
      <c r="A55" s="84" t="s">
        <v>263</v>
      </c>
      <c r="B55" s="84" t="s">
        <v>281</v>
      </c>
      <c r="C55" s="53"/>
      <c r="D55" s="54"/>
      <c r="E55" s="65"/>
      <c r="F55" s="55"/>
      <c r="G55" s="53"/>
      <c r="H55" s="57"/>
      <c r="I55" s="56"/>
      <c r="J55" s="56"/>
      <c r="K55" s="36" t="s">
        <v>65</v>
      </c>
      <c r="L55" s="83">
        <v>70</v>
      </c>
      <c r="M55" s="83"/>
      <c r="N55" s="63"/>
      <c r="O55" s="86" t="s">
        <v>283</v>
      </c>
      <c r="P55" s="88">
        <v>43602.185949074075</v>
      </c>
      <c r="Q55" s="86" t="s">
        <v>330</v>
      </c>
      <c r="R55" s="89" t="s">
        <v>340</v>
      </c>
      <c r="S55" s="86" t="s">
        <v>349</v>
      </c>
      <c r="T55" s="86" t="s">
        <v>365</v>
      </c>
      <c r="U55" s="86"/>
      <c r="V55" s="89" t="s">
        <v>416</v>
      </c>
      <c r="W55" s="88">
        <v>43602.185949074075</v>
      </c>
      <c r="X55" s="89" t="s">
        <v>469</v>
      </c>
      <c r="Y55" s="86"/>
      <c r="Z55" s="86"/>
      <c r="AA55" s="92" t="s">
        <v>522</v>
      </c>
      <c r="AB55" s="92" t="s">
        <v>535</v>
      </c>
      <c r="AC55" s="86" t="b">
        <v>0</v>
      </c>
      <c r="AD55" s="86">
        <v>1</v>
      </c>
      <c r="AE55" s="92" t="s">
        <v>551</v>
      </c>
      <c r="AF55" s="86" t="b">
        <v>0</v>
      </c>
      <c r="AG55" s="86" t="s">
        <v>553</v>
      </c>
      <c r="AH55" s="86"/>
      <c r="AI55" s="92" t="s">
        <v>536</v>
      </c>
      <c r="AJ55" s="86" t="b">
        <v>0</v>
      </c>
      <c r="AK55" s="86">
        <v>0</v>
      </c>
      <c r="AL55" s="92" t="s">
        <v>536</v>
      </c>
      <c r="AM55" s="86" t="s">
        <v>557</v>
      </c>
      <c r="AN55" s="86" t="b">
        <v>0</v>
      </c>
      <c r="AO55" s="92" t="s">
        <v>535</v>
      </c>
      <c r="AP55" s="86" t="s">
        <v>176</v>
      </c>
      <c r="AQ55" s="86">
        <v>0</v>
      </c>
      <c r="AR55" s="86">
        <v>0</v>
      </c>
      <c r="AS55" s="86"/>
      <c r="AT55" s="86"/>
      <c r="AU55" s="86"/>
      <c r="AV55" s="86"/>
      <c r="AW55" s="86"/>
      <c r="AX55" s="86"/>
      <c r="AY55" s="86"/>
      <c r="AZ55" s="86"/>
      <c r="BA55">
        <v>1</v>
      </c>
      <c r="BB55" s="85" t="str">
        <f>REPLACE(INDEX(GroupVertices[Group],MATCH(Edges24[[#This Row],[Vertex 1]],GroupVertices[Vertex],0)),1,1,"")</f>
        <v>12</v>
      </c>
      <c r="BC55" s="85" t="str">
        <f>REPLACE(INDEX(GroupVertices[Group],MATCH(Edges24[[#This Row],[Vertex 2]],GroupVertices[Vertex],0)),1,1,"")</f>
        <v>12</v>
      </c>
      <c r="BD55" s="51">
        <v>0</v>
      </c>
      <c r="BE55" s="52">
        <v>0</v>
      </c>
      <c r="BF55" s="51">
        <v>1</v>
      </c>
      <c r="BG55" s="52">
        <v>2.7777777777777777</v>
      </c>
      <c r="BH55" s="51">
        <v>0</v>
      </c>
      <c r="BI55" s="52">
        <v>0</v>
      </c>
      <c r="BJ55" s="51">
        <v>35</v>
      </c>
      <c r="BK55" s="52">
        <v>97.22222222222223</v>
      </c>
      <c r="BL55" s="51">
        <v>36</v>
      </c>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5"/>
    <dataValidation allowBlank="1" showInputMessage="1" showErrorMessage="1" promptTitle="Vertex 2 Name" prompt="Enter the name of the edge's second vertex." sqref="B3:B55"/>
    <dataValidation allowBlank="1" showInputMessage="1" showErrorMessage="1" promptTitle="Vertex 1 Name" prompt="Enter the name of the edge's first vertex." sqref="A3:A5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5"/>
    <dataValidation allowBlank="1" showInputMessage="1" promptTitle="Edge Width" prompt="Enter an optional edge width between 1 and 10." errorTitle="Invalid Edge Width" error="The optional edge width must be a whole number between 1 and 10." sqref="D3:D55"/>
    <dataValidation allowBlank="1" showInputMessage="1" promptTitle="Edge Color" prompt="To select an optional edge color, right-click and select Select Color on the right-click menu." sqref="C3:C5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5"/>
    <dataValidation allowBlank="1" showErrorMessage="1" sqref="N2:N5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5"/>
  </dataValidations>
  <hyperlinks>
    <hyperlink ref="R7" r:id="rId1" display="https://www.xifaxan.com/"/>
    <hyperlink ref="R8" r:id="rId2" display="https://www.xifaxan.com/"/>
    <hyperlink ref="R9" r:id="rId3" display="https://www.xifaxan.com/"/>
    <hyperlink ref="R13" r:id="rId4" display="https://twitter.com/bauhiniacapital/status/1106986142946082816"/>
    <hyperlink ref="R21" r:id="rId5" display="https://www.backstage.com/casting/xifaxan-real-patient-testimonials-287023/"/>
    <hyperlink ref="R22" r:id="rId6" display="https://docs.google.com/forms/d/1AX5o_YsmvBtUvVGCOawPgHchKiEA3ReWgwuKLOmrKxQ/viewform?edit_requested=true"/>
    <hyperlink ref="R23" r:id="rId7" display="https://docs.google.com/forms/d/e/1FAIpQLSfIG8CO1_WO7nV9kafXzhF6fTEhTW6VSwb2pFTB0rMZybrYTA/viewform"/>
    <hyperlink ref="R27" r:id="rId8" display="https://rxassistanceprograms.com/what-is-xifaxan/"/>
    <hyperlink ref="R28" r:id="rId9" display="https://www.therxhelper.com/xifaxan-cost/"/>
    <hyperlink ref="R55" r:id="rId10" display="https://www.healio.com/gastroenterology/inflammatory-bowel-disease/news/online/%7B00f4610a-b6e0-4f9b-98f6-b44c6a3a948f%7D/ibs-d-antibiotic-xifaxan-shows-promise-in-severe-crohns-disease"/>
    <hyperlink ref="U7" r:id="rId11" display="https://pbs.twimg.com/media/D1LsXI4VYAAv1UM.jpg"/>
    <hyperlink ref="U12" r:id="rId12" display="https://pbs.twimg.com/media/D1ok8ryXgAAun7R.jpg"/>
    <hyperlink ref="U23" r:id="rId13" display="https://pbs.twimg.com/media/D3P-f8PXkAETkPE.png"/>
    <hyperlink ref="U27" r:id="rId14" display="https://pbs.twimg.com/media/D30EozAXoAMHMiD.png"/>
    <hyperlink ref="U28" r:id="rId15" display="https://pbs.twimg.com/media/D30Eo8YWsAAE6QT.png"/>
    <hyperlink ref="U31" r:id="rId16" display="https://pbs.twimg.com/ext_tw_video_thumb/1119319539164991489/pu/img/qGmlTd73CLEPBuAL.jpg"/>
    <hyperlink ref="U41" r:id="rId17" display="https://pbs.twimg.com/media/D0DRQolXgAIOL8J.jpg"/>
    <hyperlink ref="U43" r:id="rId18" display="https://pbs.twimg.com/media/D5F02QZU8AAxnds.jpg"/>
    <hyperlink ref="U50" r:id="rId19" display="https://pbs.twimg.com/media/D6VVSecXoAEyC0-.jpg"/>
    <hyperlink ref="U52" r:id="rId20" display="https://pbs.twimg.com/media/D6j3JSZXsAcgLeB.jpg"/>
    <hyperlink ref="V3" r:id="rId21" display="http://pbs.twimg.com/profile_images/378800000074240482/d961ebeb9f4fe6b084a68663b9a36738_normal.png"/>
    <hyperlink ref="V4" r:id="rId22" display="http://pbs.twimg.com/profile_images/1101392900754157568/EzD0Y76e_normal.jpg"/>
    <hyperlink ref="V5" r:id="rId23" display="http://pbs.twimg.com/profile_images/1061395946011914240/YADskj92_normal.jpg"/>
    <hyperlink ref="V6" r:id="rId24" display="http://pbs.twimg.com/profile_images/669652173475545089/9BOZLTeY_normal.jpg"/>
    <hyperlink ref="V7" r:id="rId25" display="https://pbs.twimg.com/media/D1LsXI4VYAAv1UM.jpg"/>
    <hyperlink ref="V8" r:id="rId26" display="http://pbs.twimg.com/profile_images/1070832808640344065/eifkkz87_normal.jpg"/>
    <hyperlink ref="V9" r:id="rId27" display="http://pbs.twimg.com/profile_images/1109663030265212930/y1Z3iHn3_normal.png"/>
    <hyperlink ref="V10" r:id="rId28" display="http://pbs.twimg.com/profile_images/988586135688445952/-XHjTWuS_normal.jpg"/>
    <hyperlink ref="V11" r:id="rId29" display="http://pbs.twimg.com/profile_images/1067977362615296000/uQ80s0_C_normal.jpg"/>
    <hyperlink ref="V12" r:id="rId30" display="https://pbs.twimg.com/media/D1ok8ryXgAAun7R.jpg"/>
    <hyperlink ref="V13" r:id="rId31" display="http://pbs.twimg.com/profile_images/1121111612016881665/1L9XzMCI_normal.jpg"/>
    <hyperlink ref="V14" r:id="rId32" display="http://pbs.twimg.com/profile_images/618952267824173057/FFoiizxl_normal.jpg"/>
    <hyperlink ref="V15" r:id="rId33" display="http://pbs.twimg.com/profile_images/1120584863944306688/H-Euvm-0_normal.jpg"/>
    <hyperlink ref="V16" r:id="rId34" display="http://pbs.twimg.com/profile_images/1120584863944306688/H-Euvm-0_normal.jpg"/>
    <hyperlink ref="V17" r:id="rId35" display="http://pbs.twimg.com/profile_images/853420081392439296/wXvdixb8_normal.jpg"/>
    <hyperlink ref="V18" r:id="rId36" display="http://pbs.twimg.com/profile_images/530803937549361152/XGhOJl8H_normal.jpeg"/>
    <hyperlink ref="V19" r:id="rId37" display="http://pbs.twimg.com/profile_images/1070329711623106561/cUBCv5UG_normal.jpg"/>
    <hyperlink ref="V20" r:id="rId38" display="http://pbs.twimg.com/profile_images/1109576401433358337/F2qkLstb_normal.jpg"/>
    <hyperlink ref="V21" r:id="rId39" display="http://pbs.twimg.com/profile_images/2507761064/ij16xztxbw5jkarhlc3p_normal.jpeg"/>
    <hyperlink ref="V22" r:id="rId40" display="http://pbs.twimg.com/profile_images/971751443622318080/yUnzbzfs_normal.jpg"/>
    <hyperlink ref="V23" r:id="rId41" display="https://pbs.twimg.com/media/D3P-f8PXkAETkPE.png"/>
    <hyperlink ref="V24" r:id="rId42" display="http://pbs.twimg.com/profile_images/1114571458401857536/FLU0_W7o_normal.jpg"/>
    <hyperlink ref="V25" r:id="rId43" display="http://pbs.twimg.com/profile_images/1121510367354589185/fEc-p7sv_normal.jpg"/>
    <hyperlink ref="V26" r:id="rId44" display="http://pbs.twimg.com/profile_images/1508672298/P1030443_1_normal.jpg"/>
    <hyperlink ref="V27" r:id="rId45" display="https://pbs.twimg.com/media/D30EozAXoAMHMiD.png"/>
    <hyperlink ref="V28" r:id="rId46" display="https://pbs.twimg.com/media/D30Eo8YWsAAE6QT.png"/>
    <hyperlink ref="V29" r:id="rId47" display="http://pbs.twimg.com/profile_images/1128992108122202113/xMK8C4cr_normal.jpg"/>
    <hyperlink ref="V30" r:id="rId48" display="http://pbs.twimg.com/profile_images/2928335924/caa34d1e7fc9b68423933c6aaa44c5d3_normal.jpeg"/>
    <hyperlink ref="V31" r:id="rId49" display="https://pbs.twimg.com/ext_tw_video_thumb/1119319539164991489/pu/img/qGmlTd73CLEPBuAL.jpg"/>
    <hyperlink ref="V32" r:id="rId50" display="http://pbs.twimg.com/profile_images/1044333293632548864/RGToTJhn_normal.jpg"/>
    <hyperlink ref="V33" r:id="rId51" display="http://pbs.twimg.com/profile_images/979151738446938112/MrHI6Wso_normal.jpg"/>
    <hyperlink ref="V34" r:id="rId52" display="http://pbs.twimg.com/profile_images/378800000479301608/0779c910795dabe7d4e98d8caa66abcf_normal.jpeg"/>
    <hyperlink ref="V35" r:id="rId53" display="http://pbs.twimg.com/profile_images/950571864212037632/d8eHtigi_normal.jpg"/>
    <hyperlink ref="V36" r:id="rId54" display="http://pbs.twimg.com/profile_images/2857578909/3d5ecaf154a9f885ad638281fc407bb9_normal.jpeg"/>
    <hyperlink ref="V37" r:id="rId55" display="http://pbs.twimg.com/profile_images/1063927111495356416/MSF72BK3_normal.jpg"/>
    <hyperlink ref="V38" r:id="rId56" display="http://pbs.twimg.com/profile_images/1122164081409110016/lS8oRl6E_normal.jpg"/>
    <hyperlink ref="V39" r:id="rId57" display="http://pbs.twimg.com/profile_images/902739230908182529/7hI5zlCb_normal.jpg"/>
    <hyperlink ref="V40" r:id="rId58" display="http://pbs.twimg.com/profile_images/854037314405888001/r_4vFZi4_normal.jpg"/>
    <hyperlink ref="V41" r:id="rId59" display="https://pbs.twimg.com/media/D0DRQolXgAIOL8J.jpg"/>
    <hyperlink ref="V42" r:id="rId60" display="http://abs.twimg.com/sticky/default_profile_images/default_profile_normal.png"/>
    <hyperlink ref="V43" r:id="rId61" display="https://pbs.twimg.com/media/D5F02QZU8AAxnds.jpg"/>
    <hyperlink ref="V44" r:id="rId62" display="http://abs.twimg.com/sticky/default_profile_images/default_profile_normal.png"/>
    <hyperlink ref="V45" r:id="rId63" display="http://pbs.twimg.com/profile_images/776510118636564480/p3sAwQkc_normal.jpg"/>
    <hyperlink ref="V46" r:id="rId64" display="http://pbs.twimg.com/profile_images/867203262344302593/TukjMark_normal.jpg"/>
    <hyperlink ref="V47" r:id="rId65" display="http://pbs.twimg.com/profile_images/919023785411522561/yzEYPJl__normal.jpg"/>
    <hyperlink ref="V48" r:id="rId66" display="http://pbs.twimg.com/profile_images/1071182123728560129/svb6HBVj_normal.jpg"/>
    <hyperlink ref="V49" r:id="rId67" display="http://pbs.twimg.com/profile_images/1066911566677721088/Y2c6R_vM_normal.jpg"/>
    <hyperlink ref="V50" r:id="rId68" display="https://pbs.twimg.com/media/D6VVSecXoAEyC0-.jpg"/>
    <hyperlink ref="V51" r:id="rId69" display="http://pbs.twimg.com/profile_images/1129323030449184768/XVCqZ7kl_normal.jpg"/>
    <hyperlink ref="V52" r:id="rId70" display="https://pbs.twimg.com/media/D6j3JSZXsAcgLeB.jpg"/>
    <hyperlink ref="V53" r:id="rId71" display="http://pbs.twimg.com/profile_images/1089567233276207104/c9hmBlhQ_normal.jpg"/>
    <hyperlink ref="V54" r:id="rId72" display="http://pbs.twimg.com/profile_images/1100959655298322434/9lwEFsdC_normal.jpg"/>
    <hyperlink ref="V55" r:id="rId73" display="http://pbs.twimg.com/profile_images/605537778294603776/-hNvkCHV_normal.jpg"/>
    <hyperlink ref="X3" r:id="rId74" display="https://twitter.com/#!/andybiotech/status/1088855375883980803"/>
    <hyperlink ref="X4" r:id="rId75" display="https://twitter.com/#!/anniemo28448248/status/1101992849799827457"/>
    <hyperlink ref="X5" r:id="rId76" display="https://twitter.com/#!/pkhakpour/status/1103828983370547202"/>
    <hyperlink ref="X6" r:id="rId77" display="https://twitter.com/#!/aolsams/status/1104186660311445508"/>
    <hyperlink ref="X7" r:id="rId78" display="https://twitter.com/#!/cyberibum/status/1104205078037032960"/>
    <hyperlink ref="X8" r:id="rId79" display="https://twitter.com/#!/mattgaudy/status/1104244404947247104"/>
    <hyperlink ref="X9" r:id="rId80" display="https://twitter.com/#!/real_ffa/status/1104476139307876353"/>
    <hyperlink ref="X10" r:id="rId81" display="https://twitter.com/#!/dcharabaty/status/1105879111338258437"/>
    <hyperlink ref="X11" r:id="rId82" display="https://twitter.com/#!/katescarlata_rd/status/1105910741650063360"/>
    <hyperlink ref="X12" r:id="rId83" display="https://twitter.com/#!/williedjenkins1/status/1106237285480218625"/>
    <hyperlink ref="X13" r:id="rId84" display="https://twitter.com/#!/ivanaboastsky/status/1106987310929739776"/>
    <hyperlink ref="X14" r:id="rId85" display="https://twitter.com/#!/simplesama/status/1107302426330185728"/>
    <hyperlink ref="X15" r:id="rId86" display="https://twitter.com/#!/actawesome/status/1103984083233726464"/>
    <hyperlink ref="X16" r:id="rId87" display="https://twitter.com/#!/actawesome/status/1109612844654297088"/>
    <hyperlink ref="X17" r:id="rId88" display="https://twitter.com/#!/cathyches/status/1109897556195270658"/>
    <hyperlink ref="X18" r:id="rId89" display="https://twitter.com/#!/kittenwithawhip/status/1110312789556498432"/>
    <hyperlink ref="X19" r:id="rId90" display="https://twitter.com/#!/sassykitchen/status/1110502390229336069"/>
    <hyperlink ref="X20" r:id="rId91" display="https://twitter.com/#!/alexdubs_/status/1110953727496728576"/>
    <hyperlink ref="X21" r:id="rId92" display="https://twitter.com/#!/casting_notice/status/1111661807649939456"/>
    <hyperlink ref="X22" r:id="rId93" display="https://twitter.com/#!/gabrieleschafer/status/1112192745815396352"/>
    <hyperlink ref="X23" r:id="rId94" display="https://twitter.com/#!/lizlewiscasting/status/1113513501962715137"/>
    <hyperlink ref="X24" r:id="rId95" display="https://twitter.com/#!/swdesertgramma/status/1113679685592862721"/>
    <hyperlink ref="X25" r:id="rId96" display="https://twitter.com/#!/jchele2013/status/1114191307726118912"/>
    <hyperlink ref="X26" r:id="rId97" display="https://twitter.com/#!/krisimd/status/1114205990570921985"/>
    <hyperlink ref="X27" r:id="rId98" display="https://twitter.com/#!/rxassistance123/status/1116053383763365890"/>
    <hyperlink ref="X28" r:id="rId99" display="https://twitter.com/#!/therxhelper/status/1116053387064369157"/>
    <hyperlink ref="X29" r:id="rId100" display="https://twitter.com/#!/matthewherper/status/1117386418916085760"/>
    <hyperlink ref="X30" r:id="rId101" display="https://twitter.com/#!/cpsmdb/status/1119310438313996288"/>
    <hyperlink ref="X31" r:id="rId102" display="https://twitter.com/#!/ati_la1/status/1119319878278631424"/>
    <hyperlink ref="X32" r:id="rId103" display="https://twitter.com/#!/themobeatty/status/1119354555714551808"/>
    <hyperlink ref="X33" r:id="rId104" display="https://twitter.com/#!/queen_historian/status/1120390639676534784"/>
    <hyperlink ref="X34" r:id="rId105" display="https://twitter.com/#!/benjaminburck/status/1121414617320906754"/>
    <hyperlink ref="X35" r:id="rId106" display="https://twitter.com/#!/thecascott/status/1121464961434308609"/>
    <hyperlink ref="X36" r:id="rId107" display="https://twitter.com/#!/mummyb83/status/1121809588393791488"/>
    <hyperlink ref="X37" r:id="rId108" display="https://twitter.com/#!/toddabarnett/status/1121916951817805824"/>
    <hyperlink ref="X38" r:id="rId109" display="https://twitter.com/#!/blakelashbrook/status/1122163770770563073"/>
    <hyperlink ref="X39" r:id="rId110" display="https://twitter.com/#!/catfraker/status/1123242873359667200"/>
    <hyperlink ref="X40" r:id="rId111" display="https://twitter.com/#!/lagu_cornejo/status/1123987678993747968"/>
    <hyperlink ref="X41" r:id="rId112" display="https://twitter.com/#!/myqc_bandlstory/status/1099109166684299264"/>
    <hyperlink ref="X42" r:id="rId113" display="https://twitter.com/#!/pilarcerda7/status/1124752281403047936"/>
    <hyperlink ref="X43" r:id="rId114" display="https://twitter.com/#!/therealcamilleg/status/1121806262029574145"/>
    <hyperlink ref="X44" r:id="rId115" display="https://twitter.com/#!/carol66walker/status/1125555749839691780"/>
    <hyperlink ref="X45" r:id="rId116" display="https://twitter.com/#!/meandhubbysay/status/1125791443761750018"/>
    <hyperlink ref="X46" r:id="rId117" display="https://twitter.com/#!/hkeycurrentuser/status/1126260013239013376"/>
    <hyperlink ref="X47" r:id="rId118" display="https://twitter.com/#!/dmomblog/status/1126499792685805568"/>
    <hyperlink ref="X48" r:id="rId119" display="https://twitter.com/#!/alpha_omega_yah/status/1127401547787395072"/>
    <hyperlink ref="X49" r:id="rId120" display="https://twitter.com/#!/immoralreport/status/1127401778905997312"/>
    <hyperlink ref="X50" r:id="rId121" display="https://twitter.com/#!/truthsandwich20/status/1127401069674471424"/>
    <hyperlink ref="X51" r:id="rId122" display="https://twitter.com/#!/oneredoctober/status/1127532532860432384"/>
    <hyperlink ref="X52" r:id="rId123" display="https://twitter.com/#!/mhowardrn/status/1128423492905525249"/>
    <hyperlink ref="X53" r:id="rId124" display="https://twitter.com/#!/indianaena/status/1128424952506589184"/>
    <hyperlink ref="X54" r:id="rId125" display="https://twitter.com/#!/m_cassity/status/1129215961716932608"/>
    <hyperlink ref="X55" r:id="rId126" display="https://twitter.com/#!/jcrben/status/1129242078997692418"/>
    <hyperlink ref="AZ5" r:id="rId127" display="https://api.twitter.com/1.1/geo/id/fbd6d2f5a4e4a15e.json"/>
    <hyperlink ref="AZ30" r:id="rId128" display="https://api.twitter.com/1.1/geo/id/005f284c5f674191.json"/>
  </hyperlinks>
  <printOptions/>
  <pageMargins left="0.7" right="0.7" top="0.75" bottom="0.75" header="0.3" footer="0.3"/>
  <pageSetup horizontalDpi="600" verticalDpi="600" orientation="portrait" r:id="rId132"/>
  <legacyDrawing r:id="rId130"/>
  <tableParts>
    <tablePart r:id="rId13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1683</v>
      </c>
      <c r="B1" s="13" t="s">
        <v>34</v>
      </c>
    </row>
    <row r="2" spans="1:2" ht="15">
      <c r="A2" s="124" t="s">
        <v>260</v>
      </c>
      <c r="B2" s="85">
        <v>12</v>
      </c>
    </row>
    <row r="3" spans="1:2" ht="15">
      <c r="A3" s="124" t="s">
        <v>251</v>
      </c>
      <c r="B3" s="85">
        <v>12</v>
      </c>
    </row>
    <row r="4" spans="1:2" ht="15">
      <c r="A4" s="124" t="s">
        <v>279</v>
      </c>
      <c r="B4" s="85">
        <v>8</v>
      </c>
    </row>
    <row r="5" spans="1:2" ht="15">
      <c r="A5" s="124" t="s">
        <v>220</v>
      </c>
      <c r="B5" s="85">
        <v>7</v>
      </c>
    </row>
    <row r="6" spans="1:2" ht="15">
      <c r="A6" s="124" t="s">
        <v>216</v>
      </c>
      <c r="B6" s="85">
        <v>6</v>
      </c>
    </row>
    <row r="7" spans="1:2" ht="15">
      <c r="A7" s="124" t="s">
        <v>258</v>
      </c>
      <c r="B7" s="85">
        <v>6</v>
      </c>
    </row>
    <row r="8" spans="1:2" ht="15">
      <c r="A8" s="124" t="s">
        <v>238</v>
      </c>
      <c r="B8" s="85">
        <v>2</v>
      </c>
    </row>
    <row r="9" spans="1:2" ht="15">
      <c r="A9" s="124" t="s">
        <v>254</v>
      </c>
      <c r="B9" s="85">
        <v>2</v>
      </c>
    </row>
    <row r="10" spans="1:2" ht="15">
      <c r="A10" s="124" t="s">
        <v>226</v>
      </c>
      <c r="B10" s="85">
        <v>2</v>
      </c>
    </row>
    <row r="11" spans="1:2" ht="15">
      <c r="A11" s="124" t="s">
        <v>275</v>
      </c>
      <c r="B11" s="85">
        <v>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4"/>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35" t="s">
        <v>1685</v>
      </c>
      <c r="B25" t="s">
        <v>1684</v>
      </c>
    </row>
    <row r="26" spans="1:2" ht="15">
      <c r="A26" s="136" t="s">
        <v>1648</v>
      </c>
      <c r="B26" s="3"/>
    </row>
    <row r="27" spans="1:2" ht="15">
      <c r="A27" s="137" t="s">
        <v>1687</v>
      </c>
      <c r="B27" s="3"/>
    </row>
    <row r="28" spans="1:2" ht="15">
      <c r="A28" s="138" t="s">
        <v>1688</v>
      </c>
      <c r="B28" s="3"/>
    </row>
    <row r="29" spans="1:2" ht="15">
      <c r="A29" s="139" t="s">
        <v>1689</v>
      </c>
      <c r="B29" s="3">
        <v>1</v>
      </c>
    </row>
    <row r="30" spans="1:2" ht="15">
      <c r="A30" s="137" t="s">
        <v>1690</v>
      </c>
      <c r="B30" s="3"/>
    </row>
    <row r="31" spans="1:2" ht="15">
      <c r="A31" s="138" t="s">
        <v>1691</v>
      </c>
      <c r="B31" s="3"/>
    </row>
    <row r="32" spans="1:2" ht="15">
      <c r="A32" s="139" t="s">
        <v>1692</v>
      </c>
      <c r="B32" s="3">
        <v>1</v>
      </c>
    </row>
    <row r="33" spans="1:2" ht="15">
      <c r="A33" s="137" t="s">
        <v>1693</v>
      </c>
      <c r="B33" s="3"/>
    </row>
    <row r="34" spans="1:2" ht="15">
      <c r="A34" s="138" t="s">
        <v>1694</v>
      </c>
      <c r="B34" s="3"/>
    </row>
    <row r="35" spans="1:2" ht="15">
      <c r="A35" s="139" t="s">
        <v>1695</v>
      </c>
      <c r="B35" s="3">
        <v>1</v>
      </c>
    </row>
    <row r="36" spans="1:2" ht="15">
      <c r="A36" s="138" t="s">
        <v>1696</v>
      </c>
      <c r="B36" s="3"/>
    </row>
    <row r="37" spans="1:2" ht="15">
      <c r="A37" s="139" t="s">
        <v>1697</v>
      </c>
      <c r="B37" s="3">
        <v>1</v>
      </c>
    </row>
    <row r="38" spans="1:2" ht="15">
      <c r="A38" s="139" t="s">
        <v>1698</v>
      </c>
      <c r="B38" s="3">
        <v>1</v>
      </c>
    </row>
    <row r="39" spans="1:2" ht="15">
      <c r="A39" s="138" t="s">
        <v>1699</v>
      </c>
      <c r="B39" s="3"/>
    </row>
    <row r="40" spans="1:2" ht="15">
      <c r="A40" s="139" t="s">
        <v>1697</v>
      </c>
      <c r="B40" s="3">
        <v>1</v>
      </c>
    </row>
    <row r="41" spans="1:2" ht="15">
      <c r="A41" s="139" t="s">
        <v>1700</v>
      </c>
      <c r="B41" s="3">
        <v>1</v>
      </c>
    </row>
    <row r="42" spans="1:2" ht="15">
      <c r="A42" s="139" t="s">
        <v>1701</v>
      </c>
      <c r="B42" s="3">
        <v>1</v>
      </c>
    </row>
    <row r="43" spans="1:2" ht="15">
      <c r="A43" s="139" t="s">
        <v>1702</v>
      </c>
      <c r="B43" s="3">
        <v>1</v>
      </c>
    </row>
    <row r="44" spans="1:2" ht="15">
      <c r="A44" s="138" t="s">
        <v>1703</v>
      </c>
      <c r="B44" s="3"/>
    </row>
    <row r="45" spans="1:2" ht="15">
      <c r="A45" s="139" t="s">
        <v>1689</v>
      </c>
      <c r="B45" s="3">
        <v>1</v>
      </c>
    </row>
    <row r="46" spans="1:2" ht="15">
      <c r="A46" s="139" t="s">
        <v>1704</v>
      </c>
      <c r="B46" s="3">
        <v>1</v>
      </c>
    </row>
    <row r="47" spans="1:2" ht="15">
      <c r="A47" s="138" t="s">
        <v>1705</v>
      </c>
      <c r="B47" s="3"/>
    </row>
    <row r="48" spans="1:2" ht="15">
      <c r="A48" s="139" t="s">
        <v>1706</v>
      </c>
      <c r="B48" s="3">
        <v>1</v>
      </c>
    </row>
    <row r="49" spans="1:2" ht="15">
      <c r="A49" s="138" t="s">
        <v>1707</v>
      </c>
      <c r="B49" s="3"/>
    </row>
    <row r="50" spans="1:2" ht="15">
      <c r="A50" s="139" t="s">
        <v>1708</v>
      </c>
      <c r="B50" s="3">
        <v>1</v>
      </c>
    </row>
    <row r="51" spans="1:2" ht="15">
      <c r="A51" s="138" t="s">
        <v>1709</v>
      </c>
      <c r="B51" s="3"/>
    </row>
    <row r="52" spans="1:2" ht="15">
      <c r="A52" s="139" t="s">
        <v>1710</v>
      </c>
      <c r="B52" s="3">
        <v>1</v>
      </c>
    </row>
    <row r="53" spans="1:2" ht="15">
      <c r="A53" s="138" t="s">
        <v>1711</v>
      </c>
      <c r="B53" s="3"/>
    </row>
    <row r="54" spans="1:2" ht="15">
      <c r="A54" s="139" t="s">
        <v>1692</v>
      </c>
      <c r="B54" s="3">
        <v>1</v>
      </c>
    </row>
    <row r="55" spans="1:2" ht="15">
      <c r="A55" s="139" t="s">
        <v>1704</v>
      </c>
      <c r="B55" s="3">
        <v>1</v>
      </c>
    </row>
    <row r="56" spans="1:2" ht="15">
      <c r="A56" s="138" t="s">
        <v>1712</v>
      </c>
      <c r="B56" s="3"/>
    </row>
    <row r="57" spans="1:2" ht="15">
      <c r="A57" s="139" t="s">
        <v>1713</v>
      </c>
      <c r="B57" s="3">
        <v>1</v>
      </c>
    </row>
    <row r="58" spans="1:2" ht="15">
      <c r="A58" s="138" t="s">
        <v>1714</v>
      </c>
      <c r="B58" s="3"/>
    </row>
    <row r="59" spans="1:2" ht="15">
      <c r="A59" s="139" t="s">
        <v>1698</v>
      </c>
      <c r="B59" s="3">
        <v>1</v>
      </c>
    </row>
    <row r="60" spans="1:2" ht="15">
      <c r="A60" s="138" t="s">
        <v>1715</v>
      </c>
      <c r="B60" s="3"/>
    </row>
    <row r="61" spans="1:2" ht="15">
      <c r="A61" s="139" t="s">
        <v>1689</v>
      </c>
      <c r="B61" s="3">
        <v>1</v>
      </c>
    </row>
    <row r="62" spans="1:2" ht="15">
      <c r="A62" s="138" t="s">
        <v>1716</v>
      </c>
      <c r="B62" s="3"/>
    </row>
    <row r="63" spans="1:2" ht="15">
      <c r="A63" s="139" t="s">
        <v>1706</v>
      </c>
      <c r="B63" s="3">
        <v>1</v>
      </c>
    </row>
    <row r="64" spans="1:2" ht="15">
      <c r="A64" s="138" t="s">
        <v>1717</v>
      </c>
      <c r="B64" s="3"/>
    </row>
    <row r="65" spans="1:2" ht="15">
      <c r="A65" s="139" t="s">
        <v>1718</v>
      </c>
      <c r="B65" s="3">
        <v>1</v>
      </c>
    </row>
    <row r="66" spans="1:2" ht="15">
      <c r="A66" s="137" t="s">
        <v>1719</v>
      </c>
      <c r="B66" s="3"/>
    </row>
    <row r="67" spans="1:2" ht="15">
      <c r="A67" s="138" t="s">
        <v>1720</v>
      </c>
      <c r="B67" s="3"/>
    </row>
    <row r="68" spans="1:2" ht="15">
      <c r="A68" s="139" t="s">
        <v>1708</v>
      </c>
      <c r="B68" s="3">
        <v>1</v>
      </c>
    </row>
    <row r="69" spans="1:2" ht="15">
      <c r="A69" s="138" t="s">
        <v>1721</v>
      </c>
      <c r="B69" s="3"/>
    </row>
    <row r="70" spans="1:2" ht="15">
      <c r="A70" s="139" t="s">
        <v>1722</v>
      </c>
      <c r="B70" s="3">
        <v>1</v>
      </c>
    </row>
    <row r="71" spans="1:2" ht="15">
      <c r="A71" s="138" t="s">
        <v>1723</v>
      </c>
      <c r="B71" s="3"/>
    </row>
    <row r="72" spans="1:2" ht="15">
      <c r="A72" s="139" t="s">
        <v>1710</v>
      </c>
      <c r="B72" s="3">
        <v>1</v>
      </c>
    </row>
    <row r="73" spans="1:2" ht="15">
      <c r="A73" s="139" t="s">
        <v>1706</v>
      </c>
      <c r="B73" s="3">
        <v>1</v>
      </c>
    </row>
    <row r="74" spans="1:2" ht="15">
      <c r="A74" s="138" t="s">
        <v>1724</v>
      </c>
      <c r="B74" s="3"/>
    </row>
    <row r="75" spans="1:2" ht="15">
      <c r="A75" s="139" t="s">
        <v>1704</v>
      </c>
      <c r="B75" s="3">
        <v>2</v>
      </c>
    </row>
    <row r="76" spans="1:2" ht="15">
      <c r="A76" s="138" t="s">
        <v>1725</v>
      </c>
      <c r="B76" s="3"/>
    </row>
    <row r="77" spans="1:2" ht="15">
      <c r="A77" s="139" t="s">
        <v>1698</v>
      </c>
      <c r="B77" s="3">
        <v>1</v>
      </c>
    </row>
    <row r="78" spans="1:2" ht="15">
      <c r="A78" s="138" t="s">
        <v>1726</v>
      </c>
      <c r="B78" s="3"/>
    </row>
    <row r="79" spans="1:2" ht="15">
      <c r="A79" s="139" t="s">
        <v>1708</v>
      </c>
      <c r="B79" s="3">
        <v>1</v>
      </c>
    </row>
    <row r="80" spans="1:2" ht="15">
      <c r="A80" s="139" t="s">
        <v>1704</v>
      </c>
      <c r="B80" s="3">
        <v>1</v>
      </c>
    </row>
    <row r="81" spans="1:2" ht="15">
      <c r="A81" s="139" t="s">
        <v>1727</v>
      </c>
      <c r="B81" s="3">
        <v>1</v>
      </c>
    </row>
    <row r="82" spans="1:2" ht="15">
      <c r="A82" s="138" t="s">
        <v>1728</v>
      </c>
      <c r="B82" s="3"/>
    </row>
    <row r="83" spans="1:2" ht="15">
      <c r="A83" s="139" t="s">
        <v>1708</v>
      </c>
      <c r="B83" s="3">
        <v>1</v>
      </c>
    </row>
    <row r="84" spans="1:2" ht="15">
      <c r="A84" s="138" t="s">
        <v>1729</v>
      </c>
      <c r="B84" s="3"/>
    </row>
    <row r="85" spans="1:2" ht="15">
      <c r="A85" s="139" t="s">
        <v>1730</v>
      </c>
      <c r="B85" s="3">
        <v>1</v>
      </c>
    </row>
    <row r="86" spans="1:2" ht="15">
      <c r="A86" s="139" t="s">
        <v>1689</v>
      </c>
      <c r="B86" s="3">
        <v>1</v>
      </c>
    </row>
    <row r="87" spans="1:2" ht="15">
      <c r="A87" s="138" t="s">
        <v>1731</v>
      </c>
      <c r="B87" s="3"/>
    </row>
    <row r="88" spans="1:2" ht="15">
      <c r="A88" s="139" t="s">
        <v>1706</v>
      </c>
      <c r="B88" s="3">
        <v>2</v>
      </c>
    </row>
    <row r="89" spans="1:2" ht="15">
      <c r="A89" s="139" t="s">
        <v>1695</v>
      </c>
      <c r="B89" s="3">
        <v>1</v>
      </c>
    </row>
    <row r="90" spans="1:2" ht="15">
      <c r="A90" s="138" t="s">
        <v>1732</v>
      </c>
      <c r="B90" s="3"/>
    </row>
    <row r="91" spans="1:2" ht="15">
      <c r="A91" s="139" t="s">
        <v>1710</v>
      </c>
      <c r="B91" s="3">
        <v>1</v>
      </c>
    </row>
    <row r="92" spans="1:2" ht="15">
      <c r="A92" s="138" t="s">
        <v>1733</v>
      </c>
      <c r="B92" s="3"/>
    </row>
    <row r="93" spans="1:2" ht="15">
      <c r="A93" s="139" t="s">
        <v>1710</v>
      </c>
      <c r="B93" s="3">
        <v>1</v>
      </c>
    </row>
    <row r="94" spans="1:2" ht="15">
      <c r="A94" s="137" t="s">
        <v>1734</v>
      </c>
      <c r="B94" s="3"/>
    </row>
    <row r="95" spans="1:2" ht="15">
      <c r="A95" s="138" t="s">
        <v>1735</v>
      </c>
      <c r="B95" s="3"/>
    </row>
    <row r="96" spans="1:2" ht="15">
      <c r="A96" s="139" t="s">
        <v>1706</v>
      </c>
      <c r="B96" s="3">
        <v>1</v>
      </c>
    </row>
    <row r="97" spans="1:2" ht="15">
      <c r="A97" s="138" t="s">
        <v>1736</v>
      </c>
      <c r="B97" s="3"/>
    </row>
    <row r="98" spans="1:2" ht="15">
      <c r="A98" s="139" t="s">
        <v>1704</v>
      </c>
      <c r="B98" s="3">
        <v>1</v>
      </c>
    </row>
    <row r="99" spans="1:2" ht="15">
      <c r="A99" s="138" t="s">
        <v>1737</v>
      </c>
      <c r="B99" s="3"/>
    </row>
    <row r="100" spans="1:2" ht="15">
      <c r="A100" s="139" t="s">
        <v>1692</v>
      </c>
      <c r="B100" s="3">
        <v>1</v>
      </c>
    </row>
    <row r="101" spans="1:2" ht="15">
      <c r="A101" s="139" t="s">
        <v>1710</v>
      </c>
      <c r="B101" s="3">
        <v>1</v>
      </c>
    </row>
    <row r="102" spans="1:2" ht="15">
      <c r="A102" s="138" t="s">
        <v>1738</v>
      </c>
      <c r="B102" s="3"/>
    </row>
    <row r="103" spans="1:2" ht="15">
      <c r="A103" s="139" t="s">
        <v>1713</v>
      </c>
      <c r="B103" s="3">
        <v>1</v>
      </c>
    </row>
    <row r="104" spans="1:2" ht="15">
      <c r="A104" s="138" t="s">
        <v>1739</v>
      </c>
      <c r="B104" s="3"/>
    </row>
    <row r="105" spans="1:2" ht="15">
      <c r="A105" s="139" t="s">
        <v>1730</v>
      </c>
      <c r="B105" s="3">
        <v>1</v>
      </c>
    </row>
    <row r="106" spans="1:2" ht="15">
      <c r="A106" s="138" t="s">
        <v>1740</v>
      </c>
      <c r="B106" s="3"/>
    </row>
    <row r="107" spans="1:2" ht="15">
      <c r="A107" s="139" t="s">
        <v>1700</v>
      </c>
      <c r="B107" s="3">
        <v>3</v>
      </c>
    </row>
    <row r="108" spans="1:2" ht="15">
      <c r="A108" s="139" t="s">
        <v>1698</v>
      </c>
      <c r="B108" s="3">
        <v>1</v>
      </c>
    </row>
    <row r="109" spans="1:2" ht="15">
      <c r="A109" s="138" t="s">
        <v>1741</v>
      </c>
      <c r="B109" s="3"/>
    </row>
    <row r="110" spans="1:2" ht="15">
      <c r="A110" s="139" t="s">
        <v>1713</v>
      </c>
      <c r="B110" s="3">
        <v>2</v>
      </c>
    </row>
    <row r="111" spans="1:2" ht="15">
      <c r="A111" s="138" t="s">
        <v>1742</v>
      </c>
      <c r="B111" s="3"/>
    </row>
    <row r="112" spans="1:2" ht="15">
      <c r="A112" s="139" t="s">
        <v>1700</v>
      </c>
      <c r="B112" s="3">
        <v>1</v>
      </c>
    </row>
    <row r="113" spans="1:2" ht="15">
      <c r="A113" s="139" t="s">
        <v>1701</v>
      </c>
      <c r="B113" s="3">
        <v>1</v>
      </c>
    </row>
    <row r="114" spans="1:2" ht="15">
      <c r="A114" s="136" t="s">
        <v>1686</v>
      </c>
      <c r="B114" s="3">
        <v>53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7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581</v>
      </c>
      <c r="AE2" s="13" t="s">
        <v>582</v>
      </c>
      <c r="AF2" s="13" t="s">
        <v>583</v>
      </c>
      <c r="AG2" s="13" t="s">
        <v>584</v>
      </c>
      <c r="AH2" s="13" t="s">
        <v>585</v>
      </c>
      <c r="AI2" s="13" t="s">
        <v>586</v>
      </c>
      <c r="AJ2" s="13" t="s">
        <v>587</v>
      </c>
      <c r="AK2" s="13" t="s">
        <v>588</v>
      </c>
      <c r="AL2" s="13" t="s">
        <v>589</v>
      </c>
      <c r="AM2" s="13" t="s">
        <v>590</v>
      </c>
      <c r="AN2" s="13" t="s">
        <v>591</v>
      </c>
      <c r="AO2" s="13" t="s">
        <v>592</v>
      </c>
      <c r="AP2" s="13" t="s">
        <v>593</v>
      </c>
      <c r="AQ2" s="13" t="s">
        <v>594</v>
      </c>
      <c r="AR2" s="13" t="s">
        <v>595</v>
      </c>
      <c r="AS2" s="13" t="s">
        <v>192</v>
      </c>
      <c r="AT2" s="13" t="s">
        <v>596</v>
      </c>
      <c r="AU2" s="13" t="s">
        <v>597</v>
      </c>
      <c r="AV2" s="13" t="s">
        <v>598</v>
      </c>
      <c r="AW2" s="13" t="s">
        <v>599</v>
      </c>
      <c r="AX2" s="13" t="s">
        <v>600</v>
      </c>
      <c r="AY2" s="13" t="s">
        <v>601</v>
      </c>
      <c r="AZ2" s="13" t="s">
        <v>1135</v>
      </c>
      <c r="BA2" s="130" t="s">
        <v>1483</v>
      </c>
      <c r="BB2" s="130" t="s">
        <v>1484</v>
      </c>
      <c r="BC2" s="130" t="s">
        <v>1485</v>
      </c>
      <c r="BD2" s="130" t="s">
        <v>1486</v>
      </c>
      <c r="BE2" s="130" t="s">
        <v>1487</v>
      </c>
      <c r="BF2" s="130" t="s">
        <v>1490</v>
      </c>
      <c r="BG2" s="130" t="s">
        <v>1491</v>
      </c>
      <c r="BH2" s="130" t="s">
        <v>1535</v>
      </c>
      <c r="BI2" s="130" t="s">
        <v>1536</v>
      </c>
      <c r="BJ2" s="130" t="s">
        <v>1577</v>
      </c>
      <c r="BK2" s="130" t="s">
        <v>1671</v>
      </c>
      <c r="BL2" s="130" t="s">
        <v>1672</v>
      </c>
      <c r="BM2" s="130" t="s">
        <v>1673</v>
      </c>
      <c r="BN2" s="130" t="s">
        <v>1674</v>
      </c>
      <c r="BO2" s="130" t="s">
        <v>1675</v>
      </c>
      <c r="BP2" s="130" t="s">
        <v>1676</v>
      </c>
      <c r="BQ2" s="130" t="s">
        <v>1677</v>
      </c>
      <c r="BR2" s="130" t="s">
        <v>1678</v>
      </c>
      <c r="BS2" s="130" t="s">
        <v>1680</v>
      </c>
      <c r="BT2" s="3"/>
      <c r="BU2" s="3"/>
    </row>
    <row r="3" spans="1:73" ht="15" customHeight="1">
      <c r="A3" s="50" t="s">
        <v>212</v>
      </c>
      <c r="B3" s="53"/>
      <c r="C3" s="53" t="s">
        <v>64</v>
      </c>
      <c r="D3" s="54">
        <v>173.9855883097802</v>
      </c>
      <c r="E3" s="55"/>
      <c r="F3" s="112" t="s">
        <v>376</v>
      </c>
      <c r="G3" s="53"/>
      <c r="H3" s="57" t="s">
        <v>212</v>
      </c>
      <c r="I3" s="56"/>
      <c r="J3" s="56"/>
      <c r="K3" s="114" t="s">
        <v>995</v>
      </c>
      <c r="L3" s="59">
        <v>1</v>
      </c>
      <c r="M3" s="60">
        <v>9362.2861328125</v>
      </c>
      <c r="N3" s="60">
        <v>6155.26708984375</v>
      </c>
      <c r="O3" s="58"/>
      <c r="P3" s="61"/>
      <c r="Q3" s="61"/>
      <c r="R3" s="51"/>
      <c r="S3" s="51">
        <v>2</v>
      </c>
      <c r="T3" s="51">
        <v>1</v>
      </c>
      <c r="U3" s="52">
        <v>0</v>
      </c>
      <c r="V3" s="52">
        <v>1</v>
      </c>
      <c r="W3" s="52">
        <v>0</v>
      </c>
      <c r="X3" s="52">
        <v>1.298236</v>
      </c>
      <c r="Y3" s="52">
        <v>0</v>
      </c>
      <c r="Z3" s="52">
        <v>0</v>
      </c>
      <c r="AA3" s="62">
        <v>3</v>
      </c>
      <c r="AB3" s="62"/>
      <c r="AC3" s="63"/>
      <c r="AD3" s="85" t="s">
        <v>602</v>
      </c>
      <c r="AE3" s="85">
        <v>734</v>
      </c>
      <c r="AF3" s="85">
        <v>45238</v>
      </c>
      <c r="AG3" s="85">
        <v>9995</v>
      </c>
      <c r="AH3" s="85">
        <v>7570</v>
      </c>
      <c r="AI3" s="85"/>
      <c r="AJ3" s="85" t="s">
        <v>671</v>
      </c>
      <c r="AK3" s="85"/>
      <c r="AL3" s="85"/>
      <c r="AM3" s="85"/>
      <c r="AN3" s="87">
        <v>41100.82649305555</v>
      </c>
      <c r="AO3" s="90" t="s">
        <v>820</v>
      </c>
      <c r="AP3" s="85" t="b">
        <v>0</v>
      </c>
      <c r="AQ3" s="85" t="b">
        <v>0</v>
      </c>
      <c r="AR3" s="85" t="b">
        <v>0</v>
      </c>
      <c r="AS3" s="85" t="s">
        <v>553</v>
      </c>
      <c r="AT3" s="85">
        <v>1164</v>
      </c>
      <c r="AU3" s="90" t="s">
        <v>882</v>
      </c>
      <c r="AV3" s="85" t="b">
        <v>0</v>
      </c>
      <c r="AW3" s="85" t="s">
        <v>924</v>
      </c>
      <c r="AX3" s="90" t="s">
        <v>925</v>
      </c>
      <c r="AY3" s="85" t="s">
        <v>66</v>
      </c>
      <c r="AZ3" s="85" t="str">
        <f>REPLACE(INDEX(GroupVertices[Group],MATCH(Vertices[[#This Row],[Vertex]],GroupVertices[Vertex],0)),1,1,"")</f>
        <v>19</v>
      </c>
      <c r="BA3" s="51"/>
      <c r="BB3" s="51"/>
      <c r="BC3" s="51"/>
      <c r="BD3" s="51"/>
      <c r="BE3" s="51"/>
      <c r="BF3" s="51"/>
      <c r="BG3" s="131" t="s">
        <v>1492</v>
      </c>
      <c r="BH3" s="131" t="s">
        <v>1492</v>
      </c>
      <c r="BI3" s="131" t="s">
        <v>1420</v>
      </c>
      <c r="BJ3" s="131" t="s">
        <v>1420</v>
      </c>
      <c r="BK3" s="131">
        <v>0</v>
      </c>
      <c r="BL3" s="134">
        <v>0</v>
      </c>
      <c r="BM3" s="131">
        <v>0</v>
      </c>
      <c r="BN3" s="134">
        <v>0</v>
      </c>
      <c r="BO3" s="131">
        <v>0</v>
      </c>
      <c r="BP3" s="134">
        <v>0</v>
      </c>
      <c r="BQ3" s="131">
        <v>49</v>
      </c>
      <c r="BR3" s="134">
        <v>100</v>
      </c>
      <c r="BS3" s="131">
        <v>49</v>
      </c>
      <c r="BT3" s="3"/>
      <c r="BU3" s="3"/>
    </row>
    <row r="4" spans="1:76" ht="15">
      <c r="A4" s="14" t="s">
        <v>213</v>
      </c>
      <c r="B4" s="15"/>
      <c r="C4" s="15" t="s">
        <v>64</v>
      </c>
      <c r="D4" s="93">
        <v>162.00211960798634</v>
      </c>
      <c r="E4" s="81"/>
      <c r="F4" s="112" t="s">
        <v>377</v>
      </c>
      <c r="G4" s="15"/>
      <c r="H4" s="16" t="s">
        <v>213</v>
      </c>
      <c r="I4" s="66"/>
      <c r="J4" s="66"/>
      <c r="K4" s="114" t="s">
        <v>996</v>
      </c>
      <c r="L4" s="94">
        <v>1</v>
      </c>
      <c r="M4" s="95">
        <v>9362.2861328125</v>
      </c>
      <c r="N4" s="95">
        <v>5078.9033203125</v>
      </c>
      <c r="O4" s="77"/>
      <c r="P4" s="96"/>
      <c r="Q4" s="96"/>
      <c r="R4" s="97"/>
      <c r="S4" s="51">
        <v>0</v>
      </c>
      <c r="T4" s="51">
        <v>1</v>
      </c>
      <c r="U4" s="52">
        <v>0</v>
      </c>
      <c r="V4" s="52">
        <v>1</v>
      </c>
      <c r="W4" s="52">
        <v>0</v>
      </c>
      <c r="X4" s="52">
        <v>0.70175</v>
      </c>
      <c r="Y4" s="52">
        <v>0</v>
      </c>
      <c r="Z4" s="52">
        <v>0</v>
      </c>
      <c r="AA4" s="82">
        <v>4</v>
      </c>
      <c r="AB4" s="82"/>
      <c r="AC4" s="98"/>
      <c r="AD4" s="85" t="s">
        <v>603</v>
      </c>
      <c r="AE4" s="85">
        <v>373</v>
      </c>
      <c r="AF4" s="85">
        <v>9</v>
      </c>
      <c r="AG4" s="85">
        <v>985</v>
      </c>
      <c r="AH4" s="85">
        <v>1032</v>
      </c>
      <c r="AI4" s="85"/>
      <c r="AJ4" s="85" t="s">
        <v>672</v>
      </c>
      <c r="AK4" s="85" t="s">
        <v>736</v>
      </c>
      <c r="AL4" s="90" t="s">
        <v>785</v>
      </c>
      <c r="AM4" s="85"/>
      <c r="AN4" s="87">
        <v>43498.192199074074</v>
      </c>
      <c r="AO4" s="90" t="s">
        <v>821</v>
      </c>
      <c r="AP4" s="85" t="b">
        <v>1</v>
      </c>
      <c r="AQ4" s="85" t="b">
        <v>0</v>
      </c>
      <c r="AR4" s="85" t="b">
        <v>0</v>
      </c>
      <c r="AS4" s="85" t="s">
        <v>553</v>
      </c>
      <c r="AT4" s="85">
        <v>0</v>
      </c>
      <c r="AU4" s="85"/>
      <c r="AV4" s="85" t="b">
        <v>0</v>
      </c>
      <c r="AW4" s="85" t="s">
        <v>924</v>
      </c>
      <c r="AX4" s="90" t="s">
        <v>926</v>
      </c>
      <c r="AY4" s="85" t="s">
        <v>66</v>
      </c>
      <c r="AZ4" s="85" t="str">
        <f>REPLACE(INDEX(GroupVertices[Group],MATCH(Vertices[[#This Row],[Vertex]],GroupVertices[Vertex],0)),1,1,"")</f>
        <v>19</v>
      </c>
      <c r="BA4" s="51"/>
      <c r="BB4" s="51"/>
      <c r="BC4" s="51"/>
      <c r="BD4" s="51"/>
      <c r="BE4" s="51"/>
      <c r="BF4" s="51"/>
      <c r="BG4" s="131" t="s">
        <v>1493</v>
      </c>
      <c r="BH4" s="131" t="s">
        <v>1493</v>
      </c>
      <c r="BI4" s="131" t="s">
        <v>1537</v>
      </c>
      <c r="BJ4" s="131" t="s">
        <v>1537</v>
      </c>
      <c r="BK4" s="131">
        <v>0</v>
      </c>
      <c r="BL4" s="134">
        <v>0</v>
      </c>
      <c r="BM4" s="131">
        <v>0</v>
      </c>
      <c r="BN4" s="134">
        <v>0</v>
      </c>
      <c r="BO4" s="131">
        <v>0</v>
      </c>
      <c r="BP4" s="134">
        <v>0</v>
      </c>
      <c r="BQ4" s="131">
        <v>24</v>
      </c>
      <c r="BR4" s="134">
        <v>100</v>
      </c>
      <c r="BS4" s="131">
        <v>24</v>
      </c>
      <c r="BT4" s="2"/>
      <c r="BU4" s="3"/>
      <c r="BV4" s="3"/>
      <c r="BW4" s="3"/>
      <c r="BX4" s="3"/>
    </row>
    <row r="5" spans="1:76" ht="15">
      <c r="A5" s="14" t="s">
        <v>214</v>
      </c>
      <c r="B5" s="15"/>
      <c r="C5" s="15" t="s">
        <v>64</v>
      </c>
      <c r="D5" s="93">
        <v>168.1950842420868</v>
      </c>
      <c r="E5" s="81"/>
      <c r="F5" s="112" t="s">
        <v>378</v>
      </c>
      <c r="G5" s="15"/>
      <c r="H5" s="16" t="s">
        <v>214</v>
      </c>
      <c r="I5" s="66"/>
      <c r="J5" s="66"/>
      <c r="K5" s="114" t="s">
        <v>997</v>
      </c>
      <c r="L5" s="94">
        <v>1</v>
      </c>
      <c r="M5" s="95">
        <v>629.133544921875</v>
      </c>
      <c r="N5" s="95">
        <v>5166.54248046875</v>
      </c>
      <c r="O5" s="77"/>
      <c r="P5" s="96"/>
      <c r="Q5" s="96"/>
      <c r="R5" s="97"/>
      <c r="S5" s="51">
        <v>1</v>
      </c>
      <c r="T5" s="51">
        <v>1</v>
      </c>
      <c r="U5" s="52">
        <v>0</v>
      </c>
      <c r="V5" s="52">
        <v>0</v>
      </c>
      <c r="W5" s="52">
        <v>0</v>
      </c>
      <c r="X5" s="52">
        <v>0.999993</v>
      </c>
      <c r="Y5" s="52">
        <v>0</v>
      </c>
      <c r="Z5" s="52" t="s">
        <v>1682</v>
      </c>
      <c r="AA5" s="82">
        <v>5</v>
      </c>
      <c r="AB5" s="82"/>
      <c r="AC5" s="98"/>
      <c r="AD5" s="85" t="s">
        <v>604</v>
      </c>
      <c r="AE5" s="85">
        <v>6461</v>
      </c>
      <c r="AF5" s="85">
        <v>23383</v>
      </c>
      <c r="AG5" s="85">
        <v>73372</v>
      </c>
      <c r="AH5" s="85">
        <v>79721</v>
      </c>
      <c r="AI5" s="85"/>
      <c r="AJ5" s="85" t="s">
        <v>673</v>
      </c>
      <c r="AK5" s="85" t="s">
        <v>737</v>
      </c>
      <c r="AL5" s="90" t="s">
        <v>786</v>
      </c>
      <c r="AM5" s="85"/>
      <c r="AN5" s="87">
        <v>40320.880844907406</v>
      </c>
      <c r="AO5" s="90" t="s">
        <v>822</v>
      </c>
      <c r="AP5" s="85" t="b">
        <v>0</v>
      </c>
      <c r="AQ5" s="85" t="b">
        <v>0</v>
      </c>
      <c r="AR5" s="85" t="b">
        <v>1</v>
      </c>
      <c r="AS5" s="85" t="s">
        <v>553</v>
      </c>
      <c r="AT5" s="85">
        <v>502</v>
      </c>
      <c r="AU5" s="90" t="s">
        <v>883</v>
      </c>
      <c r="AV5" s="85" t="b">
        <v>1</v>
      </c>
      <c r="AW5" s="85" t="s">
        <v>924</v>
      </c>
      <c r="AX5" s="90" t="s">
        <v>927</v>
      </c>
      <c r="AY5" s="85" t="s">
        <v>66</v>
      </c>
      <c r="AZ5" s="85" t="str">
        <f>REPLACE(INDEX(GroupVertices[Group],MATCH(Vertices[[#This Row],[Vertex]],GroupVertices[Vertex],0)),1,1,"")</f>
        <v>1</v>
      </c>
      <c r="BA5" s="51"/>
      <c r="BB5" s="51"/>
      <c r="BC5" s="51"/>
      <c r="BD5" s="51"/>
      <c r="BE5" s="51"/>
      <c r="BF5" s="51"/>
      <c r="BG5" s="131" t="s">
        <v>1494</v>
      </c>
      <c r="BH5" s="131" t="s">
        <v>1494</v>
      </c>
      <c r="BI5" s="131" t="s">
        <v>1538</v>
      </c>
      <c r="BJ5" s="131" t="s">
        <v>1538</v>
      </c>
      <c r="BK5" s="131">
        <v>0</v>
      </c>
      <c r="BL5" s="134">
        <v>0</v>
      </c>
      <c r="BM5" s="131">
        <v>4</v>
      </c>
      <c r="BN5" s="134">
        <v>19.047619047619047</v>
      </c>
      <c r="BO5" s="131">
        <v>0</v>
      </c>
      <c r="BP5" s="134">
        <v>0</v>
      </c>
      <c r="BQ5" s="131">
        <v>17</v>
      </c>
      <c r="BR5" s="134">
        <v>80.95238095238095</v>
      </c>
      <c r="BS5" s="131">
        <v>21</v>
      </c>
      <c r="BT5" s="2"/>
      <c r="BU5" s="3"/>
      <c r="BV5" s="3"/>
      <c r="BW5" s="3"/>
      <c r="BX5" s="3"/>
    </row>
    <row r="6" spans="1:76" ht="15">
      <c r="A6" s="14" t="s">
        <v>215</v>
      </c>
      <c r="B6" s="15"/>
      <c r="C6" s="15" t="s">
        <v>64</v>
      </c>
      <c r="D6" s="93">
        <v>162.0752460835152</v>
      </c>
      <c r="E6" s="81"/>
      <c r="F6" s="112" t="s">
        <v>379</v>
      </c>
      <c r="G6" s="15"/>
      <c r="H6" s="16" t="s">
        <v>215</v>
      </c>
      <c r="I6" s="66"/>
      <c r="J6" s="66"/>
      <c r="K6" s="114" t="s">
        <v>998</v>
      </c>
      <c r="L6" s="94">
        <v>1</v>
      </c>
      <c r="M6" s="95">
        <v>7318.95654296875</v>
      </c>
      <c r="N6" s="95">
        <v>2882.064697265625</v>
      </c>
      <c r="O6" s="77"/>
      <c r="P6" s="96"/>
      <c r="Q6" s="96"/>
      <c r="R6" s="97"/>
      <c r="S6" s="51">
        <v>0</v>
      </c>
      <c r="T6" s="51">
        <v>1</v>
      </c>
      <c r="U6" s="52">
        <v>0</v>
      </c>
      <c r="V6" s="52">
        <v>1</v>
      </c>
      <c r="W6" s="52">
        <v>0</v>
      </c>
      <c r="X6" s="52">
        <v>0.999993</v>
      </c>
      <c r="Y6" s="52">
        <v>0</v>
      </c>
      <c r="Z6" s="52">
        <v>0</v>
      </c>
      <c r="AA6" s="82">
        <v>6</v>
      </c>
      <c r="AB6" s="82"/>
      <c r="AC6" s="98"/>
      <c r="AD6" s="85" t="s">
        <v>605</v>
      </c>
      <c r="AE6" s="85">
        <v>1052</v>
      </c>
      <c r="AF6" s="85">
        <v>285</v>
      </c>
      <c r="AG6" s="85">
        <v>2258</v>
      </c>
      <c r="AH6" s="85">
        <v>2292</v>
      </c>
      <c r="AI6" s="85"/>
      <c r="AJ6" s="85" t="s">
        <v>674</v>
      </c>
      <c r="AK6" s="85"/>
      <c r="AL6" s="85"/>
      <c r="AM6" s="85"/>
      <c r="AN6" s="87">
        <v>41383.020636574074</v>
      </c>
      <c r="AO6" s="90" t="s">
        <v>823</v>
      </c>
      <c r="AP6" s="85" t="b">
        <v>1</v>
      </c>
      <c r="AQ6" s="85" t="b">
        <v>0</v>
      </c>
      <c r="AR6" s="85" t="b">
        <v>1</v>
      </c>
      <c r="AS6" s="85" t="s">
        <v>553</v>
      </c>
      <c r="AT6" s="85">
        <v>3</v>
      </c>
      <c r="AU6" s="90" t="s">
        <v>884</v>
      </c>
      <c r="AV6" s="85" t="b">
        <v>0</v>
      </c>
      <c r="AW6" s="85" t="s">
        <v>924</v>
      </c>
      <c r="AX6" s="90" t="s">
        <v>928</v>
      </c>
      <c r="AY6" s="85" t="s">
        <v>66</v>
      </c>
      <c r="AZ6" s="85" t="str">
        <f>REPLACE(INDEX(GroupVertices[Group],MATCH(Vertices[[#This Row],[Vertex]],GroupVertices[Vertex],0)),1,1,"")</f>
        <v>18</v>
      </c>
      <c r="BA6" s="51"/>
      <c r="BB6" s="51"/>
      <c r="BC6" s="51"/>
      <c r="BD6" s="51"/>
      <c r="BE6" s="51"/>
      <c r="BF6" s="51"/>
      <c r="BG6" s="131" t="s">
        <v>1495</v>
      </c>
      <c r="BH6" s="131" t="s">
        <v>1495</v>
      </c>
      <c r="BI6" s="131" t="s">
        <v>1539</v>
      </c>
      <c r="BJ6" s="131" t="s">
        <v>1539</v>
      </c>
      <c r="BK6" s="131">
        <v>2</v>
      </c>
      <c r="BL6" s="134">
        <v>18.181818181818183</v>
      </c>
      <c r="BM6" s="131">
        <v>0</v>
      </c>
      <c r="BN6" s="134">
        <v>0</v>
      </c>
      <c r="BO6" s="131">
        <v>0</v>
      </c>
      <c r="BP6" s="134">
        <v>0</v>
      </c>
      <c r="BQ6" s="131">
        <v>9</v>
      </c>
      <c r="BR6" s="134">
        <v>81.81818181818181</v>
      </c>
      <c r="BS6" s="131">
        <v>11</v>
      </c>
      <c r="BT6" s="2"/>
      <c r="BU6" s="3"/>
      <c r="BV6" s="3"/>
      <c r="BW6" s="3"/>
      <c r="BX6" s="3"/>
    </row>
    <row r="7" spans="1:76" ht="15">
      <c r="A7" s="14" t="s">
        <v>264</v>
      </c>
      <c r="B7" s="15"/>
      <c r="C7" s="15" t="s">
        <v>64</v>
      </c>
      <c r="D7" s="93">
        <v>587.3457088846164</v>
      </c>
      <c r="E7" s="81"/>
      <c r="F7" s="112" t="s">
        <v>896</v>
      </c>
      <c r="G7" s="15"/>
      <c r="H7" s="16" t="s">
        <v>264</v>
      </c>
      <c r="I7" s="66"/>
      <c r="J7" s="66"/>
      <c r="K7" s="114" t="s">
        <v>999</v>
      </c>
      <c r="L7" s="94">
        <v>1</v>
      </c>
      <c r="M7" s="95">
        <v>7318.95654296875</v>
      </c>
      <c r="N7" s="95">
        <v>3752.56591796875</v>
      </c>
      <c r="O7" s="77"/>
      <c r="P7" s="96"/>
      <c r="Q7" s="96"/>
      <c r="R7" s="97"/>
      <c r="S7" s="51">
        <v>1</v>
      </c>
      <c r="T7" s="51">
        <v>0</v>
      </c>
      <c r="U7" s="52">
        <v>0</v>
      </c>
      <c r="V7" s="52">
        <v>1</v>
      </c>
      <c r="W7" s="52">
        <v>0</v>
      </c>
      <c r="X7" s="52">
        <v>0.999993</v>
      </c>
      <c r="Y7" s="52">
        <v>0</v>
      </c>
      <c r="Z7" s="52">
        <v>0</v>
      </c>
      <c r="AA7" s="82">
        <v>7</v>
      </c>
      <c r="AB7" s="82"/>
      <c r="AC7" s="98"/>
      <c r="AD7" s="85" t="s">
        <v>606</v>
      </c>
      <c r="AE7" s="85">
        <v>637</v>
      </c>
      <c r="AF7" s="85">
        <v>1605376</v>
      </c>
      <c r="AG7" s="85">
        <v>29916</v>
      </c>
      <c r="AH7" s="85">
        <v>4321</v>
      </c>
      <c r="AI7" s="85"/>
      <c r="AJ7" s="85" t="s">
        <v>675</v>
      </c>
      <c r="AK7" s="85" t="s">
        <v>738</v>
      </c>
      <c r="AL7" s="90" t="s">
        <v>787</v>
      </c>
      <c r="AM7" s="85"/>
      <c r="AN7" s="87">
        <v>39472.96129629629</v>
      </c>
      <c r="AO7" s="90" t="s">
        <v>824</v>
      </c>
      <c r="AP7" s="85" t="b">
        <v>0</v>
      </c>
      <c r="AQ7" s="85" t="b">
        <v>0</v>
      </c>
      <c r="AR7" s="85" t="b">
        <v>1</v>
      </c>
      <c r="AS7" s="85" t="s">
        <v>553</v>
      </c>
      <c r="AT7" s="85">
        <v>9857</v>
      </c>
      <c r="AU7" s="90" t="s">
        <v>885</v>
      </c>
      <c r="AV7" s="85" t="b">
        <v>1</v>
      </c>
      <c r="AW7" s="85" t="s">
        <v>924</v>
      </c>
      <c r="AX7" s="90" t="s">
        <v>929</v>
      </c>
      <c r="AY7" s="85" t="s">
        <v>65</v>
      </c>
      <c r="AZ7" s="85" t="str">
        <f>REPLACE(INDEX(GroupVertices[Group],MATCH(Vertices[[#This Row],[Vertex]],GroupVertices[Vertex],0)),1,1,"")</f>
        <v>18</v>
      </c>
      <c r="BA7" s="51"/>
      <c r="BB7" s="51"/>
      <c r="BC7" s="51"/>
      <c r="BD7" s="51"/>
      <c r="BE7" s="51"/>
      <c r="BF7" s="51"/>
      <c r="BG7" s="51"/>
      <c r="BH7" s="51"/>
      <c r="BI7" s="51"/>
      <c r="BJ7" s="51"/>
      <c r="BK7" s="51"/>
      <c r="BL7" s="52"/>
      <c r="BM7" s="51"/>
      <c r="BN7" s="52"/>
      <c r="BO7" s="51"/>
      <c r="BP7" s="52"/>
      <c r="BQ7" s="51"/>
      <c r="BR7" s="52"/>
      <c r="BS7" s="51"/>
      <c r="BT7" s="2"/>
      <c r="BU7" s="3"/>
      <c r="BV7" s="3"/>
      <c r="BW7" s="3"/>
      <c r="BX7" s="3"/>
    </row>
    <row r="8" spans="1:76" ht="15">
      <c r="A8" s="14" t="s">
        <v>216</v>
      </c>
      <c r="B8" s="15"/>
      <c r="C8" s="15" t="s">
        <v>64</v>
      </c>
      <c r="D8" s="93">
        <v>162.15950050097237</v>
      </c>
      <c r="E8" s="81"/>
      <c r="F8" s="112" t="s">
        <v>897</v>
      </c>
      <c r="G8" s="15"/>
      <c r="H8" s="16" t="s">
        <v>216</v>
      </c>
      <c r="I8" s="66"/>
      <c r="J8" s="66"/>
      <c r="K8" s="114" t="s">
        <v>1000</v>
      </c>
      <c r="L8" s="94">
        <v>5000</v>
      </c>
      <c r="M8" s="95">
        <v>3736.443115234375</v>
      </c>
      <c r="N8" s="95">
        <v>1374.75048828125</v>
      </c>
      <c r="O8" s="77"/>
      <c r="P8" s="96"/>
      <c r="Q8" s="96"/>
      <c r="R8" s="97"/>
      <c r="S8" s="51">
        <v>2</v>
      </c>
      <c r="T8" s="51">
        <v>3</v>
      </c>
      <c r="U8" s="52">
        <v>6</v>
      </c>
      <c r="V8" s="52">
        <v>0.333333</v>
      </c>
      <c r="W8" s="52">
        <v>0</v>
      </c>
      <c r="X8" s="52">
        <v>1.918905</v>
      </c>
      <c r="Y8" s="52">
        <v>0</v>
      </c>
      <c r="Z8" s="52">
        <v>0.6666666666666666</v>
      </c>
      <c r="AA8" s="82">
        <v>8</v>
      </c>
      <c r="AB8" s="82"/>
      <c r="AC8" s="98"/>
      <c r="AD8" s="85" t="s">
        <v>607</v>
      </c>
      <c r="AE8" s="85">
        <v>1595</v>
      </c>
      <c r="AF8" s="85">
        <v>603</v>
      </c>
      <c r="AG8" s="85">
        <v>8806</v>
      </c>
      <c r="AH8" s="85">
        <v>3677</v>
      </c>
      <c r="AI8" s="85"/>
      <c r="AJ8" s="85" t="s">
        <v>676</v>
      </c>
      <c r="AK8" s="85" t="s">
        <v>739</v>
      </c>
      <c r="AL8" s="85"/>
      <c r="AM8" s="85"/>
      <c r="AN8" s="87">
        <v>40642.02275462963</v>
      </c>
      <c r="AO8" s="90" t="s">
        <v>825</v>
      </c>
      <c r="AP8" s="85" t="b">
        <v>0</v>
      </c>
      <c r="AQ8" s="85" t="b">
        <v>0</v>
      </c>
      <c r="AR8" s="85" t="b">
        <v>0</v>
      </c>
      <c r="AS8" s="85" t="s">
        <v>553</v>
      </c>
      <c r="AT8" s="85">
        <v>5</v>
      </c>
      <c r="AU8" s="90" t="s">
        <v>886</v>
      </c>
      <c r="AV8" s="85" t="b">
        <v>0</v>
      </c>
      <c r="AW8" s="85" t="s">
        <v>924</v>
      </c>
      <c r="AX8" s="90" t="s">
        <v>930</v>
      </c>
      <c r="AY8" s="85" t="s">
        <v>66</v>
      </c>
      <c r="AZ8" s="85" t="str">
        <f>REPLACE(INDEX(GroupVertices[Group],MATCH(Vertices[[#This Row],[Vertex]],GroupVertices[Vertex],0)),1,1,"")</f>
        <v>7</v>
      </c>
      <c r="BA8" s="51" t="s">
        <v>331</v>
      </c>
      <c r="BB8" s="51" t="s">
        <v>331</v>
      </c>
      <c r="BC8" s="51" t="s">
        <v>341</v>
      </c>
      <c r="BD8" s="51" t="s">
        <v>341</v>
      </c>
      <c r="BE8" s="51" t="s">
        <v>350</v>
      </c>
      <c r="BF8" s="51" t="s">
        <v>350</v>
      </c>
      <c r="BG8" s="131" t="s">
        <v>1496</v>
      </c>
      <c r="BH8" s="131" t="s">
        <v>1496</v>
      </c>
      <c r="BI8" s="131" t="s">
        <v>1540</v>
      </c>
      <c r="BJ8" s="131" t="s">
        <v>1540</v>
      </c>
      <c r="BK8" s="131">
        <v>1</v>
      </c>
      <c r="BL8" s="134">
        <v>4.761904761904762</v>
      </c>
      <c r="BM8" s="131">
        <v>1</v>
      </c>
      <c r="BN8" s="134">
        <v>4.761904761904762</v>
      </c>
      <c r="BO8" s="131">
        <v>0</v>
      </c>
      <c r="BP8" s="134">
        <v>0</v>
      </c>
      <c r="BQ8" s="131">
        <v>19</v>
      </c>
      <c r="BR8" s="134">
        <v>90.47619047619048</v>
      </c>
      <c r="BS8" s="131">
        <v>21</v>
      </c>
      <c r="BT8" s="2"/>
      <c r="BU8" s="3"/>
      <c r="BV8" s="3"/>
      <c r="BW8" s="3"/>
      <c r="BX8" s="3"/>
    </row>
    <row r="9" spans="1:76" ht="15">
      <c r="A9" s="14" t="s">
        <v>265</v>
      </c>
      <c r="B9" s="15"/>
      <c r="C9" s="15" t="s">
        <v>64</v>
      </c>
      <c r="D9" s="93">
        <v>1000</v>
      </c>
      <c r="E9" s="81"/>
      <c r="F9" s="112" t="s">
        <v>898</v>
      </c>
      <c r="G9" s="15"/>
      <c r="H9" s="16" t="s">
        <v>265</v>
      </c>
      <c r="I9" s="66"/>
      <c r="J9" s="66"/>
      <c r="K9" s="114" t="s">
        <v>1001</v>
      </c>
      <c r="L9" s="94">
        <v>1</v>
      </c>
      <c r="M9" s="95">
        <v>4762.35693359375</v>
      </c>
      <c r="N9" s="95">
        <v>1018.678955078125</v>
      </c>
      <c r="O9" s="77"/>
      <c r="P9" s="96"/>
      <c r="Q9" s="96"/>
      <c r="R9" s="97"/>
      <c r="S9" s="51">
        <v>1</v>
      </c>
      <c r="T9" s="51">
        <v>0</v>
      </c>
      <c r="U9" s="52">
        <v>0</v>
      </c>
      <c r="V9" s="52">
        <v>0.2</v>
      </c>
      <c r="W9" s="52">
        <v>0</v>
      </c>
      <c r="X9" s="52">
        <v>0.693689</v>
      </c>
      <c r="Y9" s="52">
        <v>0</v>
      </c>
      <c r="Z9" s="52">
        <v>0</v>
      </c>
      <c r="AA9" s="82">
        <v>9</v>
      </c>
      <c r="AB9" s="82"/>
      <c r="AC9" s="98"/>
      <c r="AD9" s="85" t="s">
        <v>608</v>
      </c>
      <c r="AE9" s="85">
        <v>39</v>
      </c>
      <c r="AF9" s="85">
        <v>25773131</v>
      </c>
      <c r="AG9" s="85">
        <v>5852</v>
      </c>
      <c r="AH9" s="85">
        <v>104</v>
      </c>
      <c r="AI9" s="85"/>
      <c r="AJ9" s="85" t="s">
        <v>677</v>
      </c>
      <c r="AK9" s="85" t="s">
        <v>740</v>
      </c>
      <c r="AL9" s="90" t="s">
        <v>788</v>
      </c>
      <c r="AM9" s="85"/>
      <c r="AN9" s="87">
        <v>42754.95449074074</v>
      </c>
      <c r="AO9" s="90" t="s">
        <v>826</v>
      </c>
      <c r="AP9" s="85" t="b">
        <v>1</v>
      </c>
      <c r="AQ9" s="85" t="b">
        <v>0</v>
      </c>
      <c r="AR9" s="85" t="b">
        <v>1</v>
      </c>
      <c r="AS9" s="85" t="s">
        <v>553</v>
      </c>
      <c r="AT9" s="85">
        <v>22352</v>
      </c>
      <c r="AU9" s="85"/>
      <c r="AV9" s="85" t="b">
        <v>1</v>
      </c>
      <c r="AW9" s="85" t="s">
        <v>924</v>
      </c>
      <c r="AX9" s="90" t="s">
        <v>931</v>
      </c>
      <c r="AY9" s="85" t="s">
        <v>65</v>
      </c>
      <c r="AZ9" s="85" t="str">
        <f>REPLACE(INDEX(GroupVertices[Group],MATCH(Vertices[[#This Row],[Vertex]],GroupVertices[Vertex],0)),1,1,"")</f>
        <v>7</v>
      </c>
      <c r="BA9" s="51"/>
      <c r="BB9" s="51"/>
      <c r="BC9" s="51"/>
      <c r="BD9" s="51"/>
      <c r="BE9" s="51"/>
      <c r="BF9" s="51"/>
      <c r="BG9" s="51"/>
      <c r="BH9" s="51"/>
      <c r="BI9" s="51"/>
      <c r="BJ9" s="51"/>
      <c r="BK9" s="51"/>
      <c r="BL9" s="52"/>
      <c r="BM9" s="51"/>
      <c r="BN9" s="52"/>
      <c r="BO9" s="51"/>
      <c r="BP9" s="52"/>
      <c r="BQ9" s="51"/>
      <c r="BR9" s="52"/>
      <c r="BS9" s="51"/>
      <c r="BT9" s="2"/>
      <c r="BU9" s="3"/>
      <c r="BV9" s="3"/>
      <c r="BW9" s="3"/>
      <c r="BX9" s="3"/>
    </row>
    <row r="10" spans="1:76" ht="15">
      <c r="A10" s="14" t="s">
        <v>217</v>
      </c>
      <c r="B10" s="15"/>
      <c r="C10" s="15" t="s">
        <v>64</v>
      </c>
      <c r="D10" s="93">
        <v>162.4003409584207</v>
      </c>
      <c r="E10" s="81"/>
      <c r="F10" s="112" t="s">
        <v>380</v>
      </c>
      <c r="G10" s="15"/>
      <c r="H10" s="16" t="s">
        <v>217</v>
      </c>
      <c r="I10" s="66"/>
      <c r="J10" s="66"/>
      <c r="K10" s="114" t="s">
        <v>1002</v>
      </c>
      <c r="L10" s="94">
        <v>1</v>
      </c>
      <c r="M10" s="95">
        <v>2995.152099609375</v>
      </c>
      <c r="N10" s="95">
        <v>358.0229797363281</v>
      </c>
      <c r="O10" s="77"/>
      <c r="P10" s="96"/>
      <c r="Q10" s="96"/>
      <c r="R10" s="97"/>
      <c r="S10" s="51">
        <v>1</v>
      </c>
      <c r="T10" s="51">
        <v>1</v>
      </c>
      <c r="U10" s="52">
        <v>0</v>
      </c>
      <c r="V10" s="52">
        <v>0.2</v>
      </c>
      <c r="W10" s="52">
        <v>0</v>
      </c>
      <c r="X10" s="52">
        <v>0.693689</v>
      </c>
      <c r="Y10" s="52">
        <v>0</v>
      </c>
      <c r="Z10" s="52">
        <v>1</v>
      </c>
      <c r="AA10" s="82">
        <v>10</v>
      </c>
      <c r="AB10" s="82"/>
      <c r="AC10" s="98"/>
      <c r="AD10" s="85" t="s">
        <v>609</v>
      </c>
      <c r="AE10" s="85">
        <v>1752</v>
      </c>
      <c r="AF10" s="85">
        <v>1512</v>
      </c>
      <c r="AG10" s="85">
        <v>8951</v>
      </c>
      <c r="AH10" s="85">
        <v>6095</v>
      </c>
      <c r="AI10" s="85"/>
      <c r="AJ10" s="85" t="s">
        <v>678</v>
      </c>
      <c r="AK10" s="85" t="s">
        <v>741</v>
      </c>
      <c r="AL10" s="90" t="s">
        <v>789</v>
      </c>
      <c r="AM10" s="85"/>
      <c r="AN10" s="87">
        <v>41005.25517361111</v>
      </c>
      <c r="AO10" s="90" t="s">
        <v>827</v>
      </c>
      <c r="AP10" s="85" t="b">
        <v>1</v>
      </c>
      <c r="AQ10" s="85" t="b">
        <v>0</v>
      </c>
      <c r="AR10" s="85" t="b">
        <v>0</v>
      </c>
      <c r="AS10" s="85" t="s">
        <v>553</v>
      </c>
      <c r="AT10" s="85">
        <v>6</v>
      </c>
      <c r="AU10" s="90" t="s">
        <v>884</v>
      </c>
      <c r="AV10" s="85" t="b">
        <v>0</v>
      </c>
      <c r="AW10" s="85" t="s">
        <v>924</v>
      </c>
      <c r="AX10" s="90" t="s">
        <v>932</v>
      </c>
      <c r="AY10" s="85" t="s">
        <v>66</v>
      </c>
      <c r="AZ10" s="85" t="str">
        <f>REPLACE(INDEX(GroupVertices[Group],MATCH(Vertices[[#This Row],[Vertex]],GroupVertices[Vertex],0)),1,1,"")</f>
        <v>7</v>
      </c>
      <c r="BA10" s="51" t="s">
        <v>331</v>
      </c>
      <c r="BB10" s="51" t="s">
        <v>331</v>
      </c>
      <c r="BC10" s="51" t="s">
        <v>341</v>
      </c>
      <c r="BD10" s="51" t="s">
        <v>341</v>
      </c>
      <c r="BE10" s="51"/>
      <c r="BF10" s="51"/>
      <c r="BG10" s="131" t="s">
        <v>1497</v>
      </c>
      <c r="BH10" s="131" t="s">
        <v>1497</v>
      </c>
      <c r="BI10" s="131" t="s">
        <v>1541</v>
      </c>
      <c r="BJ10" s="131" t="s">
        <v>1541</v>
      </c>
      <c r="BK10" s="131">
        <v>1</v>
      </c>
      <c r="BL10" s="134">
        <v>5.2631578947368425</v>
      </c>
      <c r="BM10" s="131">
        <v>1</v>
      </c>
      <c r="BN10" s="134">
        <v>5.2631578947368425</v>
      </c>
      <c r="BO10" s="131">
        <v>0</v>
      </c>
      <c r="BP10" s="134">
        <v>0</v>
      </c>
      <c r="BQ10" s="131">
        <v>17</v>
      </c>
      <c r="BR10" s="134">
        <v>89.47368421052632</v>
      </c>
      <c r="BS10" s="131">
        <v>19</v>
      </c>
      <c r="BT10" s="2"/>
      <c r="BU10" s="3"/>
      <c r="BV10" s="3"/>
      <c r="BW10" s="3"/>
      <c r="BX10" s="3"/>
    </row>
    <row r="11" spans="1:76" ht="15">
      <c r="A11" s="14" t="s">
        <v>218</v>
      </c>
      <c r="B11" s="15"/>
      <c r="C11" s="15" t="s">
        <v>64</v>
      </c>
      <c r="D11" s="93">
        <v>162.23925075145857</v>
      </c>
      <c r="E11" s="81"/>
      <c r="F11" s="112" t="s">
        <v>381</v>
      </c>
      <c r="G11" s="15"/>
      <c r="H11" s="16" t="s">
        <v>218</v>
      </c>
      <c r="I11" s="66"/>
      <c r="J11" s="66"/>
      <c r="K11" s="114" t="s">
        <v>1003</v>
      </c>
      <c r="L11" s="94">
        <v>1</v>
      </c>
      <c r="M11" s="95">
        <v>3451.820556640625</v>
      </c>
      <c r="N11" s="95">
        <v>2752.665771484375</v>
      </c>
      <c r="O11" s="77"/>
      <c r="P11" s="96"/>
      <c r="Q11" s="96"/>
      <c r="R11" s="97"/>
      <c r="S11" s="51">
        <v>1</v>
      </c>
      <c r="T11" s="51">
        <v>1</v>
      </c>
      <c r="U11" s="52">
        <v>0</v>
      </c>
      <c r="V11" s="52">
        <v>0.2</v>
      </c>
      <c r="W11" s="52">
        <v>0</v>
      </c>
      <c r="X11" s="52">
        <v>0.693689</v>
      </c>
      <c r="Y11" s="52">
        <v>0</v>
      </c>
      <c r="Z11" s="52">
        <v>1</v>
      </c>
      <c r="AA11" s="82">
        <v>11</v>
      </c>
      <c r="AB11" s="82"/>
      <c r="AC11" s="98"/>
      <c r="AD11" s="85" t="s">
        <v>610</v>
      </c>
      <c r="AE11" s="85">
        <v>1158</v>
      </c>
      <c r="AF11" s="85">
        <v>904</v>
      </c>
      <c r="AG11" s="85">
        <v>23070</v>
      </c>
      <c r="AH11" s="85">
        <v>10788</v>
      </c>
      <c r="AI11" s="85"/>
      <c r="AJ11" s="85" t="s">
        <v>679</v>
      </c>
      <c r="AK11" s="85" t="s">
        <v>742</v>
      </c>
      <c r="AL11" s="85"/>
      <c r="AM11" s="85"/>
      <c r="AN11" s="87">
        <v>43080.31628472222</v>
      </c>
      <c r="AO11" s="90" t="s">
        <v>828</v>
      </c>
      <c r="AP11" s="85" t="b">
        <v>0</v>
      </c>
      <c r="AQ11" s="85" t="b">
        <v>0</v>
      </c>
      <c r="AR11" s="85" t="b">
        <v>0</v>
      </c>
      <c r="AS11" s="85" t="s">
        <v>878</v>
      </c>
      <c r="AT11" s="85">
        <v>2</v>
      </c>
      <c r="AU11" s="90" t="s">
        <v>884</v>
      </c>
      <c r="AV11" s="85" t="b">
        <v>0</v>
      </c>
      <c r="AW11" s="85" t="s">
        <v>924</v>
      </c>
      <c r="AX11" s="90" t="s">
        <v>933</v>
      </c>
      <c r="AY11" s="85" t="s">
        <v>66</v>
      </c>
      <c r="AZ11" s="85" t="str">
        <f>REPLACE(INDEX(GroupVertices[Group],MATCH(Vertices[[#This Row],[Vertex]],GroupVertices[Vertex],0)),1,1,"")</f>
        <v>7</v>
      </c>
      <c r="BA11" s="51" t="s">
        <v>331</v>
      </c>
      <c r="BB11" s="51" t="s">
        <v>331</v>
      </c>
      <c r="BC11" s="51" t="s">
        <v>341</v>
      </c>
      <c r="BD11" s="51" t="s">
        <v>341</v>
      </c>
      <c r="BE11" s="51"/>
      <c r="BF11" s="51"/>
      <c r="BG11" s="131" t="s">
        <v>1497</v>
      </c>
      <c r="BH11" s="131" t="s">
        <v>1497</v>
      </c>
      <c r="BI11" s="131" t="s">
        <v>1541</v>
      </c>
      <c r="BJ11" s="131" t="s">
        <v>1541</v>
      </c>
      <c r="BK11" s="131">
        <v>1</v>
      </c>
      <c r="BL11" s="134">
        <v>5.2631578947368425</v>
      </c>
      <c r="BM11" s="131">
        <v>1</v>
      </c>
      <c r="BN11" s="134">
        <v>5.2631578947368425</v>
      </c>
      <c r="BO11" s="131">
        <v>0</v>
      </c>
      <c r="BP11" s="134">
        <v>0</v>
      </c>
      <c r="BQ11" s="131">
        <v>17</v>
      </c>
      <c r="BR11" s="134">
        <v>89.47368421052632</v>
      </c>
      <c r="BS11" s="131">
        <v>19</v>
      </c>
      <c r="BT11" s="2"/>
      <c r="BU11" s="3"/>
      <c r="BV11" s="3"/>
      <c r="BW11" s="3"/>
      <c r="BX11" s="3"/>
    </row>
    <row r="12" spans="1:76" ht="15">
      <c r="A12" s="14" t="s">
        <v>219</v>
      </c>
      <c r="B12" s="15"/>
      <c r="C12" s="15" t="s">
        <v>64</v>
      </c>
      <c r="D12" s="93">
        <v>162.41782772430804</v>
      </c>
      <c r="E12" s="81"/>
      <c r="F12" s="112" t="s">
        <v>382</v>
      </c>
      <c r="G12" s="15"/>
      <c r="H12" s="16" t="s">
        <v>219</v>
      </c>
      <c r="I12" s="66"/>
      <c r="J12" s="66"/>
      <c r="K12" s="114" t="s">
        <v>1004</v>
      </c>
      <c r="L12" s="94">
        <v>834.1666666666666</v>
      </c>
      <c r="M12" s="95">
        <v>3512.627685546875</v>
      </c>
      <c r="N12" s="95">
        <v>6959.58447265625</v>
      </c>
      <c r="O12" s="77"/>
      <c r="P12" s="96"/>
      <c r="Q12" s="96"/>
      <c r="R12" s="97"/>
      <c r="S12" s="51">
        <v>1</v>
      </c>
      <c r="T12" s="51">
        <v>2</v>
      </c>
      <c r="U12" s="52">
        <v>1</v>
      </c>
      <c r="V12" s="52">
        <v>0.2</v>
      </c>
      <c r="W12" s="52">
        <v>3E-06</v>
      </c>
      <c r="X12" s="52">
        <v>1.206601</v>
      </c>
      <c r="Y12" s="52">
        <v>0.3333333333333333</v>
      </c>
      <c r="Z12" s="52">
        <v>0</v>
      </c>
      <c r="AA12" s="82">
        <v>12</v>
      </c>
      <c r="AB12" s="82"/>
      <c r="AC12" s="98"/>
      <c r="AD12" s="85" t="s">
        <v>611</v>
      </c>
      <c r="AE12" s="85">
        <v>567</v>
      </c>
      <c r="AF12" s="85">
        <v>1578</v>
      </c>
      <c r="AG12" s="85">
        <v>2897</v>
      </c>
      <c r="AH12" s="85">
        <v>7001</v>
      </c>
      <c r="AI12" s="85"/>
      <c r="AJ12" s="85" t="s">
        <v>680</v>
      </c>
      <c r="AK12" s="85" t="s">
        <v>743</v>
      </c>
      <c r="AL12" s="90" t="s">
        <v>790</v>
      </c>
      <c r="AM12" s="85"/>
      <c r="AN12" s="87">
        <v>43214.041979166665</v>
      </c>
      <c r="AO12" s="90" t="s">
        <v>829</v>
      </c>
      <c r="AP12" s="85" t="b">
        <v>1</v>
      </c>
      <c r="AQ12" s="85" t="b">
        <v>0</v>
      </c>
      <c r="AR12" s="85" t="b">
        <v>0</v>
      </c>
      <c r="AS12" s="85" t="s">
        <v>553</v>
      </c>
      <c r="AT12" s="85">
        <v>17</v>
      </c>
      <c r="AU12" s="85"/>
      <c r="AV12" s="85" t="b">
        <v>0</v>
      </c>
      <c r="AW12" s="85" t="s">
        <v>924</v>
      </c>
      <c r="AX12" s="90" t="s">
        <v>934</v>
      </c>
      <c r="AY12" s="85" t="s">
        <v>66</v>
      </c>
      <c r="AZ12" s="85" t="str">
        <f>REPLACE(INDEX(GroupVertices[Group],MATCH(Vertices[[#This Row],[Vertex]],GroupVertices[Vertex],0)),1,1,"")</f>
        <v>4</v>
      </c>
      <c r="BA12" s="51"/>
      <c r="BB12" s="51"/>
      <c r="BC12" s="51"/>
      <c r="BD12" s="51"/>
      <c r="BE12" s="51"/>
      <c r="BF12" s="51"/>
      <c r="BG12" s="131" t="s">
        <v>1498</v>
      </c>
      <c r="BH12" s="131" t="s">
        <v>1498</v>
      </c>
      <c r="BI12" s="131" t="s">
        <v>1542</v>
      </c>
      <c r="BJ12" s="131" t="s">
        <v>1542</v>
      </c>
      <c r="BK12" s="131">
        <v>1</v>
      </c>
      <c r="BL12" s="134">
        <v>4.761904761904762</v>
      </c>
      <c r="BM12" s="131">
        <v>0</v>
      </c>
      <c r="BN12" s="134">
        <v>0</v>
      </c>
      <c r="BO12" s="131">
        <v>0</v>
      </c>
      <c r="BP12" s="134">
        <v>0</v>
      </c>
      <c r="BQ12" s="131">
        <v>20</v>
      </c>
      <c r="BR12" s="134">
        <v>95.23809523809524</v>
      </c>
      <c r="BS12" s="131">
        <v>21</v>
      </c>
      <c r="BT12" s="2"/>
      <c r="BU12" s="3"/>
      <c r="BV12" s="3"/>
      <c r="BW12" s="3"/>
      <c r="BX12" s="3"/>
    </row>
    <row r="13" spans="1:76" ht="15">
      <c r="A13" s="14" t="s">
        <v>266</v>
      </c>
      <c r="B13" s="15"/>
      <c r="C13" s="15" t="s">
        <v>64</v>
      </c>
      <c r="D13" s="93">
        <v>302.84450632957817</v>
      </c>
      <c r="E13" s="81"/>
      <c r="F13" s="112" t="s">
        <v>899</v>
      </c>
      <c r="G13" s="15"/>
      <c r="H13" s="16" t="s">
        <v>266</v>
      </c>
      <c r="I13" s="66"/>
      <c r="J13" s="66"/>
      <c r="K13" s="114" t="s">
        <v>1005</v>
      </c>
      <c r="L13" s="94">
        <v>1</v>
      </c>
      <c r="M13" s="95">
        <v>2995.152099609375</v>
      </c>
      <c r="N13" s="95">
        <v>8401.314453125</v>
      </c>
      <c r="O13" s="77"/>
      <c r="P13" s="96"/>
      <c r="Q13" s="96"/>
      <c r="R13" s="97"/>
      <c r="S13" s="51">
        <v>2</v>
      </c>
      <c r="T13" s="51">
        <v>0</v>
      </c>
      <c r="U13" s="52">
        <v>0</v>
      </c>
      <c r="V13" s="52">
        <v>0.166667</v>
      </c>
      <c r="W13" s="52">
        <v>2E-06</v>
      </c>
      <c r="X13" s="52">
        <v>0.837012</v>
      </c>
      <c r="Y13" s="52">
        <v>0.5</v>
      </c>
      <c r="Z13" s="52">
        <v>0</v>
      </c>
      <c r="AA13" s="82">
        <v>13</v>
      </c>
      <c r="AB13" s="82"/>
      <c r="AC13" s="98"/>
      <c r="AD13" s="85" t="s">
        <v>612</v>
      </c>
      <c r="AE13" s="85">
        <v>882</v>
      </c>
      <c r="AF13" s="85">
        <v>531588</v>
      </c>
      <c r="AG13" s="85">
        <v>21985</v>
      </c>
      <c r="AH13" s="85">
        <v>3176</v>
      </c>
      <c r="AI13" s="85"/>
      <c r="AJ13" s="85" t="s">
        <v>681</v>
      </c>
      <c r="AK13" s="85" t="s">
        <v>744</v>
      </c>
      <c r="AL13" s="90" t="s">
        <v>791</v>
      </c>
      <c r="AM13" s="85"/>
      <c r="AN13" s="87">
        <v>39850.88328703704</v>
      </c>
      <c r="AO13" s="90" t="s">
        <v>830</v>
      </c>
      <c r="AP13" s="85" t="b">
        <v>0</v>
      </c>
      <c r="AQ13" s="85" t="b">
        <v>0</v>
      </c>
      <c r="AR13" s="85" t="b">
        <v>1</v>
      </c>
      <c r="AS13" s="85" t="s">
        <v>553</v>
      </c>
      <c r="AT13" s="85">
        <v>3929</v>
      </c>
      <c r="AU13" s="90" t="s">
        <v>884</v>
      </c>
      <c r="AV13" s="85" t="b">
        <v>1</v>
      </c>
      <c r="AW13" s="85" t="s">
        <v>924</v>
      </c>
      <c r="AX13" s="90" t="s">
        <v>935</v>
      </c>
      <c r="AY13" s="85" t="s">
        <v>65</v>
      </c>
      <c r="AZ13" s="85" t="str">
        <f>REPLACE(INDEX(GroupVertices[Group],MATCH(Vertices[[#This Row],[Vertex]],GroupVertices[Vertex],0)),1,1,"")</f>
        <v>4</v>
      </c>
      <c r="BA13" s="51"/>
      <c r="BB13" s="51"/>
      <c r="BC13" s="51"/>
      <c r="BD13" s="51"/>
      <c r="BE13" s="51"/>
      <c r="BF13" s="51"/>
      <c r="BG13" s="51"/>
      <c r="BH13" s="51"/>
      <c r="BI13" s="51"/>
      <c r="BJ13" s="51"/>
      <c r="BK13" s="51"/>
      <c r="BL13" s="52"/>
      <c r="BM13" s="51"/>
      <c r="BN13" s="52"/>
      <c r="BO13" s="51"/>
      <c r="BP13" s="52"/>
      <c r="BQ13" s="51"/>
      <c r="BR13" s="52"/>
      <c r="BS13" s="51"/>
      <c r="BT13" s="2"/>
      <c r="BU13" s="3"/>
      <c r="BV13" s="3"/>
      <c r="BW13" s="3"/>
      <c r="BX13" s="3"/>
    </row>
    <row r="14" spans="1:76" ht="15">
      <c r="A14" s="14" t="s">
        <v>220</v>
      </c>
      <c r="B14" s="15"/>
      <c r="C14" s="15" t="s">
        <v>64</v>
      </c>
      <c r="D14" s="93">
        <v>164.9012134313083</v>
      </c>
      <c r="E14" s="81"/>
      <c r="F14" s="112" t="s">
        <v>383</v>
      </c>
      <c r="G14" s="15"/>
      <c r="H14" s="16" t="s">
        <v>220</v>
      </c>
      <c r="I14" s="66"/>
      <c r="J14" s="66"/>
      <c r="K14" s="114" t="s">
        <v>1006</v>
      </c>
      <c r="L14" s="94">
        <v>5833.166666666667</v>
      </c>
      <c r="M14" s="95">
        <v>4106.36376953125</v>
      </c>
      <c r="N14" s="95">
        <v>8235.9228515625</v>
      </c>
      <c r="O14" s="77"/>
      <c r="P14" s="96"/>
      <c r="Q14" s="96"/>
      <c r="R14" s="97"/>
      <c r="S14" s="51">
        <v>1</v>
      </c>
      <c r="T14" s="51">
        <v>3</v>
      </c>
      <c r="U14" s="52">
        <v>7</v>
      </c>
      <c r="V14" s="52">
        <v>0.25</v>
      </c>
      <c r="W14" s="52">
        <v>3E-06</v>
      </c>
      <c r="X14" s="52">
        <v>1.624199</v>
      </c>
      <c r="Y14" s="52">
        <v>0.16666666666666666</v>
      </c>
      <c r="Z14" s="52">
        <v>0</v>
      </c>
      <c r="AA14" s="82">
        <v>14</v>
      </c>
      <c r="AB14" s="82"/>
      <c r="AC14" s="98"/>
      <c r="AD14" s="85" t="s">
        <v>613</v>
      </c>
      <c r="AE14" s="85">
        <v>1983</v>
      </c>
      <c r="AF14" s="85">
        <v>10951</v>
      </c>
      <c r="AG14" s="85">
        <v>17995</v>
      </c>
      <c r="AH14" s="85">
        <v>11649</v>
      </c>
      <c r="AI14" s="85"/>
      <c r="AJ14" s="85" t="s">
        <v>682</v>
      </c>
      <c r="AK14" s="85" t="s">
        <v>745</v>
      </c>
      <c r="AL14" s="90" t="s">
        <v>792</v>
      </c>
      <c r="AM14" s="85"/>
      <c r="AN14" s="87">
        <v>39820.57378472222</v>
      </c>
      <c r="AO14" s="90" t="s">
        <v>831</v>
      </c>
      <c r="AP14" s="85" t="b">
        <v>0</v>
      </c>
      <c r="AQ14" s="85" t="b">
        <v>0</v>
      </c>
      <c r="AR14" s="85" t="b">
        <v>1</v>
      </c>
      <c r="AS14" s="85" t="s">
        <v>553</v>
      </c>
      <c r="AT14" s="85">
        <v>343</v>
      </c>
      <c r="AU14" s="90" t="s">
        <v>887</v>
      </c>
      <c r="AV14" s="85" t="b">
        <v>0</v>
      </c>
      <c r="AW14" s="85" t="s">
        <v>924</v>
      </c>
      <c r="AX14" s="90" t="s">
        <v>936</v>
      </c>
      <c r="AY14" s="85" t="s">
        <v>66</v>
      </c>
      <c r="AZ14" s="85" t="str">
        <f>REPLACE(INDEX(GroupVertices[Group],MATCH(Vertices[[#This Row],[Vertex]],GroupVertices[Vertex],0)),1,1,"")</f>
        <v>4</v>
      </c>
      <c r="BA14" s="51"/>
      <c r="BB14" s="51"/>
      <c r="BC14" s="51"/>
      <c r="BD14" s="51"/>
      <c r="BE14" s="51"/>
      <c r="BF14" s="51"/>
      <c r="BG14" s="131" t="s">
        <v>1499</v>
      </c>
      <c r="BH14" s="131" t="s">
        <v>1499</v>
      </c>
      <c r="BI14" s="131" t="s">
        <v>1543</v>
      </c>
      <c r="BJ14" s="131" t="s">
        <v>1543</v>
      </c>
      <c r="BK14" s="131">
        <v>1</v>
      </c>
      <c r="BL14" s="134">
        <v>5.882352941176471</v>
      </c>
      <c r="BM14" s="131">
        <v>0</v>
      </c>
      <c r="BN14" s="134">
        <v>0</v>
      </c>
      <c r="BO14" s="131">
        <v>0</v>
      </c>
      <c r="BP14" s="134">
        <v>0</v>
      </c>
      <c r="BQ14" s="131">
        <v>16</v>
      </c>
      <c r="BR14" s="134">
        <v>94.11764705882354</v>
      </c>
      <c r="BS14" s="131">
        <v>17</v>
      </c>
      <c r="BT14" s="2"/>
      <c r="BU14" s="3"/>
      <c r="BV14" s="3"/>
      <c r="BW14" s="3"/>
      <c r="BX14" s="3"/>
    </row>
    <row r="15" spans="1:76" ht="15">
      <c r="A15" s="14" t="s">
        <v>267</v>
      </c>
      <c r="B15" s="15"/>
      <c r="C15" s="15" t="s">
        <v>64</v>
      </c>
      <c r="D15" s="93">
        <v>162.23925075145857</v>
      </c>
      <c r="E15" s="81"/>
      <c r="F15" s="112" t="s">
        <v>900</v>
      </c>
      <c r="G15" s="15"/>
      <c r="H15" s="16" t="s">
        <v>267</v>
      </c>
      <c r="I15" s="66"/>
      <c r="J15" s="66"/>
      <c r="K15" s="114" t="s">
        <v>1007</v>
      </c>
      <c r="L15" s="94">
        <v>1</v>
      </c>
      <c r="M15" s="95">
        <v>4511.306640625</v>
      </c>
      <c r="N15" s="95">
        <v>6552.28564453125</v>
      </c>
      <c r="O15" s="77"/>
      <c r="P15" s="96"/>
      <c r="Q15" s="96"/>
      <c r="R15" s="97"/>
      <c r="S15" s="51">
        <v>2</v>
      </c>
      <c r="T15" s="51">
        <v>0</v>
      </c>
      <c r="U15" s="52">
        <v>0</v>
      </c>
      <c r="V15" s="52">
        <v>0.166667</v>
      </c>
      <c r="W15" s="52">
        <v>2E-06</v>
      </c>
      <c r="X15" s="52">
        <v>0.837012</v>
      </c>
      <c r="Y15" s="52">
        <v>0.5</v>
      </c>
      <c r="Z15" s="52">
        <v>0</v>
      </c>
      <c r="AA15" s="82">
        <v>15</v>
      </c>
      <c r="AB15" s="82"/>
      <c r="AC15" s="98"/>
      <c r="AD15" s="85" t="s">
        <v>614</v>
      </c>
      <c r="AE15" s="85">
        <v>737</v>
      </c>
      <c r="AF15" s="85">
        <v>904</v>
      </c>
      <c r="AG15" s="85">
        <v>1199</v>
      </c>
      <c r="AH15" s="85">
        <v>4011</v>
      </c>
      <c r="AI15" s="85"/>
      <c r="AJ15" s="85" t="s">
        <v>683</v>
      </c>
      <c r="AK15" s="85" t="s">
        <v>746</v>
      </c>
      <c r="AL15" s="85"/>
      <c r="AM15" s="85"/>
      <c r="AN15" s="87">
        <v>40321.528125</v>
      </c>
      <c r="AO15" s="90" t="s">
        <v>832</v>
      </c>
      <c r="AP15" s="85" t="b">
        <v>1</v>
      </c>
      <c r="AQ15" s="85" t="b">
        <v>0</v>
      </c>
      <c r="AR15" s="85" t="b">
        <v>0</v>
      </c>
      <c r="AS15" s="85" t="s">
        <v>553</v>
      </c>
      <c r="AT15" s="85">
        <v>6</v>
      </c>
      <c r="AU15" s="90" t="s">
        <v>884</v>
      </c>
      <c r="AV15" s="85" t="b">
        <v>0</v>
      </c>
      <c r="AW15" s="85" t="s">
        <v>924</v>
      </c>
      <c r="AX15" s="90" t="s">
        <v>937</v>
      </c>
      <c r="AY15" s="85" t="s">
        <v>65</v>
      </c>
      <c r="AZ15" s="85" t="str">
        <f>REPLACE(INDEX(GroupVertices[Group],MATCH(Vertices[[#This Row],[Vertex]],GroupVertices[Vertex],0)),1,1,"")</f>
        <v>4</v>
      </c>
      <c r="BA15" s="51"/>
      <c r="BB15" s="51"/>
      <c r="BC15" s="51"/>
      <c r="BD15" s="51"/>
      <c r="BE15" s="51"/>
      <c r="BF15" s="51"/>
      <c r="BG15" s="51"/>
      <c r="BH15" s="51"/>
      <c r="BI15" s="51"/>
      <c r="BJ15" s="51"/>
      <c r="BK15" s="51"/>
      <c r="BL15" s="52"/>
      <c r="BM15" s="51"/>
      <c r="BN15" s="52"/>
      <c r="BO15" s="51"/>
      <c r="BP15" s="52"/>
      <c r="BQ15" s="51"/>
      <c r="BR15" s="52"/>
      <c r="BS15" s="51"/>
      <c r="BT15" s="2"/>
      <c r="BU15" s="3"/>
      <c r="BV15" s="3"/>
      <c r="BW15" s="3"/>
      <c r="BX15" s="3"/>
    </row>
    <row r="16" spans="1:76" ht="15">
      <c r="A16" s="14" t="s">
        <v>221</v>
      </c>
      <c r="B16" s="15"/>
      <c r="C16" s="15" t="s">
        <v>64</v>
      </c>
      <c r="D16" s="93">
        <v>162.0450416697098</v>
      </c>
      <c r="E16" s="81"/>
      <c r="F16" s="112" t="s">
        <v>901</v>
      </c>
      <c r="G16" s="15"/>
      <c r="H16" s="16" t="s">
        <v>221</v>
      </c>
      <c r="I16" s="66"/>
      <c r="J16" s="66"/>
      <c r="K16" s="114" t="s">
        <v>1008</v>
      </c>
      <c r="L16" s="94">
        <v>1</v>
      </c>
      <c r="M16" s="95">
        <v>7211.75439453125</v>
      </c>
      <c r="N16" s="95">
        <v>5078.9033203125</v>
      </c>
      <c r="O16" s="77"/>
      <c r="P16" s="96"/>
      <c r="Q16" s="96"/>
      <c r="R16" s="97"/>
      <c r="S16" s="51">
        <v>0</v>
      </c>
      <c r="T16" s="51">
        <v>1</v>
      </c>
      <c r="U16" s="52">
        <v>0</v>
      </c>
      <c r="V16" s="52">
        <v>1</v>
      </c>
      <c r="W16" s="52">
        <v>0</v>
      </c>
      <c r="X16" s="52">
        <v>0.999993</v>
      </c>
      <c r="Y16" s="52">
        <v>0</v>
      </c>
      <c r="Z16" s="52">
        <v>0</v>
      </c>
      <c r="AA16" s="82">
        <v>16</v>
      </c>
      <c r="AB16" s="82"/>
      <c r="AC16" s="98"/>
      <c r="AD16" s="85" t="s">
        <v>615</v>
      </c>
      <c r="AE16" s="85">
        <v>577</v>
      </c>
      <c r="AF16" s="85">
        <v>171</v>
      </c>
      <c r="AG16" s="85">
        <v>1852</v>
      </c>
      <c r="AH16" s="85">
        <v>1556</v>
      </c>
      <c r="AI16" s="85"/>
      <c r="AJ16" s="85" t="s">
        <v>684</v>
      </c>
      <c r="AK16" s="85"/>
      <c r="AL16" s="85"/>
      <c r="AM16" s="85"/>
      <c r="AN16" s="87">
        <v>43454.160416666666</v>
      </c>
      <c r="AO16" s="90" t="s">
        <v>833</v>
      </c>
      <c r="AP16" s="85" t="b">
        <v>1</v>
      </c>
      <c r="AQ16" s="85" t="b">
        <v>0</v>
      </c>
      <c r="AR16" s="85" t="b">
        <v>0</v>
      </c>
      <c r="AS16" s="85" t="s">
        <v>553</v>
      </c>
      <c r="AT16" s="85">
        <v>1</v>
      </c>
      <c r="AU16" s="85"/>
      <c r="AV16" s="85" t="b">
        <v>0</v>
      </c>
      <c r="AW16" s="85" t="s">
        <v>924</v>
      </c>
      <c r="AX16" s="90" t="s">
        <v>938</v>
      </c>
      <c r="AY16" s="85" t="s">
        <v>66</v>
      </c>
      <c r="AZ16" s="85" t="str">
        <f>REPLACE(INDEX(GroupVertices[Group],MATCH(Vertices[[#This Row],[Vertex]],GroupVertices[Vertex],0)),1,1,"")</f>
        <v>17</v>
      </c>
      <c r="BA16" s="51"/>
      <c r="BB16" s="51"/>
      <c r="BC16" s="51"/>
      <c r="BD16" s="51"/>
      <c r="BE16" s="51"/>
      <c r="BF16" s="51"/>
      <c r="BG16" s="131" t="s">
        <v>1500</v>
      </c>
      <c r="BH16" s="131" t="s">
        <v>1500</v>
      </c>
      <c r="BI16" s="131" t="s">
        <v>1544</v>
      </c>
      <c r="BJ16" s="131" t="s">
        <v>1544</v>
      </c>
      <c r="BK16" s="131">
        <v>0</v>
      </c>
      <c r="BL16" s="134">
        <v>0</v>
      </c>
      <c r="BM16" s="131">
        <v>0</v>
      </c>
      <c r="BN16" s="134">
        <v>0</v>
      </c>
      <c r="BO16" s="131">
        <v>0</v>
      </c>
      <c r="BP16" s="134">
        <v>0</v>
      </c>
      <c r="BQ16" s="131">
        <v>3</v>
      </c>
      <c r="BR16" s="134">
        <v>100</v>
      </c>
      <c r="BS16" s="131">
        <v>3</v>
      </c>
      <c r="BT16" s="2"/>
      <c r="BU16" s="3"/>
      <c r="BV16" s="3"/>
      <c r="BW16" s="3"/>
      <c r="BX16" s="3"/>
    </row>
    <row r="17" spans="1:76" ht="15">
      <c r="A17" s="14" t="s">
        <v>268</v>
      </c>
      <c r="B17" s="15"/>
      <c r="C17" s="15" t="s">
        <v>64</v>
      </c>
      <c r="D17" s="93">
        <v>162.41332355733707</v>
      </c>
      <c r="E17" s="81"/>
      <c r="F17" s="112" t="s">
        <v>902</v>
      </c>
      <c r="G17" s="15"/>
      <c r="H17" s="16" t="s">
        <v>268</v>
      </c>
      <c r="I17" s="66"/>
      <c r="J17" s="66"/>
      <c r="K17" s="114" t="s">
        <v>1009</v>
      </c>
      <c r="L17" s="94">
        <v>1</v>
      </c>
      <c r="M17" s="95">
        <v>7211.75439453125</v>
      </c>
      <c r="N17" s="95">
        <v>6155.26708984375</v>
      </c>
      <c r="O17" s="77"/>
      <c r="P17" s="96"/>
      <c r="Q17" s="96"/>
      <c r="R17" s="97"/>
      <c r="S17" s="51">
        <v>1</v>
      </c>
      <c r="T17" s="51">
        <v>0</v>
      </c>
      <c r="U17" s="52">
        <v>0</v>
      </c>
      <c r="V17" s="52">
        <v>1</v>
      </c>
      <c r="W17" s="52">
        <v>0</v>
      </c>
      <c r="X17" s="52">
        <v>0.999993</v>
      </c>
      <c r="Y17" s="52">
        <v>0</v>
      </c>
      <c r="Z17" s="52">
        <v>0</v>
      </c>
      <c r="AA17" s="82">
        <v>17</v>
      </c>
      <c r="AB17" s="82"/>
      <c r="AC17" s="98"/>
      <c r="AD17" s="85" t="s">
        <v>616</v>
      </c>
      <c r="AE17" s="85">
        <v>2690</v>
      </c>
      <c r="AF17" s="85">
        <v>1561</v>
      </c>
      <c r="AG17" s="85">
        <v>19035</v>
      </c>
      <c r="AH17" s="85">
        <v>12647</v>
      </c>
      <c r="AI17" s="85"/>
      <c r="AJ17" s="85" t="s">
        <v>685</v>
      </c>
      <c r="AK17" s="85" t="s">
        <v>747</v>
      </c>
      <c r="AL17" s="90" t="s">
        <v>793</v>
      </c>
      <c r="AM17" s="85"/>
      <c r="AN17" s="87">
        <v>42512.762766203705</v>
      </c>
      <c r="AO17" s="90" t="s">
        <v>834</v>
      </c>
      <c r="AP17" s="85" t="b">
        <v>1</v>
      </c>
      <c r="AQ17" s="85" t="b">
        <v>0</v>
      </c>
      <c r="AR17" s="85" t="b">
        <v>1</v>
      </c>
      <c r="AS17" s="85" t="s">
        <v>553</v>
      </c>
      <c r="AT17" s="85">
        <v>6</v>
      </c>
      <c r="AU17" s="85"/>
      <c r="AV17" s="85" t="b">
        <v>0</v>
      </c>
      <c r="AW17" s="85" t="s">
        <v>924</v>
      </c>
      <c r="AX17" s="90" t="s">
        <v>939</v>
      </c>
      <c r="AY17" s="85" t="s">
        <v>65</v>
      </c>
      <c r="AZ17" s="85" t="str">
        <f>REPLACE(INDEX(GroupVertices[Group],MATCH(Vertices[[#This Row],[Vertex]],GroupVertices[Vertex],0)),1,1,"")</f>
        <v>17</v>
      </c>
      <c r="BA17" s="51"/>
      <c r="BB17" s="51"/>
      <c r="BC17" s="51"/>
      <c r="BD17" s="51"/>
      <c r="BE17" s="51"/>
      <c r="BF17" s="51"/>
      <c r="BG17" s="51"/>
      <c r="BH17" s="51"/>
      <c r="BI17" s="51"/>
      <c r="BJ17" s="51"/>
      <c r="BK17" s="51"/>
      <c r="BL17" s="52"/>
      <c r="BM17" s="51"/>
      <c r="BN17" s="52"/>
      <c r="BO17" s="51"/>
      <c r="BP17" s="52"/>
      <c r="BQ17" s="51"/>
      <c r="BR17" s="52"/>
      <c r="BS17" s="51"/>
      <c r="BT17" s="2"/>
      <c r="BU17" s="3"/>
      <c r="BV17" s="3"/>
      <c r="BW17" s="3"/>
      <c r="BX17" s="3"/>
    </row>
    <row r="18" spans="1:76" ht="15">
      <c r="A18" s="14" t="s">
        <v>222</v>
      </c>
      <c r="B18" s="15"/>
      <c r="C18" s="15" t="s">
        <v>64</v>
      </c>
      <c r="D18" s="93">
        <v>162.33065884586966</v>
      </c>
      <c r="E18" s="81"/>
      <c r="F18" s="112" t="s">
        <v>384</v>
      </c>
      <c r="G18" s="15"/>
      <c r="H18" s="16" t="s">
        <v>222</v>
      </c>
      <c r="I18" s="66"/>
      <c r="J18" s="66"/>
      <c r="K18" s="114" t="s">
        <v>1010</v>
      </c>
      <c r="L18" s="94">
        <v>1</v>
      </c>
      <c r="M18" s="95">
        <v>2366.0185546875</v>
      </c>
      <c r="N18" s="95">
        <v>6446.4140625</v>
      </c>
      <c r="O18" s="77"/>
      <c r="P18" s="96"/>
      <c r="Q18" s="96"/>
      <c r="R18" s="97"/>
      <c r="S18" s="51">
        <v>1</v>
      </c>
      <c r="T18" s="51">
        <v>1</v>
      </c>
      <c r="U18" s="52">
        <v>0</v>
      </c>
      <c r="V18" s="52">
        <v>0</v>
      </c>
      <c r="W18" s="52">
        <v>0</v>
      </c>
      <c r="X18" s="52">
        <v>0.999993</v>
      </c>
      <c r="Y18" s="52">
        <v>0</v>
      </c>
      <c r="Z18" s="52" t="s">
        <v>1682</v>
      </c>
      <c r="AA18" s="82">
        <v>18</v>
      </c>
      <c r="AB18" s="82"/>
      <c r="AC18" s="98"/>
      <c r="AD18" s="85" t="s">
        <v>617</v>
      </c>
      <c r="AE18" s="85">
        <v>495</v>
      </c>
      <c r="AF18" s="85">
        <v>1249</v>
      </c>
      <c r="AG18" s="85">
        <v>29433</v>
      </c>
      <c r="AH18" s="85">
        <v>23465</v>
      </c>
      <c r="AI18" s="85"/>
      <c r="AJ18" s="85" t="s">
        <v>686</v>
      </c>
      <c r="AK18" s="85" t="s">
        <v>748</v>
      </c>
      <c r="AL18" s="90" t="s">
        <v>794</v>
      </c>
      <c r="AM18" s="85"/>
      <c r="AN18" s="87">
        <v>39782.66306712963</v>
      </c>
      <c r="AO18" s="85"/>
      <c r="AP18" s="85" t="b">
        <v>1</v>
      </c>
      <c r="AQ18" s="85" t="b">
        <v>0</v>
      </c>
      <c r="AR18" s="85" t="b">
        <v>0</v>
      </c>
      <c r="AS18" s="85" t="s">
        <v>553</v>
      </c>
      <c r="AT18" s="85">
        <v>57</v>
      </c>
      <c r="AU18" s="90" t="s">
        <v>884</v>
      </c>
      <c r="AV18" s="85" t="b">
        <v>0</v>
      </c>
      <c r="AW18" s="85" t="s">
        <v>924</v>
      </c>
      <c r="AX18" s="90" t="s">
        <v>940</v>
      </c>
      <c r="AY18" s="85" t="s">
        <v>66</v>
      </c>
      <c r="AZ18" s="85" t="str">
        <f>REPLACE(INDEX(GroupVertices[Group],MATCH(Vertices[[#This Row],[Vertex]],GroupVertices[Vertex],0)),1,1,"")</f>
        <v>1</v>
      </c>
      <c r="BA18" s="51" t="s">
        <v>332</v>
      </c>
      <c r="BB18" s="51" t="s">
        <v>332</v>
      </c>
      <c r="BC18" s="51" t="s">
        <v>342</v>
      </c>
      <c r="BD18" s="51" t="s">
        <v>342</v>
      </c>
      <c r="BE18" s="51"/>
      <c r="BF18" s="51"/>
      <c r="BG18" s="131" t="s">
        <v>1501</v>
      </c>
      <c r="BH18" s="131" t="s">
        <v>1501</v>
      </c>
      <c r="BI18" s="131" t="s">
        <v>1545</v>
      </c>
      <c r="BJ18" s="131" t="s">
        <v>1545</v>
      </c>
      <c r="BK18" s="131">
        <v>0</v>
      </c>
      <c r="BL18" s="134">
        <v>0</v>
      </c>
      <c r="BM18" s="131">
        <v>1</v>
      </c>
      <c r="BN18" s="134">
        <v>11.11111111111111</v>
      </c>
      <c r="BO18" s="131">
        <v>0</v>
      </c>
      <c r="BP18" s="134">
        <v>0</v>
      </c>
      <c r="BQ18" s="131">
        <v>8</v>
      </c>
      <c r="BR18" s="134">
        <v>88.88888888888889</v>
      </c>
      <c r="BS18" s="131">
        <v>9</v>
      </c>
      <c r="BT18" s="2"/>
      <c r="BU18" s="3"/>
      <c r="BV18" s="3"/>
      <c r="BW18" s="3"/>
      <c r="BX18" s="3"/>
    </row>
    <row r="19" spans="1:76" ht="15">
      <c r="A19" s="14" t="s">
        <v>223</v>
      </c>
      <c r="B19" s="15"/>
      <c r="C19" s="15" t="s">
        <v>64</v>
      </c>
      <c r="D19" s="93">
        <v>162.02755490382248</v>
      </c>
      <c r="E19" s="81"/>
      <c r="F19" s="112" t="s">
        <v>385</v>
      </c>
      <c r="G19" s="15"/>
      <c r="H19" s="16" t="s">
        <v>223</v>
      </c>
      <c r="I19" s="66"/>
      <c r="J19" s="66"/>
      <c r="K19" s="114" t="s">
        <v>1011</v>
      </c>
      <c r="L19" s="94">
        <v>1</v>
      </c>
      <c r="M19" s="95">
        <v>8287.0205078125</v>
      </c>
      <c r="N19" s="95">
        <v>5078.9033203125</v>
      </c>
      <c r="O19" s="77"/>
      <c r="P19" s="96"/>
      <c r="Q19" s="96"/>
      <c r="R19" s="97"/>
      <c r="S19" s="51">
        <v>0</v>
      </c>
      <c r="T19" s="51">
        <v>1</v>
      </c>
      <c r="U19" s="52">
        <v>0</v>
      </c>
      <c r="V19" s="52">
        <v>1</v>
      </c>
      <c r="W19" s="52">
        <v>0</v>
      </c>
      <c r="X19" s="52">
        <v>0.999993</v>
      </c>
      <c r="Y19" s="52">
        <v>0</v>
      </c>
      <c r="Z19" s="52">
        <v>0</v>
      </c>
      <c r="AA19" s="82">
        <v>19</v>
      </c>
      <c r="AB19" s="82"/>
      <c r="AC19" s="98"/>
      <c r="AD19" s="85" t="s">
        <v>618</v>
      </c>
      <c r="AE19" s="85">
        <v>103</v>
      </c>
      <c r="AF19" s="85">
        <v>105</v>
      </c>
      <c r="AG19" s="85">
        <v>1358</v>
      </c>
      <c r="AH19" s="85">
        <v>457</v>
      </c>
      <c r="AI19" s="85"/>
      <c r="AJ19" s="85" t="s">
        <v>687</v>
      </c>
      <c r="AK19" s="85"/>
      <c r="AL19" s="90" t="s">
        <v>795</v>
      </c>
      <c r="AM19" s="85"/>
      <c r="AN19" s="87">
        <v>40158.7234375</v>
      </c>
      <c r="AO19" s="90" t="s">
        <v>835</v>
      </c>
      <c r="AP19" s="85" t="b">
        <v>0</v>
      </c>
      <c r="AQ19" s="85" t="b">
        <v>0</v>
      </c>
      <c r="AR19" s="85" t="b">
        <v>0</v>
      </c>
      <c r="AS19" s="85" t="s">
        <v>553</v>
      </c>
      <c r="AT19" s="85">
        <v>1</v>
      </c>
      <c r="AU19" s="90" t="s">
        <v>883</v>
      </c>
      <c r="AV19" s="85" t="b">
        <v>0</v>
      </c>
      <c r="AW19" s="85" t="s">
        <v>924</v>
      </c>
      <c r="AX19" s="90" t="s">
        <v>941</v>
      </c>
      <c r="AY19" s="85" t="s">
        <v>66</v>
      </c>
      <c r="AZ19" s="85" t="str">
        <f>REPLACE(INDEX(GroupVertices[Group],MATCH(Vertices[[#This Row],[Vertex]],GroupVertices[Vertex],0)),1,1,"")</f>
        <v>16</v>
      </c>
      <c r="BA19" s="51"/>
      <c r="BB19" s="51"/>
      <c r="BC19" s="51"/>
      <c r="BD19" s="51"/>
      <c r="BE19" s="51"/>
      <c r="BF19" s="51"/>
      <c r="BG19" s="131" t="s">
        <v>1502</v>
      </c>
      <c r="BH19" s="131" t="s">
        <v>1502</v>
      </c>
      <c r="BI19" s="131" t="s">
        <v>1546</v>
      </c>
      <c r="BJ19" s="131" t="s">
        <v>1546</v>
      </c>
      <c r="BK19" s="131">
        <v>1</v>
      </c>
      <c r="BL19" s="134">
        <v>3.225806451612903</v>
      </c>
      <c r="BM19" s="131">
        <v>2</v>
      </c>
      <c r="BN19" s="134">
        <v>6.451612903225806</v>
      </c>
      <c r="BO19" s="131">
        <v>0</v>
      </c>
      <c r="BP19" s="134">
        <v>0</v>
      </c>
      <c r="BQ19" s="131">
        <v>28</v>
      </c>
      <c r="BR19" s="134">
        <v>90.3225806451613</v>
      </c>
      <c r="BS19" s="131">
        <v>31</v>
      </c>
      <c r="BT19" s="2"/>
      <c r="BU19" s="3"/>
      <c r="BV19" s="3"/>
      <c r="BW19" s="3"/>
      <c r="BX19" s="3"/>
    </row>
    <row r="20" spans="1:76" ht="15">
      <c r="A20" s="14" t="s">
        <v>269</v>
      </c>
      <c r="B20" s="15"/>
      <c r="C20" s="15" t="s">
        <v>64</v>
      </c>
      <c r="D20" s="93">
        <v>162.98190839967384</v>
      </c>
      <c r="E20" s="81"/>
      <c r="F20" s="112" t="s">
        <v>903</v>
      </c>
      <c r="G20" s="15"/>
      <c r="H20" s="16" t="s">
        <v>269</v>
      </c>
      <c r="I20" s="66"/>
      <c r="J20" s="66"/>
      <c r="K20" s="114" t="s">
        <v>1012</v>
      </c>
      <c r="L20" s="94">
        <v>1</v>
      </c>
      <c r="M20" s="95">
        <v>8287.0205078125</v>
      </c>
      <c r="N20" s="95">
        <v>6155.26708984375</v>
      </c>
      <c r="O20" s="77"/>
      <c r="P20" s="96"/>
      <c r="Q20" s="96"/>
      <c r="R20" s="97"/>
      <c r="S20" s="51">
        <v>1</v>
      </c>
      <c r="T20" s="51">
        <v>0</v>
      </c>
      <c r="U20" s="52">
        <v>0</v>
      </c>
      <c r="V20" s="52">
        <v>1</v>
      </c>
      <c r="W20" s="52">
        <v>0</v>
      </c>
      <c r="X20" s="52">
        <v>0.999993</v>
      </c>
      <c r="Y20" s="52">
        <v>0</v>
      </c>
      <c r="Z20" s="52">
        <v>0</v>
      </c>
      <c r="AA20" s="82">
        <v>20</v>
      </c>
      <c r="AB20" s="82"/>
      <c r="AC20" s="98"/>
      <c r="AD20" s="85" t="s">
        <v>619</v>
      </c>
      <c r="AE20" s="85">
        <v>4526</v>
      </c>
      <c r="AF20" s="85">
        <v>3707</v>
      </c>
      <c r="AG20" s="85">
        <v>14343</v>
      </c>
      <c r="AH20" s="85">
        <v>15613</v>
      </c>
      <c r="AI20" s="85"/>
      <c r="AJ20" s="85" t="s">
        <v>688</v>
      </c>
      <c r="AK20" s="85" t="s">
        <v>749</v>
      </c>
      <c r="AL20" s="85"/>
      <c r="AM20" s="85"/>
      <c r="AN20" s="87">
        <v>41834.13791666667</v>
      </c>
      <c r="AO20" s="90" t="s">
        <v>836</v>
      </c>
      <c r="AP20" s="85" t="b">
        <v>0</v>
      </c>
      <c r="AQ20" s="85" t="b">
        <v>0</v>
      </c>
      <c r="AR20" s="85" t="b">
        <v>0</v>
      </c>
      <c r="AS20" s="85" t="s">
        <v>553</v>
      </c>
      <c r="AT20" s="85">
        <v>61</v>
      </c>
      <c r="AU20" s="90" t="s">
        <v>884</v>
      </c>
      <c r="AV20" s="85" t="b">
        <v>0</v>
      </c>
      <c r="AW20" s="85" t="s">
        <v>924</v>
      </c>
      <c r="AX20" s="90" t="s">
        <v>942</v>
      </c>
      <c r="AY20" s="85" t="s">
        <v>65</v>
      </c>
      <c r="AZ20" s="85" t="str">
        <f>REPLACE(INDEX(GroupVertices[Group],MATCH(Vertices[[#This Row],[Vertex]],GroupVertices[Vertex],0)),1,1,"")</f>
        <v>16</v>
      </c>
      <c r="BA20" s="51"/>
      <c r="BB20" s="51"/>
      <c r="BC20" s="51"/>
      <c r="BD20" s="51"/>
      <c r="BE20" s="51"/>
      <c r="BF20" s="51"/>
      <c r="BG20" s="51"/>
      <c r="BH20" s="51"/>
      <c r="BI20" s="51"/>
      <c r="BJ20" s="51"/>
      <c r="BK20" s="51"/>
      <c r="BL20" s="52"/>
      <c r="BM20" s="51"/>
      <c r="BN20" s="52"/>
      <c r="BO20" s="51"/>
      <c r="BP20" s="52"/>
      <c r="BQ20" s="51"/>
      <c r="BR20" s="52"/>
      <c r="BS20" s="51"/>
      <c r="BT20" s="2"/>
      <c r="BU20" s="3"/>
      <c r="BV20" s="3"/>
      <c r="BW20" s="3"/>
      <c r="BX20" s="3"/>
    </row>
    <row r="21" spans="1:76" ht="15">
      <c r="A21" s="14" t="s">
        <v>224</v>
      </c>
      <c r="B21" s="15"/>
      <c r="C21" s="15" t="s">
        <v>64</v>
      </c>
      <c r="D21" s="93">
        <v>162.0906132414162</v>
      </c>
      <c r="E21" s="81"/>
      <c r="F21" s="112" t="s">
        <v>386</v>
      </c>
      <c r="G21" s="15"/>
      <c r="H21" s="16" t="s">
        <v>224</v>
      </c>
      <c r="I21" s="66"/>
      <c r="J21" s="66"/>
      <c r="K21" s="114" t="s">
        <v>1013</v>
      </c>
      <c r="L21" s="94">
        <v>1</v>
      </c>
      <c r="M21" s="95">
        <v>1497.5760498046875</v>
      </c>
      <c r="N21" s="95">
        <v>6446.4140625</v>
      </c>
      <c r="O21" s="77"/>
      <c r="P21" s="96"/>
      <c r="Q21" s="96"/>
      <c r="R21" s="97"/>
      <c r="S21" s="51">
        <v>1</v>
      </c>
      <c r="T21" s="51">
        <v>1</v>
      </c>
      <c r="U21" s="52">
        <v>0</v>
      </c>
      <c r="V21" s="52">
        <v>0</v>
      </c>
      <c r="W21" s="52">
        <v>0</v>
      </c>
      <c r="X21" s="52">
        <v>0.999993</v>
      </c>
      <c r="Y21" s="52">
        <v>0</v>
      </c>
      <c r="Z21" s="52" t="s">
        <v>1682</v>
      </c>
      <c r="AA21" s="82">
        <v>21</v>
      </c>
      <c r="AB21" s="82"/>
      <c r="AC21" s="98"/>
      <c r="AD21" s="85" t="s">
        <v>620</v>
      </c>
      <c r="AE21" s="85">
        <v>578</v>
      </c>
      <c r="AF21" s="85">
        <v>343</v>
      </c>
      <c r="AG21" s="85">
        <v>2121</v>
      </c>
      <c r="AH21" s="85">
        <v>1058</v>
      </c>
      <c r="AI21" s="85"/>
      <c r="AJ21" s="85" t="s">
        <v>689</v>
      </c>
      <c r="AK21" s="85" t="s">
        <v>750</v>
      </c>
      <c r="AL21" s="85"/>
      <c r="AM21" s="85"/>
      <c r="AN21" s="87">
        <v>39867.23774305556</v>
      </c>
      <c r="AO21" s="85"/>
      <c r="AP21" s="85" t="b">
        <v>1</v>
      </c>
      <c r="AQ21" s="85" t="b">
        <v>0</v>
      </c>
      <c r="AR21" s="85" t="b">
        <v>1</v>
      </c>
      <c r="AS21" s="85" t="s">
        <v>553</v>
      </c>
      <c r="AT21" s="85">
        <v>3</v>
      </c>
      <c r="AU21" s="90" t="s">
        <v>884</v>
      </c>
      <c r="AV21" s="85" t="b">
        <v>0</v>
      </c>
      <c r="AW21" s="85" t="s">
        <v>924</v>
      </c>
      <c r="AX21" s="90" t="s">
        <v>943</v>
      </c>
      <c r="AY21" s="85" t="s">
        <v>66</v>
      </c>
      <c r="AZ21" s="85" t="str">
        <f>REPLACE(INDEX(GroupVertices[Group],MATCH(Vertices[[#This Row],[Vertex]],GroupVertices[Vertex],0)),1,1,"")</f>
        <v>1</v>
      </c>
      <c r="BA21" s="51"/>
      <c r="BB21" s="51"/>
      <c r="BC21" s="51"/>
      <c r="BD21" s="51"/>
      <c r="BE21" s="51"/>
      <c r="BF21" s="51"/>
      <c r="BG21" s="131" t="s">
        <v>1503</v>
      </c>
      <c r="BH21" s="131" t="s">
        <v>1503</v>
      </c>
      <c r="BI21" s="131" t="s">
        <v>1547</v>
      </c>
      <c r="BJ21" s="131" t="s">
        <v>1547</v>
      </c>
      <c r="BK21" s="131">
        <v>0</v>
      </c>
      <c r="BL21" s="134">
        <v>0</v>
      </c>
      <c r="BM21" s="131">
        <v>2</v>
      </c>
      <c r="BN21" s="134">
        <v>8.695652173913043</v>
      </c>
      <c r="BO21" s="131">
        <v>0</v>
      </c>
      <c r="BP21" s="134">
        <v>0</v>
      </c>
      <c r="BQ21" s="131">
        <v>21</v>
      </c>
      <c r="BR21" s="134">
        <v>91.30434782608695</v>
      </c>
      <c r="BS21" s="131">
        <v>23</v>
      </c>
      <c r="BT21" s="2"/>
      <c r="BU21" s="3"/>
      <c r="BV21" s="3"/>
      <c r="BW21" s="3"/>
      <c r="BX21" s="3"/>
    </row>
    <row r="22" spans="1:76" ht="15">
      <c r="A22" s="14" t="s">
        <v>225</v>
      </c>
      <c r="B22" s="15"/>
      <c r="C22" s="15" t="s">
        <v>64</v>
      </c>
      <c r="D22" s="93">
        <v>164.52471806273394</v>
      </c>
      <c r="E22" s="81"/>
      <c r="F22" s="112" t="s">
        <v>387</v>
      </c>
      <c r="G22" s="15"/>
      <c r="H22" s="16" t="s">
        <v>225</v>
      </c>
      <c r="I22" s="66"/>
      <c r="J22" s="66"/>
      <c r="K22" s="114" t="s">
        <v>1014</v>
      </c>
      <c r="L22" s="94">
        <v>1</v>
      </c>
      <c r="M22" s="95">
        <v>4762.35693359375</v>
      </c>
      <c r="N22" s="95">
        <v>9638.095703125</v>
      </c>
      <c r="O22" s="77"/>
      <c r="P22" s="96"/>
      <c r="Q22" s="96"/>
      <c r="R22" s="97"/>
      <c r="S22" s="51">
        <v>0</v>
      </c>
      <c r="T22" s="51">
        <v>1</v>
      </c>
      <c r="U22" s="52">
        <v>0</v>
      </c>
      <c r="V22" s="52">
        <v>0.142857</v>
      </c>
      <c r="W22" s="52">
        <v>1E-06</v>
      </c>
      <c r="X22" s="52">
        <v>0.495142</v>
      </c>
      <c r="Y22" s="52">
        <v>0</v>
      </c>
      <c r="Z22" s="52">
        <v>0</v>
      </c>
      <c r="AA22" s="82">
        <v>22</v>
      </c>
      <c r="AB22" s="82"/>
      <c r="AC22" s="98"/>
      <c r="AD22" s="85" t="s">
        <v>621</v>
      </c>
      <c r="AE22" s="85">
        <v>9431</v>
      </c>
      <c r="AF22" s="85">
        <v>9530</v>
      </c>
      <c r="AG22" s="85">
        <v>34702</v>
      </c>
      <c r="AH22" s="85">
        <v>17880</v>
      </c>
      <c r="AI22" s="85"/>
      <c r="AJ22" s="85" t="s">
        <v>690</v>
      </c>
      <c r="AK22" s="85" t="s">
        <v>751</v>
      </c>
      <c r="AL22" s="90" t="s">
        <v>796</v>
      </c>
      <c r="AM22" s="85"/>
      <c r="AN22" s="87">
        <v>39834.15855324074</v>
      </c>
      <c r="AO22" s="90" t="s">
        <v>837</v>
      </c>
      <c r="AP22" s="85" t="b">
        <v>0</v>
      </c>
      <c r="AQ22" s="85" t="b">
        <v>0</v>
      </c>
      <c r="AR22" s="85" t="b">
        <v>1</v>
      </c>
      <c r="AS22" s="85" t="s">
        <v>553</v>
      </c>
      <c r="AT22" s="85">
        <v>364</v>
      </c>
      <c r="AU22" s="90" t="s">
        <v>888</v>
      </c>
      <c r="AV22" s="85" t="b">
        <v>0</v>
      </c>
      <c r="AW22" s="85" t="s">
        <v>924</v>
      </c>
      <c r="AX22" s="90" t="s">
        <v>944</v>
      </c>
      <c r="AY22" s="85" t="s">
        <v>66</v>
      </c>
      <c r="AZ22" s="85" t="str">
        <f>REPLACE(INDEX(GroupVertices[Group],MATCH(Vertices[[#This Row],[Vertex]],GroupVertices[Vertex],0)),1,1,"")</f>
        <v>4</v>
      </c>
      <c r="BA22" s="51"/>
      <c r="BB22" s="51"/>
      <c r="BC22" s="51"/>
      <c r="BD22" s="51"/>
      <c r="BE22" s="51"/>
      <c r="BF22" s="51"/>
      <c r="BG22" s="131" t="s">
        <v>1504</v>
      </c>
      <c r="BH22" s="131" t="s">
        <v>1504</v>
      </c>
      <c r="BI22" s="131" t="s">
        <v>1548</v>
      </c>
      <c r="BJ22" s="131" t="s">
        <v>1548</v>
      </c>
      <c r="BK22" s="131">
        <v>0</v>
      </c>
      <c r="BL22" s="134">
        <v>0</v>
      </c>
      <c r="BM22" s="131">
        <v>1</v>
      </c>
      <c r="BN22" s="134">
        <v>5.555555555555555</v>
      </c>
      <c r="BO22" s="131">
        <v>0</v>
      </c>
      <c r="BP22" s="134">
        <v>0</v>
      </c>
      <c r="BQ22" s="131">
        <v>17</v>
      </c>
      <c r="BR22" s="134">
        <v>94.44444444444444</v>
      </c>
      <c r="BS22" s="131">
        <v>18</v>
      </c>
      <c r="BT22" s="2"/>
      <c r="BU22" s="3"/>
      <c r="BV22" s="3"/>
      <c r="BW22" s="3"/>
      <c r="BX22" s="3"/>
    </row>
    <row r="23" spans="1:76" ht="15">
      <c r="A23" s="14" t="s">
        <v>226</v>
      </c>
      <c r="B23" s="15"/>
      <c r="C23" s="15" t="s">
        <v>64</v>
      </c>
      <c r="D23" s="93">
        <v>185.79048003872458</v>
      </c>
      <c r="E23" s="81"/>
      <c r="F23" s="112" t="s">
        <v>388</v>
      </c>
      <c r="G23" s="15"/>
      <c r="H23" s="16" t="s">
        <v>226</v>
      </c>
      <c r="I23" s="66"/>
      <c r="J23" s="66"/>
      <c r="K23" s="114" t="s">
        <v>1015</v>
      </c>
      <c r="L23" s="94">
        <v>1667.3333333333333</v>
      </c>
      <c r="M23" s="95">
        <v>5361.7119140625</v>
      </c>
      <c r="N23" s="95">
        <v>5290.64697265625</v>
      </c>
      <c r="O23" s="77"/>
      <c r="P23" s="96"/>
      <c r="Q23" s="96"/>
      <c r="R23" s="97"/>
      <c r="S23" s="51">
        <v>1</v>
      </c>
      <c r="T23" s="51">
        <v>1</v>
      </c>
      <c r="U23" s="52">
        <v>2</v>
      </c>
      <c r="V23" s="52">
        <v>0.5</v>
      </c>
      <c r="W23" s="52">
        <v>0</v>
      </c>
      <c r="X23" s="52">
        <v>1.459449</v>
      </c>
      <c r="Y23" s="52">
        <v>0</v>
      </c>
      <c r="Z23" s="52">
        <v>0</v>
      </c>
      <c r="AA23" s="82">
        <v>23</v>
      </c>
      <c r="AB23" s="82"/>
      <c r="AC23" s="98"/>
      <c r="AD23" s="85" t="s">
        <v>622</v>
      </c>
      <c r="AE23" s="85">
        <v>14661</v>
      </c>
      <c r="AF23" s="85">
        <v>89793</v>
      </c>
      <c r="AG23" s="85">
        <v>59342</v>
      </c>
      <c r="AH23" s="85">
        <v>34370</v>
      </c>
      <c r="AI23" s="85"/>
      <c r="AJ23" s="85" t="s">
        <v>691</v>
      </c>
      <c r="AK23" s="85" t="s">
        <v>752</v>
      </c>
      <c r="AL23" s="90" t="s">
        <v>797</v>
      </c>
      <c r="AM23" s="85"/>
      <c r="AN23" s="87">
        <v>39660.975277777776</v>
      </c>
      <c r="AO23" s="90" t="s">
        <v>838</v>
      </c>
      <c r="AP23" s="85" t="b">
        <v>0</v>
      </c>
      <c r="AQ23" s="85" t="b">
        <v>0</v>
      </c>
      <c r="AR23" s="85" t="b">
        <v>1</v>
      </c>
      <c r="AS23" s="85" t="s">
        <v>553</v>
      </c>
      <c r="AT23" s="85">
        <v>1779</v>
      </c>
      <c r="AU23" s="90" t="s">
        <v>889</v>
      </c>
      <c r="AV23" s="85" t="b">
        <v>1</v>
      </c>
      <c r="AW23" s="85" t="s">
        <v>924</v>
      </c>
      <c r="AX23" s="90" t="s">
        <v>945</v>
      </c>
      <c r="AY23" s="85" t="s">
        <v>66</v>
      </c>
      <c r="AZ23" s="85" t="str">
        <f>REPLACE(INDEX(GroupVertices[Group],MATCH(Vertices[[#This Row],[Vertex]],GroupVertices[Vertex],0)),1,1,"")</f>
        <v>11</v>
      </c>
      <c r="BA23" s="51"/>
      <c r="BB23" s="51"/>
      <c r="BC23" s="51"/>
      <c r="BD23" s="51"/>
      <c r="BE23" s="51"/>
      <c r="BF23" s="51"/>
      <c r="BG23" s="131" t="s">
        <v>1505</v>
      </c>
      <c r="BH23" s="131" t="s">
        <v>1505</v>
      </c>
      <c r="BI23" s="131" t="s">
        <v>1549</v>
      </c>
      <c r="BJ23" s="131" t="s">
        <v>1549</v>
      </c>
      <c r="BK23" s="131">
        <v>1</v>
      </c>
      <c r="BL23" s="134">
        <v>5.2631578947368425</v>
      </c>
      <c r="BM23" s="131">
        <v>2</v>
      </c>
      <c r="BN23" s="134">
        <v>10.526315789473685</v>
      </c>
      <c r="BO23" s="131">
        <v>0</v>
      </c>
      <c r="BP23" s="134">
        <v>0</v>
      </c>
      <c r="BQ23" s="131">
        <v>16</v>
      </c>
      <c r="BR23" s="134">
        <v>84.21052631578948</v>
      </c>
      <c r="BS23" s="131">
        <v>19</v>
      </c>
      <c r="BT23" s="2"/>
      <c r="BU23" s="3"/>
      <c r="BV23" s="3"/>
      <c r="BW23" s="3"/>
      <c r="BX23" s="3"/>
    </row>
    <row r="24" spans="1:76" ht="15">
      <c r="A24" s="14" t="s">
        <v>270</v>
      </c>
      <c r="B24" s="15"/>
      <c r="C24" s="15" t="s">
        <v>64</v>
      </c>
      <c r="D24" s="93">
        <v>162.17566251186827</v>
      </c>
      <c r="E24" s="81"/>
      <c r="F24" s="112" t="s">
        <v>904</v>
      </c>
      <c r="G24" s="15"/>
      <c r="H24" s="16" t="s">
        <v>270</v>
      </c>
      <c r="I24" s="66"/>
      <c r="J24" s="66"/>
      <c r="K24" s="114" t="s">
        <v>1016</v>
      </c>
      <c r="L24" s="94">
        <v>1</v>
      </c>
      <c r="M24" s="95">
        <v>5361.7119140625</v>
      </c>
      <c r="N24" s="95">
        <v>6225.84814453125</v>
      </c>
      <c r="O24" s="77"/>
      <c r="P24" s="96"/>
      <c r="Q24" s="96"/>
      <c r="R24" s="97"/>
      <c r="S24" s="51">
        <v>1</v>
      </c>
      <c r="T24" s="51">
        <v>0</v>
      </c>
      <c r="U24" s="52">
        <v>0</v>
      </c>
      <c r="V24" s="52">
        <v>0.333333</v>
      </c>
      <c r="W24" s="52">
        <v>0</v>
      </c>
      <c r="X24" s="52">
        <v>0.770265</v>
      </c>
      <c r="Y24" s="52">
        <v>0</v>
      </c>
      <c r="Z24" s="52">
        <v>0</v>
      </c>
      <c r="AA24" s="82">
        <v>24</v>
      </c>
      <c r="AB24" s="82"/>
      <c r="AC24" s="98"/>
      <c r="AD24" s="85" t="s">
        <v>270</v>
      </c>
      <c r="AE24" s="85">
        <v>893</v>
      </c>
      <c r="AF24" s="85">
        <v>664</v>
      </c>
      <c r="AG24" s="85">
        <v>13478</v>
      </c>
      <c r="AH24" s="85">
        <v>2598</v>
      </c>
      <c r="AI24" s="85"/>
      <c r="AJ24" s="85" t="s">
        <v>692</v>
      </c>
      <c r="AK24" s="85" t="s">
        <v>753</v>
      </c>
      <c r="AL24" s="85"/>
      <c r="AM24" s="85"/>
      <c r="AN24" s="87">
        <v>39588.673368055555</v>
      </c>
      <c r="AO24" s="90" t="s">
        <v>839</v>
      </c>
      <c r="AP24" s="85" t="b">
        <v>0</v>
      </c>
      <c r="AQ24" s="85" t="b">
        <v>0</v>
      </c>
      <c r="AR24" s="85" t="b">
        <v>0</v>
      </c>
      <c r="AS24" s="85" t="s">
        <v>553</v>
      </c>
      <c r="AT24" s="85">
        <v>33</v>
      </c>
      <c r="AU24" s="90" t="s">
        <v>889</v>
      </c>
      <c r="AV24" s="85" t="b">
        <v>0</v>
      </c>
      <c r="AW24" s="85" t="s">
        <v>924</v>
      </c>
      <c r="AX24" s="90" t="s">
        <v>946</v>
      </c>
      <c r="AY24" s="85" t="s">
        <v>65</v>
      </c>
      <c r="AZ24" s="85" t="str">
        <f>REPLACE(INDEX(GroupVertices[Group],MATCH(Vertices[[#This Row],[Vertex]],GroupVertices[Vertex],0)),1,1,"")</f>
        <v>11</v>
      </c>
      <c r="BA24" s="51"/>
      <c r="BB24" s="51"/>
      <c r="BC24" s="51"/>
      <c r="BD24" s="51"/>
      <c r="BE24" s="51"/>
      <c r="BF24" s="51"/>
      <c r="BG24" s="51"/>
      <c r="BH24" s="51"/>
      <c r="BI24" s="51"/>
      <c r="BJ24" s="51"/>
      <c r="BK24" s="51"/>
      <c r="BL24" s="52"/>
      <c r="BM24" s="51"/>
      <c r="BN24" s="52"/>
      <c r="BO24" s="51"/>
      <c r="BP24" s="52"/>
      <c r="BQ24" s="51"/>
      <c r="BR24" s="52"/>
      <c r="BS24" s="51"/>
      <c r="BT24" s="2"/>
      <c r="BU24" s="3"/>
      <c r="BV24" s="3"/>
      <c r="BW24" s="3"/>
      <c r="BX24" s="3"/>
    </row>
    <row r="25" spans="1:76" ht="15">
      <c r="A25" s="14" t="s">
        <v>227</v>
      </c>
      <c r="B25" s="15"/>
      <c r="C25" s="15" t="s">
        <v>64</v>
      </c>
      <c r="D25" s="93">
        <v>162.43398973520394</v>
      </c>
      <c r="E25" s="81"/>
      <c r="F25" s="112" t="s">
        <v>389</v>
      </c>
      <c r="G25" s="15"/>
      <c r="H25" s="16" t="s">
        <v>227</v>
      </c>
      <c r="I25" s="66"/>
      <c r="J25" s="66"/>
      <c r="K25" s="114" t="s">
        <v>1017</v>
      </c>
      <c r="L25" s="94">
        <v>1</v>
      </c>
      <c r="M25" s="95">
        <v>6170.59765625</v>
      </c>
      <c r="N25" s="95">
        <v>6225.84814453125</v>
      </c>
      <c r="O25" s="77"/>
      <c r="P25" s="96"/>
      <c r="Q25" s="96"/>
      <c r="R25" s="97"/>
      <c r="S25" s="51">
        <v>0</v>
      </c>
      <c r="T25" s="51">
        <v>1</v>
      </c>
      <c r="U25" s="52">
        <v>0</v>
      </c>
      <c r="V25" s="52">
        <v>0.333333</v>
      </c>
      <c r="W25" s="52">
        <v>0</v>
      </c>
      <c r="X25" s="52">
        <v>0.770265</v>
      </c>
      <c r="Y25" s="52">
        <v>0</v>
      </c>
      <c r="Z25" s="52">
        <v>0</v>
      </c>
      <c r="AA25" s="82">
        <v>25</v>
      </c>
      <c r="AB25" s="82"/>
      <c r="AC25" s="98"/>
      <c r="AD25" s="85" t="s">
        <v>623</v>
      </c>
      <c r="AE25" s="85">
        <v>735</v>
      </c>
      <c r="AF25" s="85">
        <v>1639</v>
      </c>
      <c r="AG25" s="85">
        <v>4775</v>
      </c>
      <c r="AH25" s="85">
        <v>5685</v>
      </c>
      <c r="AI25" s="85"/>
      <c r="AJ25" s="85" t="s">
        <v>693</v>
      </c>
      <c r="AK25" s="85" t="s">
        <v>754</v>
      </c>
      <c r="AL25" s="90" t="s">
        <v>798</v>
      </c>
      <c r="AM25" s="85"/>
      <c r="AN25" s="87">
        <v>40029.00902777778</v>
      </c>
      <c r="AO25" s="90" t="s">
        <v>840</v>
      </c>
      <c r="AP25" s="85" t="b">
        <v>0</v>
      </c>
      <c r="AQ25" s="85" t="b">
        <v>0</v>
      </c>
      <c r="AR25" s="85" t="b">
        <v>1</v>
      </c>
      <c r="AS25" s="85" t="s">
        <v>553</v>
      </c>
      <c r="AT25" s="85">
        <v>89</v>
      </c>
      <c r="AU25" s="90" t="s">
        <v>890</v>
      </c>
      <c r="AV25" s="85" t="b">
        <v>0</v>
      </c>
      <c r="AW25" s="85" t="s">
        <v>924</v>
      </c>
      <c r="AX25" s="90" t="s">
        <v>947</v>
      </c>
      <c r="AY25" s="85" t="s">
        <v>66</v>
      </c>
      <c r="AZ25" s="85" t="str">
        <f>REPLACE(INDEX(GroupVertices[Group],MATCH(Vertices[[#This Row],[Vertex]],GroupVertices[Vertex],0)),1,1,"")</f>
        <v>11</v>
      </c>
      <c r="BA25" s="51"/>
      <c r="BB25" s="51"/>
      <c r="BC25" s="51"/>
      <c r="BD25" s="51"/>
      <c r="BE25" s="51"/>
      <c r="BF25" s="51"/>
      <c r="BG25" s="131" t="s">
        <v>1506</v>
      </c>
      <c r="BH25" s="131" t="s">
        <v>1506</v>
      </c>
      <c r="BI25" s="131" t="s">
        <v>1550</v>
      </c>
      <c r="BJ25" s="131" t="s">
        <v>1550</v>
      </c>
      <c r="BK25" s="131">
        <v>0</v>
      </c>
      <c r="BL25" s="134">
        <v>0</v>
      </c>
      <c r="BM25" s="131">
        <v>3</v>
      </c>
      <c r="BN25" s="134">
        <v>11.11111111111111</v>
      </c>
      <c r="BO25" s="131">
        <v>0</v>
      </c>
      <c r="BP25" s="134">
        <v>0</v>
      </c>
      <c r="BQ25" s="131">
        <v>24</v>
      </c>
      <c r="BR25" s="134">
        <v>88.88888888888889</v>
      </c>
      <c r="BS25" s="131">
        <v>27</v>
      </c>
      <c r="BT25" s="2"/>
      <c r="BU25" s="3"/>
      <c r="BV25" s="3"/>
      <c r="BW25" s="3"/>
      <c r="BX25" s="3"/>
    </row>
    <row r="26" spans="1:76" ht="15">
      <c r="A26" s="14" t="s">
        <v>228</v>
      </c>
      <c r="B26" s="15"/>
      <c r="C26" s="15" t="s">
        <v>64</v>
      </c>
      <c r="D26" s="93">
        <v>162.14996226503382</v>
      </c>
      <c r="E26" s="81"/>
      <c r="F26" s="112" t="s">
        <v>390</v>
      </c>
      <c r="G26" s="15"/>
      <c r="H26" s="16" t="s">
        <v>228</v>
      </c>
      <c r="I26" s="66"/>
      <c r="J26" s="66"/>
      <c r="K26" s="114" t="s">
        <v>1018</v>
      </c>
      <c r="L26" s="94">
        <v>1</v>
      </c>
      <c r="M26" s="95">
        <v>9417.51171875</v>
      </c>
      <c r="N26" s="95">
        <v>2361.528564453125</v>
      </c>
      <c r="O26" s="77"/>
      <c r="P26" s="96"/>
      <c r="Q26" s="96"/>
      <c r="R26" s="97"/>
      <c r="S26" s="51">
        <v>0</v>
      </c>
      <c r="T26" s="51">
        <v>1</v>
      </c>
      <c r="U26" s="52">
        <v>0</v>
      </c>
      <c r="V26" s="52">
        <v>1</v>
      </c>
      <c r="W26" s="52">
        <v>0</v>
      </c>
      <c r="X26" s="52">
        <v>0.999993</v>
      </c>
      <c r="Y26" s="52">
        <v>0</v>
      </c>
      <c r="Z26" s="52">
        <v>0</v>
      </c>
      <c r="AA26" s="82">
        <v>26</v>
      </c>
      <c r="AB26" s="82"/>
      <c r="AC26" s="98"/>
      <c r="AD26" s="85" t="s">
        <v>624</v>
      </c>
      <c r="AE26" s="85">
        <v>198</v>
      </c>
      <c r="AF26" s="85">
        <v>567</v>
      </c>
      <c r="AG26" s="85">
        <v>54840</v>
      </c>
      <c r="AH26" s="85">
        <v>35585</v>
      </c>
      <c r="AI26" s="85"/>
      <c r="AJ26" s="85" t="s">
        <v>694</v>
      </c>
      <c r="AK26" s="85" t="s">
        <v>755</v>
      </c>
      <c r="AL26" s="85"/>
      <c r="AM26" s="85"/>
      <c r="AN26" s="87">
        <v>41016.072905092595</v>
      </c>
      <c r="AO26" s="90" t="s">
        <v>841</v>
      </c>
      <c r="AP26" s="85" t="b">
        <v>0</v>
      </c>
      <c r="AQ26" s="85" t="b">
        <v>0</v>
      </c>
      <c r="AR26" s="85" t="b">
        <v>1</v>
      </c>
      <c r="AS26" s="85" t="s">
        <v>553</v>
      </c>
      <c r="AT26" s="85">
        <v>12</v>
      </c>
      <c r="AU26" s="90" t="s">
        <v>884</v>
      </c>
      <c r="AV26" s="85" t="b">
        <v>0</v>
      </c>
      <c r="AW26" s="85" t="s">
        <v>924</v>
      </c>
      <c r="AX26" s="90" t="s">
        <v>948</v>
      </c>
      <c r="AY26" s="85" t="s">
        <v>66</v>
      </c>
      <c r="AZ26" s="85" t="str">
        <f>REPLACE(INDEX(GroupVertices[Group],MATCH(Vertices[[#This Row],[Vertex]],GroupVertices[Vertex],0)),1,1,"")</f>
        <v>15</v>
      </c>
      <c r="BA26" s="51"/>
      <c r="BB26" s="51"/>
      <c r="BC26" s="51"/>
      <c r="BD26" s="51"/>
      <c r="BE26" s="51"/>
      <c r="BF26" s="51"/>
      <c r="BG26" s="131" t="s">
        <v>1507</v>
      </c>
      <c r="BH26" s="131" t="s">
        <v>1507</v>
      </c>
      <c r="BI26" s="131" t="s">
        <v>1551</v>
      </c>
      <c r="BJ26" s="131" t="s">
        <v>1551</v>
      </c>
      <c r="BK26" s="131">
        <v>0</v>
      </c>
      <c r="BL26" s="134">
        <v>0</v>
      </c>
      <c r="BM26" s="131">
        <v>0</v>
      </c>
      <c r="BN26" s="134">
        <v>0</v>
      </c>
      <c r="BO26" s="131">
        <v>0</v>
      </c>
      <c r="BP26" s="134">
        <v>0</v>
      </c>
      <c r="BQ26" s="131">
        <v>6</v>
      </c>
      <c r="BR26" s="134">
        <v>100</v>
      </c>
      <c r="BS26" s="131">
        <v>6</v>
      </c>
      <c r="BT26" s="2"/>
      <c r="BU26" s="3"/>
      <c r="BV26" s="3"/>
      <c r="BW26" s="3"/>
      <c r="BX26" s="3"/>
    </row>
    <row r="27" spans="1:76" ht="15">
      <c r="A27" s="14" t="s">
        <v>271</v>
      </c>
      <c r="B27" s="15"/>
      <c r="C27" s="15" t="s">
        <v>64</v>
      </c>
      <c r="D27" s="93">
        <v>162.53997013452113</v>
      </c>
      <c r="E27" s="81"/>
      <c r="F27" s="112" t="s">
        <v>905</v>
      </c>
      <c r="G27" s="15"/>
      <c r="H27" s="16" t="s">
        <v>271</v>
      </c>
      <c r="I27" s="66"/>
      <c r="J27" s="66"/>
      <c r="K27" s="114" t="s">
        <v>1019</v>
      </c>
      <c r="L27" s="94">
        <v>1</v>
      </c>
      <c r="M27" s="95">
        <v>9417.51171875</v>
      </c>
      <c r="N27" s="95">
        <v>3579.0537109375</v>
      </c>
      <c r="O27" s="77"/>
      <c r="P27" s="96"/>
      <c r="Q27" s="96"/>
      <c r="R27" s="97"/>
      <c r="S27" s="51">
        <v>1</v>
      </c>
      <c r="T27" s="51">
        <v>0</v>
      </c>
      <c r="U27" s="52">
        <v>0</v>
      </c>
      <c r="V27" s="52">
        <v>1</v>
      </c>
      <c r="W27" s="52">
        <v>0</v>
      </c>
      <c r="X27" s="52">
        <v>0.999993</v>
      </c>
      <c r="Y27" s="52">
        <v>0</v>
      </c>
      <c r="Z27" s="52">
        <v>0</v>
      </c>
      <c r="AA27" s="82">
        <v>27</v>
      </c>
      <c r="AB27" s="82"/>
      <c r="AC27" s="98"/>
      <c r="AD27" s="85" t="s">
        <v>625</v>
      </c>
      <c r="AE27" s="85">
        <v>1205</v>
      </c>
      <c r="AF27" s="85">
        <v>2039</v>
      </c>
      <c r="AG27" s="85">
        <v>145677</v>
      </c>
      <c r="AH27" s="85">
        <v>39590</v>
      </c>
      <c r="AI27" s="85"/>
      <c r="AJ27" s="85" t="s">
        <v>695</v>
      </c>
      <c r="AK27" s="85"/>
      <c r="AL27" s="85"/>
      <c r="AM27" s="85"/>
      <c r="AN27" s="87">
        <v>40011.61179398148</v>
      </c>
      <c r="AO27" s="90" t="s">
        <v>842</v>
      </c>
      <c r="AP27" s="85" t="b">
        <v>0</v>
      </c>
      <c r="AQ27" s="85" t="b">
        <v>0</v>
      </c>
      <c r="AR27" s="85" t="b">
        <v>1</v>
      </c>
      <c r="AS27" s="85" t="s">
        <v>553</v>
      </c>
      <c r="AT27" s="85">
        <v>16</v>
      </c>
      <c r="AU27" s="90" t="s">
        <v>891</v>
      </c>
      <c r="AV27" s="85" t="b">
        <v>0</v>
      </c>
      <c r="AW27" s="85" t="s">
        <v>924</v>
      </c>
      <c r="AX27" s="90" t="s">
        <v>949</v>
      </c>
      <c r="AY27" s="85" t="s">
        <v>65</v>
      </c>
      <c r="AZ27" s="85" t="str">
        <f>REPLACE(INDEX(GroupVertices[Group],MATCH(Vertices[[#This Row],[Vertex]],GroupVertices[Vertex],0)),1,1,"")</f>
        <v>15</v>
      </c>
      <c r="BA27" s="51"/>
      <c r="BB27" s="51"/>
      <c r="BC27" s="51"/>
      <c r="BD27" s="51"/>
      <c r="BE27" s="51"/>
      <c r="BF27" s="51"/>
      <c r="BG27" s="51"/>
      <c r="BH27" s="51"/>
      <c r="BI27" s="51"/>
      <c r="BJ27" s="51"/>
      <c r="BK27" s="51"/>
      <c r="BL27" s="52"/>
      <c r="BM27" s="51"/>
      <c r="BN27" s="52"/>
      <c r="BO27" s="51"/>
      <c r="BP27" s="52"/>
      <c r="BQ27" s="51"/>
      <c r="BR27" s="52"/>
      <c r="BS27" s="51"/>
      <c r="BT27" s="2"/>
      <c r="BU27" s="3"/>
      <c r="BV27" s="3"/>
      <c r="BW27" s="3"/>
      <c r="BX27" s="3"/>
    </row>
    <row r="28" spans="1:76" ht="15">
      <c r="A28" s="14" t="s">
        <v>229</v>
      </c>
      <c r="B28" s="15"/>
      <c r="C28" s="15" t="s">
        <v>64</v>
      </c>
      <c r="D28" s="93">
        <v>165.45204655675943</v>
      </c>
      <c r="E28" s="81"/>
      <c r="F28" s="112" t="s">
        <v>391</v>
      </c>
      <c r="G28" s="15"/>
      <c r="H28" s="16" t="s">
        <v>229</v>
      </c>
      <c r="I28" s="66"/>
      <c r="J28" s="66"/>
      <c r="K28" s="114" t="s">
        <v>1020</v>
      </c>
      <c r="L28" s="94">
        <v>1</v>
      </c>
      <c r="M28" s="95">
        <v>1497.5760498046875</v>
      </c>
      <c r="N28" s="95">
        <v>5166.54248046875</v>
      </c>
      <c r="O28" s="77"/>
      <c r="P28" s="96"/>
      <c r="Q28" s="96"/>
      <c r="R28" s="97"/>
      <c r="S28" s="51">
        <v>1</v>
      </c>
      <c r="T28" s="51">
        <v>1</v>
      </c>
      <c r="U28" s="52">
        <v>0</v>
      </c>
      <c r="V28" s="52">
        <v>0</v>
      </c>
      <c r="W28" s="52">
        <v>0</v>
      </c>
      <c r="X28" s="52">
        <v>0.999993</v>
      </c>
      <c r="Y28" s="52">
        <v>0</v>
      </c>
      <c r="Z28" s="52" t="s">
        <v>1682</v>
      </c>
      <c r="AA28" s="82">
        <v>28</v>
      </c>
      <c r="AB28" s="82"/>
      <c r="AC28" s="98"/>
      <c r="AD28" s="85" t="s">
        <v>626</v>
      </c>
      <c r="AE28" s="85">
        <v>411</v>
      </c>
      <c r="AF28" s="85">
        <v>13030</v>
      </c>
      <c r="AG28" s="85">
        <v>201152</v>
      </c>
      <c r="AH28" s="85">
        <v>6</v>
      </c>
      <c r="AI28" s="85"/>
      <c r="AJ28" s="85" t="s">
        <v>696</v>
      </c>
      <c r="AK28" s="85"/>
      <c r="AL28" s="90" t="s">
        <v>799</v>
      </c>
      <c r="AM28" s="85"/>
      <c r="AN28" s="87">
        <v>40060.88071759259</v>
      </c>
      <c r="AO28" s="85"/>
      <c r="AP28" s="85" t="b">
        <v>0</v>
      </c>
      <c r="AQ28" s="85" t="b">
        <v>0</v>
      </c>
      <c r="AR28" s="85" t="b">
        <v>0</v>
      </c>
      <c r="AS28" s="85" t="s">
        <v>553</v>
      </c>
      <c r="AT28" s="85">
        <v>340</v>
      </c>
      <c r="AU28" s="90" t="s">
        <v>889</v>
      </c>
      <c r="AV28" s="85" t="b">
        <v>0</v>
      </c>
      <c r="AW28" s="85" t="s">
        <v>924</v>
      </c>
      <c r="AX28" s="90" t="s">
        <v>950</v>
      </c>
      <c r="AY28" s="85" t="s">
        <v>66</v>
      </c>
      <c r="AZ28" s="85" t="str">
        <f>REPLACE(INDEX(GroupVertices[Group],MATCH(Vertices[[#This Row],[Vertex]],GroupVertices[Vertex],0)),1,1,"")</f>
        <v>1</v>
      </c>
      <c r="BA28" s="51" t="s">
        <v>333</v>
      </c>
      <c r="BB28" s="51" t="s">
        <v>333</v>
      </c>
      <c r="BC28" s="51" t="s">
        <v>343</v>
      </c>
      <c r="BD28" s="51" t="s">
        <v>343</v>
      </c>
      <c r="BE28" s="51"/>
      <c r="BF28" s="51"/>
      <c r="BG28" s="131" t="s">
        <v>1508</v>
      </c>
      <c r="BH28" s="131" t="s">
        <v>1508</v>
      </c>
      <c r="BI28" s="131" t="s">
        <v>1552</v>
      </c>
      <c r="BJ28" s="131" t="s">
        <v>1552</v>
      </c>
      <c r="BK28" s="131">
        <v>1</v>
      </c>
      <c r="BL28" s="134">
        <v>10</v>
      </c>
      <c r="BM28" s="131">
        <v>0</v>
      </c>
      <c r="BN28" s="134">
        <v>0</v>
      </c>
      <c r="BO28" s="131">
        <v>0</v>
      </c>
      <c r="BP28" s="134">
        <v>0</v>
      </c>
      <c r="BQ28" s="131">
        <v>9</v>
      </c>
      <c r="BR28" s="134">
        <v>90</v>
      </c>
      <c r="BS28" s="131">
        <v>10</v>
      </c>
      <c r="BT28" s="2"/>
      <c r="BU28" s="3"/>
      <c r="BV28" s="3"/>
      <c r="BW28" s="3"/>
      <c r="BX28" s="3"/>
    </row>
    <row r="29" spans="1:76" ht="15">
      <c r="A29" s="14" t="s">
        <v>230</v>
      </c>
      <c r="B29" s="15"/>
      <c r="C29" s="15" t="s">
        <v>64</v>
      </c>
      <c r="D29" s="93">
        <v>162.05855417062276</v>
      </c>
      <c r="E29" s="81"/>
      <c r="F29" s="112" t="s">
        <v>392</v>
      </c>
      <c r="G29" s="15"/>
      <c r="H29" s="16" t="s">
        <v>230</v>
      </c>
      <c r="I29" s="66"/>
      <c r="J29" s="66"/>
      <c r="K29" s="114" t="s">
        <v>1021</v>
      </c>
      <c r="L29" s="94">
        <v>1</v>
      </c>
      <c r="M29" s="95">
        <v>1497.5760498046875</v>
      </c>
      <c r="N29" s="95">
        <v>3886.67041015625</v>
      </c>
      <c r="O29" s="77"/>
      <c r="P29" s="96"/>
      <c r="Q29" s="96"/>
      <c r="R29" s="97"/>
      <c r="S29" s="51">
        <v>1</v>
      </c>
      <c r="T29" s="51">
        <v>1</v>
      </c>
      <c r="U29" s="52">
        <v>0</v>
      </c>
      <c r="V29" s="52">
        <v>0</v>
      </c>
      <c r="W29" s="52">
        <v>0</v>
      </c>
      <c r="X29" s="52">
        <v>0.999993</v>
      </c>
      <c r="Y29" s="52">
        <v>0</v>
      </c>
      <c r="Z29" s="52" t="s">
        <v>1682</v>
      </c>
      <c r="AA29" s="82">
        <v>29</v>
      </c>
      <c r="AB29" s="82"/>
      <c r="AC29" s="98"/>
      <c r="AD29" s="85" t="s">
        <v>627</v>
      </c>
      <c r="AE29" s="85">
        <v>399</v>
      </c>
      <c r="AF29" s="85">
        <v>222</v>
      </c>
      <c r="AG29" s="85">
        <v>2888</v>
      </c>
      <c r="AH29" s="85">
        <v>2479</v>
      </c>
      <c r="AI29" s="85"/>
      <c r="AJ29" s="85" t="s">
        <v>697</v>
      </c>
      <c r="AK29" s="85" t="s">
        <v>754</v>
      </c>
      <c r="AL29" s="90" t="s">
        <v>800</v>
      </c>
      <c r="AM29" s="85"/>
      <c r="AN29" s="87">
        <v>39529.92575231481</v>
      </c>
      <c r="AO29" s="90" t="s">
        <v>843</v>
      </c>
      <c r="AP29" s="85" t="b">
        <v>0</v>
      </c>
      <c r="AQ29" s="85" t="b">
        <v>0</v>
      </c>
      <c r="AR29" s="85" t="b">
        <v>1</v>
      </c>
      <c r="AS29" s="85" t="s">
        <v>553</v>
      </c>
      <c r="AT29" s="85">
        <v>11</v>
      </c>
      <c r="AU29" s="90" t="s">
        <v>889</v>
      </c>
      <c r="AV29" s="85" t="b">
        <v>0</v>
      </c>
      <c r="AW29" s="85" t="s">
        <v>924</v>
      </c>
      <c r="AX29" s="90" t="s">
        <v>951</v>
      </c>
      <c r="AY29" s="85" t="s">
        <v>66</v>
      </c>
      <c r="AZ29" s="85" t="str">
        <f>REPLACE(INDEX(GroupVertices[Group],MATCH(Vertices[[#This Row],[Vertex]],GroupVertices[Vertex],0)),1,1,"")</f>
        <v>1</v>
      </c>
      <c r="BA29" s="51" t="s">
        <v>334</v>
      </c>
      <c r="BB29" s="51" t="s">
        <v>334</v>
      </c>
      <c r="BC29" s="51" t="s">
        <v>344</v>
      </c>
      <c r="BD29" s="51" t="s">
        <v>344</v>
      </c>
      <c r="BE29" s="51"/>
      <c r="BF29" s="51"/>
      <c r="BG29" s="131" t="s">
        <v>1509</v>
      </c>
      <c r="BH29" s="131" t="s">
        <v>1509</v>
      </c>
      <c r="BI29" s="131" t="s">
        <v>1553</v>
      </c>
      <c r="BJ29" s="131" t="s">
        <v>1553</v>
      </c>
      <c r="BK29" s="131">
        <v>0</v>
      </c>
      <c r="BL29" s="134">
        <v>0</v>
      </c>
      <c r="BM29" s="131">
        <v>0</v>
      </c>
      <c r="BN29" s="134">
        <v>0</v>
      </c>
      <c r="BO29" s="131">
        <v>0</v>
      </c>
      <c r="BP29" s="134">
        <v>0</v>
      </c>
      <c r="BQ29" s="131">
        <v>2</v>
      </c>
      <c r="BR29" s="134">
        <v>100</v>
      </c>
      <c r="BS29" s="131">
        <v>2</v>
      </c>
      <c r="BT29" s="2"/>
      <c r="BU29" s="3"/>
      <c r="BV29" s="3"/>
      <c r="BW29" s="3"/>
      <c r="BX29" s="3"/>
    </row>
    <row r="30" spans="1:76" ht="15">
      <c r="A30" s="14" t="s">
        <v>231</v>
      </c>
      <c r="B30" s="15"/>
      <c r="C30" s="15" t="s">
        <v>64</v>
      </c>
      <c r="D30" s="93">
        <v>169.42021765819362</v>
      </c>
      <c r="E30" s="81"/>
      <c r="F30" s="112" t="s">
        <v>906</v>
      </c>
      <c r="G30" s="15"/>
      <c r="H30" s="16" t="s">
        <v>231</v>
      </c>
      <c r="I30" s="66"/>
      <c r="J30" s="66"/>
      <c r="K30" s="114" t="s">
        <v>1022</v>
      </c>
      <c r="L30" s="94">
        <v>1</v>
      </c>
      <c r="M30" s="95">
        <v>629.133544921875</v>
      </c>
      <c r="N30" s="95">
        <v>3886.67041015625</v>
      </c>
      <c r="O30" s="77"/>
      <c r="P30" s="96"/>
      <c r="Q30" s="96"/>
      <c r="R30" s="97"/>
      <c r="S30" s="51">
        <v>1</v>
      </c>
      <c r="T30" s="51">
        <v>1</v>
      </c>
      <c r="U30" s="52">
        <v>0</v>
      </c>
      <c r="V30" s="52">
        <v>0</v>
      </c>
      <c r="W30" s="52">
        <v>0</v>
      </c>
      <c r="X30" s="52">
        <v>0.999993</v>
      </c>
      <c r="Y30" s="52">
        <v>0</v>
      </c>
      <c r="Z30" s="52" t="s">
        <v>1682</v>
      </c>
      <c r="AA30" s="82">
        <v>30</v>
      </c>
      <c r="AB30" s="82"/>
      <c r="AC30" s="98"/>
      <c r="AD30" s="85" t="s">
        <v>628</v>
      </c>
      <c r="AE30" s="85">
        <v>835</v>
      </c>
      <c r="AF30" s="85">
        <v>28007</v>
      </c>
      <c r="AG30" s="85">
        <v>1578</v>
      </c>
      <c r="AH30" s="85">
        <v>492</v>
      </c>
      <c r="AI30" s="85"/>
      <c r="AJ30" s="85" t="s">
        <v>698</v>
      </c>
      <c r="AK30" s="85" t="s">
        <v>756</v>
      </c>
      <c r="AL30" s="90" t="s">
        <v>801</v>
      </c>
      <c r="AM30" s="85"/>
      <c r="AN30" s="87">
        <v>40591.89134259259</v>
      </c>
      <c r="AO30" s="85"/>
      <c r="AP30" s="85" t="b">
        <v>0</v>
      </c>
      <c r="AQ30" s="85" t="b">
        <v>0</v>
      </c>
      <c r="AR30" s="85" t="b">
        <v>1</v>
      </c>
      <c r="AS30" s="85" t="s">
        <v>553</v>
      </c>
      <c r="AT30" s="85">
        <v>327</v>
      </c>
      <c r="AU30" s="90" t="s">
        <v>886</v>
      </c>
      <c r="AV30" s="85" t="b">
        <v>0</v>
      </c>
      <c r="AW30" s="85" t="s">
        <v>924</v>
      </c>
      <c r="AX30" s="90" t="s">
        <v>952</v>
      </c>
      <c r="AY30" s="85" t="s">
        <v>66</v>
      </c>
      <c r="AZ30" s="85" t="str">
        <f>REPLACE(INDEX(GroupVertices[Group],MATCH(Vertices[[#This Row],[Vertex]],GroupVertices[Vertex],0)),1,1,"")</f>
        <v>1</v>
      </c>
      <c r="BA30" s="51" t="s">
        <v>335</v>
      </c>
      <c r="BB30" s="51" t="s">
        <v>335</v>
      </c>
      <c r="BC30" s="51" t="s">
        <v>344</v>
      </c>
      <c r="BD30" s="51" t="s">
        <v>344</v>
      </c>
      <c r="BE30" s="51" t="s">
        <v>351</v>
      </c>
      <c r="BF30" s="51" t="s">
        <v>351</v>
      </c>
      <c r="BG30" s="131" t="s">
        <v>1510</v>
      </c>
      <c r="BH30" s="131" t="s">
        <v>1510</v>
      </c>
      <c r="BI30" s="131" t="s">
        <v>1554</v>
      </c>
      <c r="BJ30" s="131" t="s">
        <v>1554</v>
      </c>
      <c r="BK30" s="131">
        <v>0</v>
      </c>
      <c r="BL30" s="134">
        <v>0</v>
      </c>
      <c r="BM30" s="131">
        <v>0</v>
      </c>
      <c r="BN30" s="134">
        <v>0</v>
      </c>
      <c r="BO30" s="131">
        <v>0</v>
      </c>
      <c r="BP30" s="134">
        <v>0</v>
      </c>
      <c r="BQ30" s="131">
        <v>34</v>
      </c>
      <c r="BR30" s="134">
        <v>100</v>
      </c>
      <c r="BS30" s="131">
        <v>34</v>
      </c>
      <c r="BT30" s="2"/>
      <c r="BU30" s="3"/>
      <c r="BV30" s="3"/>
      <c r="BW30" s="3"/>
      <c r="BX30" s="3"/>
    </row>
    <row r="31" spans="1:76" ht="15">
      <c r="A31" s="14" t="s">
        <v>232</v>
      </c>
      <c r="B31" s="15"/>
      <c r="C31" s="15" t="s">
        <v>64</v>
      </c>
      <c r="D31" s="93">
        <v>162.01801666788393</v>
      </c>
      <c r="E31" s="81"/>
      <c r="F31" s="112" t="s">
        <v>393</v>
      </c>
      <c r="G31" s="15"/>
      <c r="H31" s="16" t="s">
        <v>232</v>
      </c>
      <c r="I31" s="66"/>
      <c r="J31" s="66"/>
      <c r="K31" s="114" t="s">
        <v>1023</v>
      </c>
      <c r="L31" s="94">
        <v>1</v>
      </c>
      <c r="M31" s="95">
        <v>2366.0185546875</v>
      </c>
      <c r="N31" s="95">
        <v>5166.54248046875</v>
      </c>
      <c r="O31" s="77"/>
      <c r="P31" s="96"/>
      <c r="Q31" s="96"/>
      <c r="R31" s="97"/>
      <c r="S31" s="51">
        <v>1</v>
      </c>
      <c r="T31" s="51">
        <v>1</v>
      </c>
      <c r="U31" s="52">
        <v>0</v>
      </c>
      <c r="V31" s="52">
        <v>0</v>
      </c>
      <c r="W31" s="52">
        <v>0</v>
      </c>
      <c r="X31" s="52">
        <v>0.999993</v>
      </c>
      <c r="Y31" s="52">
        <v>0</v>
      </c>
      <c r="Z31" s="52" t="s">
        <v>1682</v>
      </c>
      <c r="AA31" s="82">
        <v>31</v>
      </c>
      <c r="AB31" s="82"/>
      <c r="AC31" s="98"/>
      <c r="AD31" s="85" t="s">
        <v>629</v>
      </c>
      <c r="AE31" s="85">
        <v>292</v>
      </c>
      <c r="AF31" s="85">
        <v>69</v>
      </c>
      <c r="AG31" s="85">
        <v>890</v>
      </c>
      <c r="AH31" s="85">
        <v>7259</v>
      </c>
      <c r="AI31" s="85"/>
      <c r="AJ31" s="85" t="s">
        <v>699</v>
      </c>
      <c r="AK31" s="85" t="s">
        <v>757</v>
      </c>
      <c r="AL31" s="85"/>
      <c r="AM31" s="85"/>
      <c r="AN31" s="87">
        <v>43375.0646412037</v>
      </c>
      <c r="AO31" s="90" t="s">
        <v>844</v>
      </c>
      <c r="AP31" s="85" t="b">
        <v>1</v>
      </c>
      <c r="AQ31" s="85" t="b">
        <v>0</v>
      </c>
      <c r="AR31" s="85" t="b">
        <v>0</v>
      </c>
      <c r="AS31" s="85" t="s">
        <v>553</v>
      </c>
      <c r="AT31" s="85">
        <v>1</v>
      </c>
      <c r="AU31" s="85"/>
      <c r="AV31" s="85" t="b">
        <v>0</v>
      </c>
      <c r="AW31" s="85" t="s">
        <v>924</v>
      </c>
      <c r="AX31" s="90" t="s">
        <v>953</v>
      </c>
      <c r="AY31" s="85" t="s">
        <v>66</v>
      </c>
      <c r="AZ31" s="85" t="str">
        <f>REPLACE(INDEX(GroupVertices[Group],MATCH(Vertices[[#This Row],[Vertex]],GroupVertices[Vertex],0)),1,1,"")</f>
        <v>1</v>
      </c>
      <c r="BA31" s="51"/>
      <c r="BB31" s="51"/>
      <c r="BC31" s="51"/>
      <c r="BD31" s="51"/>
      <c r="BE31" s="51" t="s">
        <v>352</v>
      </c>
      <c r="BF31" s="51" t="s">
        <v>352</v>
      </c>
      <c r="BG31" s="131" t="s">
        <v>1511</v>
      </c>
      <c r="BH31" s="131" t="s">
        <v>1511</v>
      </c>
      <c r="BI31" s="131" t="s">
        <v>1555</v>
      </c>
      <c r="BJ31" s="131" t="s">
        <v>1555</v>
      </c>
      <c r="BK31" s="131">
        <v>0</v>
      </c>
      <c r="BL31" s="134">
        <v>0</v>
      </c>
      <c r="BM31" s="131">
        <v>2</v>
      </c>
      <c r="BN31" s="134">
        <v>3.3333333333333335</v>
      </c>
      <c r="BO31" s="131">
        <v>0</v>
      </c>
      <c r="BP31" s="134">
        <v>0</v>
      </c>
      <c r="BQ31" s="131">
        <v>58</v>
      </c>
      <c r="BR31" s="134">
        <v>96.66666666666667</v>
      </c>
      <c r="BS31" s="131">
        <v>60</v>
      </c>
      <c r="BT31" s="2"/>
      <c r="BU31" s="3"/>
      <c r="BV31" s="3"/>
      <c r="BW31" s="3"/>
      <c r="BX31" s="3"/>
    </row>
    <row r="32" spans="1:76" ht="15">
      <c r="A32" s="14" t="s">
        <v>233</v>
      </c>
      <c r="B32" s="15"/>
      <c r="C32" s="15" t="s">
        <v>64</v>
      </c>
      <c r="D32" s="93">
        <v>162.85526182248978</v>
      </c>
      <c r="E32" s="81"/>
      <c r="F32" s="112" t="s">
        <v>394</v>
      </c>
      <c r="G32" s="15"/>
      <c r="H32" s="16" t="s">
        <v>233</v>
      </c>
      <c r="I32" s="66"/>
      <c r="J32" s="66"/>
      <c r="K32" s="114" t="s">
        <v>1024</v>
      </c>
      <c r="L32" s="94">
        <v>1</v>
      </c>
      <c r="M32" s="95">
        <v>9508.470703125</v>
      </c>
      <c r="N32" s="95">
        <v>8996.1591796875</v>
      </c>
      <c r="O32" s="77"/>
      <c r="P32" s="96"/>
      <c r="Q32" s="96"/>
      <c r="R32" s="97"/>
      <c r="S32" s="51">
        <v>1</v>
      </c>
      <c r="T32" s="51">
        <v>1</v>
      </c>
      <c r="U32" s="52">
        <v>0</v>
      </c>
      <c r="V32" s="52">
        <v>0.5</v>
      </c>
      <c r="W32" s="52">
        <v>0</v>
      </c>
      <c r="X32" s="52">
        <v>0.999993</v>
      </c>
      <c r="Y32" s="52">
        <v>0.5</v>
      </c>
      <c r="Z32" s="52">
        <v>0</v>
      </c>
      <c r="AA32" s="82">
        <v>32</v>
      </c>
      <c r="AB32" s="82"/>
      <c r="AC32" s="98"/>
      <c r="AD32" s="85" t="s">
        <v>630</v>
      </c>
      <c r="AE32" s="85">
        <v>3329</v>
      </c>
      <c r="AF32" s="85">
        <v>3229</v>
      </c>
      <c r="AG32" s="85">
        <v>6055</v>
      </c>
      <c r="AH32" s="85">
        <v>7263</v>
      </c>
      <c r="AI32" s="85"/>
      <c r="AJ32" s="85" t="s">
        <v>700</v>
      </c>
      <c r="AK32" s="85"/>
      <c r="AL32" s="85"/>
      <c r="AM32" s="85"/>
      <c r="AN32" s="87">
        <v>41270.6694212963</v>
      </c>
      <c r="AO32" s="90" t="s">
        <v>845</v>
      </c>
      <c r="AP32" s="85" t="b">
        <v>0</v>
      </c>
      <c r="AQ32" s="85" t="b">
        <v>0</v>
      </c>
      <c r="AR32" s="85" t="b">
        <v>1</v>
      </c>
      <c r="AS32" s="85" t="s">
        <v>553</v>
      </c>
      <c r="AT32" s="85">
        <v>16</v>
      </c>
      <c r="AU32" s="90" t="s">
        <v>884</v>
      </c>
      <c r="AV32" s="85" t="b">
        <v>0</v>
      </c>
      <c r="AW32" s="85" t="s">
        <v>924</v>
      </c>
      <c r="AX32" s="90" t="s">
        <v>954</v>
      </c>
      <c r="AY32" s="85" t="s">
        <v>66</v>
      </c>
      <c r="AZ32" s="85" t="str">
        <f>REPLACE(INDEX(GroupVertices[Group],MATCH(Vertices[[#This Row],[Vertex]],GroupVertices[Vertex],0)),1,1,"")</f>
        <v>10</v>
      </c>
      <c r="BA32" s="51"/>
      <c r="BB32" s="51"/>
      <c r="BC32" s="51"/>
      <c r="BD32" s="51"/>
      <c r="BE32" s="51"/>
      <c r="BF32" s="51"/>
      <c r="BG32" s="131" t="s">
        <v>1512</v>
      </c>
      <c r="BH32" s="131" t="s">
        <v>1512</v>
      </c>
      <c r="BI32" s="131" t="s">
        <v>1418</v>
      </c>
      <c r="BJ32" s="131" t="s">
        <v>1418</v>
      </c>
      <c r="BK32" s="131">
        <v>1</v>
      </c>
      <c r="BL32" s="134">
        <v>2.380952380952381</v>
      </c>
      <c r="BM32" s="131">
        <v>2</v>
      </c>
      <c r="BN32" s="134">
        <v>4.761904761904762</v>
      </c>
      <c r="BO32" s="131">
        <v>0</v>
      </c>
      <c r="BP32" s="134">
        <v>0</v>
      </c>
      <c r="BQ32" s="131">
        <v>39</v>
      </c>
      <c r="BR32" s="134">
        <v>92.85714285714286</v>
      </c>
      <c r="BS32" s="131">
        <v>42</v>
      </c>
      <c r="BT32" s="2"/>
      <c r="BU32" s="3"/>
      <c r="BV32" s="3"/>
      <c r="BW32" s="3"/>
      <c r="BX32" s="3"/>
    </row>
    <row r="33" spans="1:76" ht="15">
      <c r="A33" s="14" t="s">
        <v>272</v>
      </c>
      <c r="B33" s="15"/>
      <c r="C33" s="15" t="s">
        <v>64</v>
      </c>
      <c r="D33" s="93">
        <v>162.12028775322503</v>
      </c>
      <c r="E33" s="81"/>
      <c r="F33" s="112" t="s">
        <v>907</v>
      </c>
      <c r="G33" s="15"/>
      <c r="H33" s="16" t="s">
        <v>272</v>
      </c>
      <c r="I33" s="66"/>
      <c r="J33" s="66"/>
      <c r="K33" s="114" t="s">
        <v>1025</v>
      </c>
      <c r="L33" s="94">
        <v>1</v>
      </c>
      <c r="M33" s="95">
        <v>8917.2373046875</v>
      </c>
      <c r="N33" s="95">
        <v>8996.1591796875</v>
      </c>
      <c r="O33" s="77"/>
      <c r="P33" s="96"/>
      <c r="Q33" s="96"/>
      <c r="R33" s="97"/>
      <c r="S33" s="51">
        <v>2</v>
      </c>
      <c r="T33" s="51">
        <v>0</v>
      </c>
      <c r="U33" s="52">
        <v>0</v>
      </c>
      <c r="V33" s="52">
        <v>0.5</v>
      </c>
      <c r="W33" s="52">
        <v>0</v>
      </c>
      <c r="X33" s="52">
        <v>0.999993</v>
      </c>
      <c r="Y33" s="52">
        <v>0.5</v>
      </c>
      <c r="Z33" s="52">
        <v>0</v>
      </c>
      <c r="AA33" s="82">
        <v>33</v>
      </c>
      <c r="AB33" s="82"/>
      <c r="AC33" s="98"/>
      <c r="AD33" s="85" t="s">
        <v>631</v>
      </c>
      <c r="AE33" s="85">
        <v>340</v>
      </c>
      <c r="AF33" s="85">
        <v>455</v>
      </c>
      <c r="AG33" s="85">
        <v>5527</v>
      </c>
      <c r="AH33" s="85">
        <v>37029</v>
      </c>
      <c r="AI33" s="85"/>
      <c r="AJ33" s="85" t="s">
        <v>701</v>
      </c>
      <c r="AK33" s="85" t="s">
        <v>758</v>
      </c>
      <c r="AL33" s="85"/>
      <c r="AM33" s="85"/>
      <c r="AN33" s="87">
        <v>42209.81416666666</v>
      </c>
      <c r="AO33" s="90" t="s">
        <v>846</v>
      </c>
      <c r="AP33" s="85" t="b">
        <v>1</v>
      </c>
      <c r="AQ33" s="85" t="b">
        <v>0</v>
      </c>
      <c r="AR33" s="85" t="b">
        <v>0</v>
      </c>
      <c r="AS33" s="85" t="s">
        <v>553</v>
      </c>
      <c r="AT33" s="85">
        <v>4</v>
      </c>
      <c r="AU33" s="90" t="s">
        <v>884</v>
      </c>
      <c r="AV33" s="85" t="b">
        <v>0</v>
      </c>
      <c r="AW33" s="85" t="s">
        <v>924</v>
      </c>
      <c r="AX33" s="90" t="s">
        <v>955</v>
      </c>
      <c r="AY33" s="85" t="s">
        <v>65</v>
      </c>
      <c r="AZ33" s="85" t="str">
        <f>REPLACE(INDEX(GroupVertices[Group],MATCH(Vertices[[#This Row],[Vertex]],GroupVertices[Vertex],0)),1,1,"")</f>
        <v>10</v>
      </c>
      <c r="BA33" s="51"/>
      <c r="BB33" s="51"/>
      <c r="BC33" s="51"/>
      <c r="BD33" s="51"/>
      <c r="BE33" s="51"/>
      <c r="BF33" s="51"/>
      <c r="BG33" s="51"/>
      <c r="BH33" s="51"/>
      <c r="BI33" s="51"/>
      <c r="BJ33" s="51"/>
      <c r="BK33" s="51"/>
      <c r="BL33" s="52"/>
      <c r="BM33" s="51"/>
      <c r="BN33" s="52"/>
      <c r="BO33" s="51"/>
      <c r="BP33" s="52"/>
      <c r="BQ33" s="51"/>
      <c r="BR33" s="52"/>
      <c r="BS33" s="51"/>
      <c r="BT33" s="2"/>
      <c r="BU33" s="3"/>
      <c r="BV33" s="3"/>
      <c r="BW33" s="3"/>
      <c r="BX33" s="3"/>
    </row>
    <row r="34" spans="1:76" ht="15">
      <c r="A34" s="14" t="s">
        <v>234</v>
      </c>
      <c r="B34" s="15"/>
      <c r="C34" s="15" t="s">
        <v>64</v>
      </c>
      <c r="D34" s="93">
        <v>162.0418622577303</v>
      </c>
      <c r="E34" s="81"/>
      <c r="F34" s="112" t="s">
        <v>395</v>
      </c>
      <c r="G34" s="15"/>
      <c r="H34" s="16" t="s">
        <v>234</v>
      </c>
      <c r="I34" s="66"/>
      <c r="J34" s="66"/>
      <c r="K34" s="114" t="s">
        <v>1026</v>
      </c>
      <c r="L34" s="94">
        <v>1</v>
      </c>
      <c r="M34" s="95">
        <v>8917.2373046875</v>
      </c>
      <c r="N34" s="95">
        <v>7696.28955078125</v>
      </c>
      <c r="O34" s="77"/>
      <c r="P34" s="96"/>
      <c r="Q34" s="96"/>
      <c r="R34" s="97"/>
      <c r="S34" s="51">
        <v>0</v>
      </c>
      <c r="T34" s="51">
        <v>2</v>
      </c>
      <c r="U34" s="52">
        <v>0</v>
      </c>
      <c r="V34" s="52">
        <v>0.5</v>
      </c>
      <c r="W34" s="52">
        <v>0</v>
      </c>
      <c r="X34" s="52">
        <v>0.999993</v>
      </c>
      <c r="Y34" s="52">
        <v>0.5</v>
      </c>
      <c r="Z34" s="52">
        <v>0</v>
      </c>
      <c r="AA34" s="82">
        <v>34</v>
      </c>
      <c r="AB34" s="82"/>
      <c r="AC34" s="98"/>
      <c r="AD34" s="85" t="s">
        <v>632</v>
      </c>
      <c r="AE34" s="85">
        <v>1284</v>
      </c>
      <c r="AF34" s="85">
        <v>159</v>
      </c>
      <c r="AG34" s="85">
        <v>2548</v>
      </c>
      <c r="AH34" s="85">
        <v>650</v>
      </c>
      <c r="AI34" s="85"/>
      <c r="AJ34" s="85" t="s">
        <v>702</v>
      </c>
      <c r="AK34" s="85" t="s">
        <v>759</v>
      </c>
      <c r="AL34" s="85"/>
      <c r="AM34" s="85"/>
      <c r="AN34" s="87">
        <v>40619.83861111111</v>
      </c>
      <c r="AO34" s="85"/>
      <c r="AP34" s="85" t="b">
        <v>0</v>
      </c>
      <c r="AQ34" s="85" t="b">
        <v>0</v>
      </c>
      <c r="AR34" s="85" t="b">
        <v>1</v>
      </c>
      <c r="AS34" s="85" t="s">
        <v>879</v>
      </c>
      <c r="AT34" s="85">
        <v>1</v>
      </c>
      <c r="AU34" s="90" t="s">
        <v>892</v>
      </c>
      <c r="AV34" s="85" t="b">
        <v>0</v>
      </c>
      <c r="AW34" s="85" t="s">
        <v>924</v>
      </c>
      <c r="AX34" s="90" t="s">
        <v>956</v>
      </c>
      <c r="AY34" s="85" t="s">
        <v>66</v>
      </c>
      <c r="AZ34" s="85" t="str">
        <f>REPLACE(INDEX(GroupVertices[Group],MATCH(Vertices[[#This Row],[Vertex]],GroupVertices[Vertex],0)),1,1,"")</f>
        <v>10</v>
      </c>
      <c r="BA34" s="51"/>
      <c r="BB34" s="51"/>
      <c r="BC34" s="51"/>
      <c r="BD34" s="51"/>
      <c r="BE34" s="51"/>
      <c r="BF34" s="51"/>
      <c r="BG34" s="131" t="s">
        <v>1513</v>
      </c>
      <c r="BH34" s="131" t="s">
        <v>1513</v>
      </c>
      <c r="BI34" s="131" t="s">
        <v>1556</v>
      </c>
      <c r="BJ34" s="131" t="s">
        <v>1556</v>
      </c>
      <c r="BK34" s="131">
        <v>1</v>
      </c>
      <c r="BL34" s="134">
        <v>4.166666666666667</v>
      </c>
      <c r="BM34" s="131">
        <v>1</v>
      </c>
      <c r="BN34" s="134">
        <v>4.166666666666667</v>
      </c>
      <c r="BO34" s="131">
        <v>0</v>
      </c>
      <c r="BP34" s="134">
        <v>0</v>
      </c>
      <c r="BQ34" s="131">
        <v>22</v>
      </c>
      <c r="BR34" s="134">
        <v>91.66666666666667</v>
      </c>
      <c r="BS34" s="131">
        <v>24</v>
      </c>
      <c r="BT34" s="2"/>
      <c r="BU34" s="3"/>
      <c r="BV34" s="3"/>
      <c r="BW34" s="3"/>
      <c r="BX34" s="3"/>
    </row>
    <row r="35" spans="1:76" ht="15">
      <c r="A35" s="14" t="s">
        <v>235</v>
      </c>
      <c r="B35" s="15"/>
      <c r="C35" s="15" t="s">
        <v>64</v>
      </c>
      <c r="D35" s="93">
        <v>162.0002649509983</v>
      </c>
      <c r="E35" s="81"/>
      <c r="F35" s="112" t="s">
        <v>908</v>
      </c>
      <c r="G35" s="15"/>
      <c r="H35" s="16" t="s">
        <v>235</v>
      </c>
      <c r="I35" s="66"/>
      <c r="J35" s="66"/>
      <c r="K35" s="114" t="s">
        <v>1027</v>
      </c>
      <c r="L35" s="94">
        <v>1</v>
      </c>
      <c r="M35" s="95">
        <v>2366.0185546875</v>
      </c>
      <c r="N35" s="95">
        <v>9006.1572265625</v>
      </c>
      <c r="O35" s="77"/>
      <c r="P35" s="96"/>
      <c r="Q35" s="96"/>
      <c r="R35" s="97"/>
      <c r="S35" s="51">
        <v>1</v>
      </c>
      <c r="T35" s="51">
        <v>1</v>
      </c>
      <c r="U35" s="52">
        <v>0</v>
      </c>
      <c r="V35" s="52">
        <v>0</v>
      </c>
      <c r="W35" s="52">
        <v>0</v>
      </c>
      <c r="X35" s="52">
        <v>0.999993</v>
      </c>
      <c r="Y35" s="52">
        <v>0</v>
      </c>
      <c r="Z35" s="52" t="s">
        <v>1682</v>
      </c>
      <c r="AA35" s="82">
        <v>35</v>
      </c>
      <c r="AB35" s="82"/>
      <c r="AC35" s="98"/>
      <c r="AD35" s="85" t="s">
        <v>633</v>
      </c>
      <c r="AE35" s="85">
        <v>0</v>
      </c>
      <c r="AF35" s="85">
        <v>2</v>
      </c>
      <c r="AG35" s="85">
        <v>125</v>
      </c>
      <c r="AH35" s="85">
        <v>0</v>
      </c>
      <c r="AI35" s="85"/>
      <c r="AJ35" s="85" t="s">
        <v>703</v>
      </c>
      <c r="AK35" s="85" t="s">
        <v>760</v>
      </c>
      <c r="AL35" s="90" t="s">
        <v>802</v>
      </c>
      <c r="AM35" s="85"/>
      <c r="AN35" s="87">
        <v>43402.17265046296</v>
      </c>
      <c r="AO35" s="90" t="s">
        <v>847</v>
      </c>
      <c r="AP35" s="85" t="b">
        <v>1</v>
      </c>
      <c r="AQ35" s="85" t="b">
        <v>0</v>
      </c>
      <c r="AR35" s="85" t="b">
        <v>0</v>
      </c>
      <c r="AS35" s="85" t="s">
        <v>553</v>
      </c>
      <c r="AT35" s="85">
        <v>0</v>
      </c>
      <c r="AU35" s="85"/>
      <c r="AV35" s="85" t="b">
        <v>0</v>
      </c>
      <c r="AW35" s="85" t="s">
        <v>924</v>
      </c>
      <c r="AX35" s="90" t="s">
        <v>957</v>
      </c>
      <c r="AY35" s="85" t="s">
        <v>66</v>
      </c>
      <c r="AZ35" s="85" t="str">
        <f>REPLACE(INDEX(GroupVertices[Group],MATCH(Vertices[[#This Row],[Vertex]],GroupVertices[Vertex],0)),1,1,"")</f>
        <v>1</v>
      </c>
      <c r="BA35" s="51" t="s">
        <v>336</v>
      </c>
      <c r="BB35" s="51" t="s">
        <v>336</v>
      </c>
      <c r="BC35" s="51" t="s">
        <v>345</v>
      </c>
      <c r="BD35" s="51" t="s">
        <v>345</v>
      </c>
      <c r="BE35" s="51" t="s">
        <v>1488</v>
      </c>
      <c r="BF35" s="51" t="s">
        <v>1488</v>
      </c>
      <c r="BG35" s="131" t="s">
        <v>1514</v>
      </c>
      <c r="BH35" s="131" t="s">
        <v>1514</v>
      </c>
      <c r="BI35" s="131" t="s">
        <v>1557</v>
      </c>
      <c r="BJ35" s="131" t="s">
        <v>1557</v>
      </c>
      <c r="BK35" s="131">
        <v>1</v>
      </c>
      <c r="BL35" s="134">
        <v>3.8461538461538463</v>
      </c>
      <c r="BM35" s="131">
        <v>0</v>
      </c>
      <c r="BN35" s="134">
        <v>0</v>
      </c>
      <c r="BO35" s="131">
        <v>0</v>
      </c>
      <c r="BP35" s="134">
        <v>0</v>
      </c>
      <c r="BQ35" s="131">
        <v>25</v>
      </c>
      <c r="BR35" s="134">
        <v>96.15384615384616</v>
      </c>
      <c r="BS35" s="131">
        <v>26</v>
      </c>
      <c r="BT35" s="2"/>
      <c r="BU35" s="3"/>
      <c r="BV35" s="3"/>
      <c r="BW35" s="3"/>
      <c r="BX35" s="3"/>
    </row>
    <row r="36" spans="1:76" ht="15">
      <c r="A36" s="14" t="s">
        <v>236</v>
      </c>
      <c r="B36" s="15"/>
      <c r="C36" s="15" t="s">
        <v>64</v>
      </c>
      <c r="D36" s="93">
        <v>162.00158970598974</v>
      </c>
      <c r="E36" s="81"/>
      <c r="F36" s="112" t="s">
        <v>909</v>
      </c>
      <c r="G36" s="15"/>
      <c r="H36" s="16" t="s">
        <v>236</v>
      </c>
      <c r="I36" s="66"/>
      <c r="J36" s="66"/>
      <c r="K36" s="114" t="s">
        <v>1028</v>
      </c>
      <c r="L36" s="94">
        <v>1</v>
      </c>
      <c r="M36" s="95">
        <v>1497.5760498046875</v>
      </c>
      <c r="N36" s="95">
        <v>9006.1572265625</v>
      </c>
      <c r="O36" s="77"/>
      <c r="P36" s="96"/>
      <c r="Q36" s="96"/>
      <c r="R36" s="97"/>
      <c r="S36" s="51">
        <v>1</v>
      </c>
      <c r="T36" s="51">
        <v>1</v>
      </c>
      <c r="U36" s="52">
        <v>0</v>
      </c>
      <c r="V36" s="52">
        <v>0</v>
      </c>
      <c r="W36" s="52">
        <v>0</v>
      </c>
      <c r="X36" s="52">
        <v>0.999993</v>
      </c>
      <c r="Y36" s="52">
        <v>0</v>
      </c>
      <c r="Z36" s="52" t="s">
        <v>1682</v>
      </c>
      <c r="AA36" s="82">
        <v>36</v>
      </c>
      <c r="AB36" s="82"/>
      <c r="AC36" s="98"/>
      <c r="AD36" s="85" t="s">
        <v>634</v>
      </c>
      <c r="AE36" s="85">
        <v>3</v>
      </c>
      <c r="AF36" s="85">
        <v>7</v>
      </c>
      <c r="AG36" s="85">
        <v>669</v>
      </c>
      <c r="AH36" s="85">
        <v>4</v>
      </c>
      <c r="AI36" s="85"/>
      <c r="AJ36" s="85" t="s">
        <v>704</v>
      </c>
      <c r="AK36" s="85" t="s">
        <v>761</v>
      </c>
      <c r="AL36" s="90" t="s">
        <v>803</v>
      </c>
      <c r="AM36" s="85"/>
      <c r="AN36" s="87">
        <v>41463.65293981481</v>
      </c>
      <c r="AO36" s="90" t="s">
        <v>848</v>
      </c>
      <c r="AP36" s="85" t="b">
        <v>1</v>
      </c>
      <c r="AQ36" s="85" t="b">
        <v>0</v>
      </c>
      <c r="AR36" s="85" t="b">
        <v>0</v>
      </c>
      <c r="AS36" s="85" t="s">
        <v>553</v>
      </c>
      <c r="AT36" s="85">
        <v>0</v>
      </c>
      <c r="AU36" s="90" t="s">
        <v>884</v>
      </c>
      <c r="AV36" s="85" t="b">
        <v>0</v>
      </c>
      <c r="AW36" s="85" t="s">
        <v>924</v>
      </c>
      <c r="AX36" s="90" t="s">
        <v>958</v>
      </c>
      <c r="AY36" s="85" t="s">
        <v>66</v>
      </c>
      <c r="AZ36" s="85" t="str">
        <f>REPLACE(INDEX(GroupVertices[Group],MATCH(Vertices[[#This Row],[Vertex]],GroupVertices[Vertex],0)),1,1,"")</f>
        <v>1</v>
      </c>
      <c r="BA36" s="51" t="s">
        <v>337</v>
      </c>
      <c r="BB36" s="51" t="s">
        <v>337</v>
      </c>
      <c r="BC36" s="51" t="s">
        <v>346</v>
      </c>
      <c r="BD36" s="51" t="s">
        <v>346</v>
      </c>
      <c r="BE36" s="51" t="s">
        <v>1489</v>
      </c>
      <c r="BF36" s="51" t="s">
        <v>1489</v>
      </c>
      <c r="BG36" s="131" t="s">
        <v>1515</v>
      </c>
      <c r="BH36" s="131" t="s">
        <v>1515</v>
      </c>
      <c r="BI36" s="131" t="s">
        <v>1558</v>
      </c>
      <c r="BJ36" s="131" t="s">
        <v>1558</v>
      </c>
      <c r="BK36" s="131">
        <v>0</v>
      </c>
      <c r="BL36" s="134">
        <v>0</v>
      </c>
      <c r="BM36" s="131">
        <v>0</v>
      </c>
      <c r="BN36" s="134">
        <v>0</v>
      </c>
      <c r="BO36" s="131">
        <v>0</v>
      </c>
      <c r="BP36" s="134">
        <v>0</v>
      </c>
      <c r="BQ36" s="131">
        <v>27</v>
      </c>
      <c r="BR36" s="134">
        <v>100</v>
      </c>
      <c r="BS36" s="131">
        <v>27</v>
      </c>
      <c r="BT36" s="2"/>
      <c r="BU36" s="3"/>
      <c r="BV36" s="3"/>
      <c r="BW36" s="3"/>
      <c r="BX36" s="3"/>
    </row>
    <row r="37" spans="1:76" ht="15">
      <c r="A37" s="14" t="s">
        <v>237</v>
      </c>
      <c r="B37" s="15"/>
      <c r="C37" s="15" t="s">
        <v>64</v>
      </c>
      <c r="D37" s="93">
        <v>185.85618788630126</v>
      </c>
      <c r="E37" s="81"/>
      <c r="F37" s="112" t="s">
        <v>396</v>
      </c>
      <c r="G37" s="15"/>
      <c r="H37" s="16" t="s">
        <v>237</v>
      </c>
      <c r="I37" s="66"/>
      <c r="J37" s="66"/>
      <c r="K37" s="114" t="s">
        <v>1029</v>
      </c>
      <c r="L37" s="94">
        <v>1</v>
      </c>
      <c r="M37" s="95">
        <v>629.133544921875</v>
      </c>
      <c r="N37" s="95">
        <v>9006.1572265625</v>
      </c>
      <c r="O37" s="77"/>
      <c r="P37" s="96"/>
      <c r="Q37" s="96"/>
      <c r="R37" s="97"/>
      <c r="S37" s="51">
        <v>1</v>
      </c>
      <c r="T37" s="51">
        <v>1</v>
      </c>
      <c r="U37" s="52">
        <v>0</v>
      </c>
      <c r="V37" s="52">
        <v>0</v>
      </c>
      <c r="W37" s="52">
        <v>0</v>
      </c>
      <c r="X37" s="52">
        <v>0.999993</v>
      </c>
      <c r="Y37" s="52">
        <v>0</v>
      </c>
      <c r="Z37" s="52" t="s">
        <v>1682</v>
      </c>
      <c r="AA37" s="82">
        <v>37</v>
      </c>
      <c r="AB37" s="82"/>
      <c r="AC37" s="98"/>
      <c r="AD37" s="85" t="s">
        <v>635</v>
      </c>
      <c r="AE37" s="85">
        <v>2379</v>
      </c>
      <c r="AF37" s="85">
        <v>90041</v>
      </c>
      <c r="AG37" s="85">
        <v>81236</v>
      </c>
      <c r="AH37" s="85">
        <v>13695</v>
      </c>
      <c r="AI37" s="85"/>
      <c r="AJ37" s="85" t="s">
        <v>705</v>
      </c>
      <c r="AK37" s="85" t="s">
        <v>762</v>
      </c>
      <c r="AL37" s="90" t="s">
        <v>804</v>
      </c>
      <c r="AM37" s="85"/>
      <c r="AN37" s="87">
        <v>39967.823287037034</v>
      </c>
      <c r="AO37" s="90" t="s">
        <v>849</v>
      </c>
      <c r="AP37" s="85" t="b">
        <v>0</v>
      </c>
      <c r="AQ37" s="85" t="b">
        <v>0</v>
      </c>
      <c r="AR37" s="85" t="b">
        <v>1</v>
      </c>
      <c r="AS37" s="85" t="s">
        <v>553</v>
      </c>
      <c r="AT37" s="85">
        <v>3031</v>
      </c>
      <c r="AU37" s="90" t="s">
        <v>883</v>
      </c>
      <c r="AV37" s="85" t="b">
        <v>1</v>
      </c>
      <c r="AW37" s="85" t="s">
        <v>924</v>
      </c>
      <c r="AX37" s="90" t="s">
        <v>959</v>
      </c>
      <c r="AY37" s="85" t="s">
        <v>66</v>
      </c>
      <c r="AZ37" s="85" t="str">
        <f>REPLACE(INDEX(GroupVertices[Group],MATCH(Vertices[[#This Row],[Vertex]],GroupVertices[Vertex],0)),1,1,"")</f>
        <v>1</v>
      </c>
      <c r="BA37" s="51" t="s">
        <v>338</v>
      </c>
      <c r="BB37" s="51" t="s">
        <v>338</v>
      </c>
      <c r="BC37" s="51" t="s">
        <v>347</v>
      </c>
      <c r="BD37" s="51" t="s">
        <v>347</v>
      </c>
      <c r="BE37" s="51"/>
      <c r="BF37" s="51"/>
      <c r="BG37" s="131" t="s">
        <v>1516</v>
      </c>
      <c r="BH37" s="131" t="s">
        <v>1516</v>
      </c>
      <c r="BI37" s="131" t="s">
        <v>1559</v>
      </c>
      <c r="BJ37" s="131" t="s">
        <v>1559</v>
      </c>
      <c r="BK37" s="131">
        <v>0</v>
      </c>
      <c r="BL37" s="134">
        <v>0</v>
      </c>
      <c r="BM37" s="131">
        <v>0</v>
      </c>
      <c r="BN37" s="134">
        <v>0</v>
      </c>
      <c r="BO37" s="131">
        <v>0</v>
      </c>
      <c r="BP37" s="134">
        <v>0</v>
      </c>
      <c r="BQ37" s="131">
        <v>4</v>
      </c>
      <c r="BR37" s="134">
        <v>100</v>
      </c>
      <c r="BS37" s="131">
        <v>4</v>
      </c>
      <c r="BT37" s="2"/>
      <c r="BU37" s="3"/>
      <c r="BV37" s="3"/>
      <c r="BW37" s="3"/>
      <c r="BX37" s="3"/>
    </row>
    <row r="38" spans="1:76" ht="15">
      <c r="A38" s="14" t="s">
        <v>238</v>
      </c>
      <c r="B38" s="15"/>
      <c r="C38" s="15" t="s">
        <v>64</v>
      </c>
      <c r="D38" s="93">
        <v>162.64144636686734</v>
      </c>
      <c r="E38" s="81"/>
      <c r="F38" s="112" t="s">
        <v>397</v>
      </c>
      <c r="G38" s="15"/>
      <c r="H38" s="16" t="s">
        <v>238</v>
      </c>
      <c r="I38" s="66"/>
      <c r="J38" s="66"/>
      <c r="K38" s="114" t="s">
        <v>1030</v>
      </c>
      <c r="L38" s="94">
        <v>1667.3333333333333</v>
      </c>
      <c r="M38" s="95">
        <v>5361.7119140625</v>
      </c>
      <c r="N38" s="95">
        <v>823.4470825195312</v>
      </c>
      <c r="O38" s="77"/>
      <c r="P38" s="96"/>
      <c r="Q38" s="96"/>
      <c r="R38" s="97"/>
      <c r="S38" s="51">
        <v>0</v>
      </c>
      <c r="T38" s="51">
        <v>2</v>
      </c>
      <c r="U38" s="52">
        <v>2</v>
      </c>
      <c r="V38" s="52">
        <v>0.5</v>
      </c>
      <c r="W38" s="52">
        <v>0</v>
      </c>
      <c r="X38" s="52">
        <v>1.459449</v>
      </c>
      <c r="Y38" s="52">
        <v>0</v>
      </c>
      <c r="Z38" s="52">
        <v>0</v>
      </c>
      <c r="AA38" s="82">
        <v>38</v>
      </c>
      <c r="AB38" s="82"/>
      <c r="AC38" s="98"/>
      <c r="AD38" s="85" t="s">
        <v>636</v>
      </c>
      <c r="AE38" s="85">
        <v>2933</v>
      </c>
      <c r="AF38" s="85">
        <v>2422</v>
      </c>
      <c r="AG38" s="85">
        <v>29428</v>
      </c>
      <c r="AH38" s="85">
        <v>6922</v>
      </c>
      <c r="AI38" s="85"/>
      <c r="AJ38" s="85"/>
      <c r="AK38" s="85"/>
      <c r="AL38" s="85"/>
      <c r="AM38" s="85"/>
      <c r="AN38" s="87">
        <v>40883.01497685185</v>
      </c>
      <c r="AO38" s="90" t="s">
        <v>850</v>
      </c>
      <c r="AP38" s="85" t="b">
        <v>1</v>
      </c>
      <c r="AQ38" s="85" t="b">
        <v>0</v>
      </c>
      <c r="AR38" s="85" t="b">
        <v>1</v>
      </c>
      <c r="AS38" s="85" t="s">
        <v>553</v>
      </c>
      <c r="AT38" s="85">
        <v>22</v>
      </c>
      <c r="AU38" s="90" t="s">
        <v>884</v>
      </c>
      <c r="AV38" s="85" t="b">
        <v>0</v>
      </c>
      <c r="AW38" s="85" t="s">
        <v>924</v>
      </c>
      <c r="AX38" s="90" t="s">
        <v>960</v>
      </c>
      <c r="AY38" s="85" t="s">
        <v>66</v>
      </c>
      <c r="AZ38" s="85" t="str">
        <f>REPLACE(INDEX(GroupVertices[Group],MATCH(Vertices[[#This Row],[Vertex]],GroupVertices[Vertex],0)),1,1,"")</f>
        <v>9</v>
      </c>
      <c r="BA38" s="51"/>
      <c r="BB38" s="51"/>
      <c r="BC38" s="51"/>
      <c r="BD38" s="51"/>
      <c r="BE38" s="51"/>
      <c r="BF38" s="51"/>
      <c r="BG38" s="131" t="s">
        <v>1517</v>
      </c>
      <c r="BH38" s="131" t="s">
        <v>1517</v>
      </c>
      <c r="BI38" s="131" t="s">
        <v>1560</v>
      </c>
      <c r="BJ38" s="131" t="s">
        <v>1560</v>
      </c>
      <c r="BK38" s="131">
        <v>0</v>
      </c>
      <c r="BL38" s="134">
        <v>0</v>
      </c>
      <c r="BM38" s="131">
        <v>0</v>
      </c>
      <c r="BN38" s="134">
        <v>0</v>
      </c>
      <c r="BO38" s="131">
        <v>0</v>
      </c>
      <c r="BP38" s="134">
        <v>0</v>
      </c>
      <c r="BQ38" s="131">
        <v>8</v>
      </c>
      <c r="BR38" s="134">
        <v>100</v>
      </c>
      <c r="BS38" s="131">
        <v>8</v>
      </c>
      <c r="BT38" s="2"/>
      <c r="BU38" s="3"/>
      <c r="BV38" s="3"/>
      <c r="BW38" s="3"/>
      <c r="BX38" s="3"/>
    </row>
    <row r="39" spans="1:76" ht="15">
      <c r="A39" s="14" t="s">
        <v>273</v>
      </c>
      <c r="B39" s="15"/>
      <c r="C39" s="15" t="s">
        <v>64</v>
      </c>
      <c r="D39" s="93">
        <v>163.62017535456167</v>
      </c>
      <c r="E39" s="81"/>
      <c r="F39" s="112" t="s">
        <v>910</v>
      </c>
      <c r="G39" s="15"/>
      <c r="H39" s="16" t="s">
        <v>273</v>
      </c>
      <c r="I39" s="66"/>
      <c r="J39" s="66"/>
      <c r="K39" s="114" t="s">
        <v>1031</v>
      </c>
      <c r="L39" s="94">
        <v>1</v>
      </c>
      <c r="M39" s="95">
        <v>5361.7119140625</v>
      </c>
      <c r="N39" s="95">
        <v>1764.5294189453125</v>
      </c>
      <c r="O39" s="77"/>
      <c r="P39" s="96"/>
      <c r="Q39" s="96"/>
      <c r="R39" s="97"/>
      <c r="S39" s="51">
        <v>1</v>
      </c>
      <c r="T39" s="51">
        <v>0</v>
      </c>
      <c r="U39" s="52">
        <v>0</v>
      </c>
      <c r="V39" s="52">
        <v>0.333333</v>
      </c>
      <c r="W39" s="52">
        <v>0</v>
      </c>
      <c r="X39" s="52">
        <v>0.770265</v>
      </c>
      <c r="Y39" s="52">
        <v>0</v>
      </c>
      <c r="Z39" s="52">
        <v>0</v>
      </c>
      <c r="AA39" s="82">
        <v>39</v>
      </c>
      <c r="AB39" s="82"/>
      <c r="AC39" s="98"/>
      <c r="AD39" s="85" t="s">
        <v>637</v>
      </c>
      <c r="AE39" s="85">
        <v>4823</v>
      </c>
      <c r="AF39" s="85">
        <v>6116</v>
      </c>
      <c r="AG39" s="85">
        <v>19074</v>
      </c>
      <c r="AH39" s="85">
        <v>19324</v>
      </c>
      <c r="AI39" s="85"/>
      <c r="AJ39" s="85" t="s">
        <v>706</v>
      </c>
      <c r="AK39" s="85"/>
      <c r="AL39" s="85"/>
      <c r="AM39" s="85"/>
      <c r="AN39" s="87">
        <v>43549.066354166665</v>
      </c>
      <c r="AO39" s="90" t="s">
        <v>851</v>
      </c>
      <c r="AP39" s="85" t="b">
        <v>1</v>
      </c>
      <c r="AQ39" s="85" t="b">
        <v>0</v>
      </c>
      <c r="AR39" s="85" t="b">
        <v>0</v>
      </c>
      <c r="AS39" s="85" t="s">
        <v>553</v>
      </c>
      <c r="AT39" s="85">
        <v>0</v>
      </c>
      <c r="AU39" s="85"/>
      <c r="AV39" s="85" t="b">
        <v>0</v>
      </c>
      <c r="AW39" s="85" t="s">
        <v>924</v>
      </c>
      <c r="AX39" s="90" t="s">
        <v>961</v>
      </c>
      <c r="AY39" s="85" t="s">
        <v>65</v>
      </c>
      <c r="AZ39" s="85" t="str">
        <f>REPLACE(INDEX(GroupVertices[Group],MATCH(Vertices[[#This Row],[Vertex]],GroupVertices[Vertex],0)),1,1,"")</f>
        <v>9</v>
      </c>
      <c r="BA39" s="51"/>
      <c r="BB39" s="51"/>
      <c r="BC39" s="51"/>
      <c r="BD39" s="51"/>
      <c r="BE39" s="51"/>
      <c r="BF39" s="51"/>
      <c r="BG39" s="51"/>
      <c r="BH39" s="51"/>
      <c r="BI39" s="51"/>
      <c r="BJ39" s="51"/>
      <c r="BK39" s="51"/>
      <c r="BL39" s="52"/>
      <c r="BM39" s="51"/>
      <c r="BN39" s="52"/>
      <c r="BO39" s="51"/>
      <c r="BP39" s="52"/>
      <c r="BQ39" s="51"/>
      <c r="BR39" s="52"/>
      <c r="BS39" s="51"/>
      <c r="BT39" s="2"/>
      <c r="BU39" s="3"/>
      <c r="BV39" s="3"/>
      <c r="BW39" s="3"/>
      <c r="BX39" s="3"/>
    </row>
    <row r="40" spans="1:76" ht="15">
      <c r="A40" s="14" t="s">
        <v>274</v>
      </c>
      <c r="B40" s="15"/>
      <c r="C40" s="15" t="s">
        <v>64</v>
      </c>
      <c r="D40" s="93">
        <v>163.24924395695146</v>
      </c>
      <c r="E40" s="81"/>
      <c r="F40" s="112" t="s">
        <v>911</v>
      </c>
      <c r="G40" s="15"/>
      <c r="H40" s="16" t="s">
        <v>274</v>
      </c>
      <c r="I40" s="66"/>
      <c r="J40" s="66"/>
      <c r="K40" s="114" t="s">
        <v>1032</v>
      </c>
      <c r="L40" s="94">
        <v>1</v>
      </c>
      <c r="M40" s="95">
        <v>6170.59765625</v>
      </c>
      <c r="N40" s="95">
        <v>1764.5294189453125</v>
      </c>
      <c r="O40" s="77"/>
      <c r="P40" s="96"/>
      <c r="Q40" s="96"/>
      <c r="R40" s="97"/>
      <c r="S40" s="51">
        <v>1</v>
      </c>
      <c r="T40" s="51">
        <v>0</v>
      </c>
      <c r="U40" s="52">
        <v>0</v>
      </c>
      <c r="V40" s="52">
        <v>0.333333</v>
      </c>
      <c r="W40" s="52">
        <v>0</v>
      </c>
      <c r="X40" s="52">
        <v>0.770265</v>
      </c>
      <c r="Y40" s="52">
        <v>0</v>
      </c>
      <c r="Z40" s="52">
        <v>0</v>
      </c>
      <c r="AA40" s="82">
        <v>40</v>
      </c>
      <c r="AB40" s="82"/>
      <c r="AC40" s="98"/>
      <c r="AD40" s="85" t="s">
        <v>638</v>
      </c>
      <c r="AE40" s="85">
        <v>1504</v>
      </c>
      <c r="AF40" s="85">
        <v>4716</v>
      </c>
      <c r="AG40" s="85">
        <v>6552</v>
      </c>
      <c r="AH40" s="85">
        <v>2154</v>
      </c>
      <c r="AI40" s="85"/>
      <c r="AJ40" s="85" t="s">
        <v>707</v>
      </c>
      <c r="AK40" s="85" t="s">
        <v>763</v>
      </c>
      <c r="AL40" s="85"/>
      <c r="AM40" s="85"/>
      <c r="AN40" s="87">
        <v>43547.092465277776</v>
      </c>
      <c r="AO40" s="90" t="s">
        <v>852</v>
      </c>
      <c r="AP40" s="85" t="b">
        <v>1</v>
      </c>
      <c r="AQ40" s="85" t="b">
        <v>0</v>
      </c>
      <c r="AR40" s="85" t="b">
        <v>0</v>
      </c>
      <c r="AS40" s="85" t="s">
        <v>553</v>
      </c>
      <c r="AT40" s="85">
        <v>2</v>
      </c>
      <c r="AU40" s="85"/>
      <c r="AV40" s="85" t="b">
        <v>0</v>
      </c>
      <c r="AW40" s="85" t="s">
        <v>924</v>
      </c>
      <c r="AX40" s="90" t="s">
        <v>962</v>
      </c>
      <c r="AY40" s="85" t="s">
        <v>65</v>
      </c>
      <c r="AZ40" s="85" t="str">
        <f>REPLACE(INDEX(GroupVertices[Group],MATCH(Vertices[[#This Row],[Vertex]],GroupVertices[Vertex],0)),1,1,"")</f>
        <v>9</v>
      </c>
      <c r="BA40" s="51"/>
      <c r="BB40" s="51"/>
      <c r="BC40" s="51"/>
      <c r="BD40" s="51"/>
      <c r="BE40" s="51"/>
      <c r="BF40" s="51"/>
      <c r="BG40" s="51"/>
      <c r="BH40" s="51"/>
      <c r="BI40" s="51"/>
      <c r="BJ40" s="51"/>
      <c r="BK40" s="51"/>
      <c r="BL40" s="52"/>
      <c r="BM40" s="51"/>
      <c r="BN40" s="52"/>
      <c r="BO40" s="51"/>
      <c r="BP40" s="52"/>
      <c r="BQ40" s="51"/>
      <c r="BR40" s="52"/>
      <c r="BS40" s="51"/>
      <c r="BT40" s="2"/>
      <c r="BU40" s="3"/>
      <c r="BV40" s="3"/>
      <c r="BW40" s="3"/>
      <c r="BX40" s="3"/>
    </row>
    <row r="41" spans="1:76" ht="15">
      <c r="A41" s="14" t="s">
        <v>239</v>
      </c>
      <c r="B41" s="15"/>
      <c r="C41" s="15" t="s">
        <v>64</v>
      </c>
      <c r="D41" s="93">
        <v>162.01642696189415</v>
      </c>
      <c r="E41" s="81"/>
      <c r="F41" s="112" t="s">
        <v>912</v>
      </c>
      <c r="G41" s="15"/>
      <c r="H41" s="16" t="s">
        <v>239</v>
      </c>
      <c r="I41" s="66"/>
      <c r="J41" s="66"/>
      <c r="K41" s="114" t="s">
        <v>1033</v>
      </c>
      <c r="L41" s="94">
        <v>1</v>
      </c>
      <c r="M41" s="95">
        <v>8498.17578125</v>
      </c>
      <c r="N41" s="95">
        <v>876.3829345703125</v>
      </c>
      <c r="O41" s="77"/>
      <c r="P41" s="96"/>
      <c r="Q41" s="96"/>
      <c r="R41" s="97"/>
      <c r="S41" s="51">
        <v>1</v>
      </c>
      <c r="T41" s="51">
        <v>1</v>
      </c>
      <c r="U41" s="52">
        <v>0</v>
      </c>
      <c r="V41" s="52">
        <v>1</v>
      </c>
      <c r="W41" s="52">
        <v>0</v>
      </c>
      <c r="X41" s="52">
        <v>0.999993</v>
      </c>
      <c r="Y41" s="52">
        <v>0</v>
      </c>
      <c r="Z41" s="52">
        <v>1</v>
      </c>
      <c r="AA41" s="82">
        <v>41</v>
      </c>
      <c r="AB41" s="82"/>
      <c r="AC41" s="98"/>
      <c r="AD41" s="85" t="s">
        <v>639</v>
      </c>
      <c r="AE41" s="85">
        <v>46</v>
      </c>
      <c r="AF41" s="85">
        <v>63</v>
      </c>
      <c r="AG41" s="85">
        <v>37</v>
      </c>
      <c r="AH41" s="85">
        <v>8</v>
      </c>
      <c r="AI41" s="85"/>
      <c r="AJ41" s="85" t="s">
        <v>708</v>
      </c>
      <c r="AK41" s="85" t="s">
        <v>764</v>
      </c>
      <c r="AL41" s="90" t="s">
        <v>805</v>
      </c>
      <c r="AM41" s="85"/>
      <c r="AN41" s="87">
        <v>42975.87153935185</v>
      </c>
      <c r="AO41" s="90" t="s">
        <v>853</v>
      </c>
      <c r="AP41" s="85" t="b">
        <v>0</v>
      </c>
      <c r="AQ41" s="85" t="b">
        <v>0</v>
      </c>
      <c r="AR41" s="85" t="b">
        <v>0</v>
      </c>
      <c r="AS41" s="85" t="s">
        <v>553</v>
      </c>
      <c r="AT41" s="85">
        <v>1</v>
      </c>
      <c r="AU41" s="90" t="s">
        <v>884</v>
      </c>
      <c r="AV41" s="85" t="b">
        <v>0</v>
      </c>
      <c r="AW41" s="85" t="s">
        <v>924</v>
      </c>
      <c r="AX41" s="90" t="s">
        <v>963</v>
      </c>
      <c r="AY41" s="85" t="s">
        <v>66</v>
      </c>
      <c r="AZ41" s="85" t="str">
        <f>REPLACE(INDEX(GroupVertices[Group],MATCH(Vertices[[#This Row],[Vertex]],GroupVertices[Vertex],0)),1,1,"")</f>
        <v>14</v>
      </c>
      <c r="BA41" s="51"/>
      <c r="BB41" s="51"/>
      <c r="BC41" s="51"/>
      <c r="BD41" s="51"/>
      <c r="BE41" s="51" t="s">
        <v>355</v>
      </c>
      <c r="BF41" s="51" t="s">
        <v>355</v>
      </c>
      <c r="BG41" s="131" t="s">
        <v>1319</v>
      </c>
      <c r="BH41" s="131" t="s">
        <v>1319</v>
      </c>
      <c r="BI41" s="131" t="s">
        <v>1419</v>
      </c>
      <c r="BJ41" s="131" t="s">
        <v>1419</v>
      </c>
      <c r="BK41" s="131">
        <v>1</v>
      </c>
      <c r="BL41" s="134">
        <v>8.333333333333334</v>
      </c>
      <c r="BM41" s="131">
        <v>0</v>
      </c>
      <c r="BN41" s="134">
        <v>0</v>
      </c>
      <c r="BO41" s="131">
        <v>0</v>
      </c>
      <c r="BP41" s="134">
        <v>0</v>
      </c>
      <c r="BQ41" s="131">
        <v>11</v>
      </c>
      <c r="BR41" s="134">
        <v>91.66666666666667</v>
      </c>
      <c r="BS41" s="131">
        <v>12</v>
      </c>
      <c r="BT41" s="2"/>
      <c r="BU41" s="3"/>
      <c r="BV41" s="3"/>
      <c r="BW41" s="3"/>
      <c r="BX41" s="3"/>
    </row>
    <row r="42" spans="1:76" ht="15">
      <c r="A42" s="14" t="s">
        <v>240</v>
      </c>
      <c r="B42" s="15"/>
      <c r="C42" s="15" t="s">
        <v>64</v>
      </c>
      <c r="D42" s="93">
        <v>162.22891766252513</v>
      </c>
      <c r="E42" s="81"/>
      <c r="F42" s="112" t="s">
        <v>398</v>
      </c>
      <c r="G42" s="15"/>
      <c r="H42" s="16" t="s">
        <v>240</v>
      </c>
      <c r="I42" s="66"/>
      <c r="J42" s="66"/>
      <c r="K42" s="114" t="s">
        <v>1034</v>
      </c>
      <c r="L42" s="94">
        <v>1</v>
      </c>
      <c r="M42" s="95">
        <v>9368.783203125</v>
      </c>
      <c r="N42" s="95">
        <v>876.3829345703125</v>
      </c>
      <c r="O42" s="77"/>
      <c r="P42" s="96"/>
      <c r="Q42" s="96"/>
      <c r="R42" s="97"/>
      <c r="S42" s="51">
        <v>1</v>
      </c>
      <c r="T42" s="51">
        <v>1</v>
      </c>
      <c r="U42" s="52">
        <v>0</v>
      </c>
      <c r="V42" s="52">
        <v>1</v>
      </c>
      <c r="W42" s="52">
        <v>0</v>
      </c>
      <c r="X42" s="52">
        <v>0.999993</v>
      </c>
      <c r="Y42" s="52">
        <v>0</v>
      </c>
      <c r="Z42" s="52">
        <v>1</v>
      </c>
      <c r="AA42" s="82">
        <v>42</v>
      </c>
      <c r="AB42" s="82"/>
      <c r="AC42" s="98"/>
      <c r="AD42" s="85" t="s">
        <v>640</v>
      </c>
      <c r="AE42" s="85">
        <v>906</v>
      </c>
      <c r="AF42" s="85">
        <v>865</v>
      </c>
      <c r="AG42" s="85">
        <v>2925</v>
      </c>
      <c r="AH42" s="85">
        <v>1774</v>
      </c>
      <c r="AI42" s="85"/>
      <c r="AJ42" s="85" t="s">
        <v>709</v>
      </c>
      <c r="AK42" s="85" t="s">
        <v>750</v>
      </c>
      <c r="AL42" s="90" t="s">
        <v>806</v>
      </c>
      <c r="AM42" s="85"/>
      <c r="AN42" s="87">
        <v>40961.02216435185</v>
      </c>
      <c r="AO42" s="90" t="s">
        <v>854</v>
      </c>
      <c r="AP42" s="85" t="b">
        <v>0</v>
      </c>
      <c r="AQ42" s="85" t="b">
        <v>0</v>
      </c>
      <c r="AR42" s="85" t="b">
        <v>1</v>
      </c>
      <c r="AS42" s="85" t="s">
        <v>553</v>
      </c>
      <c r="AT42" s="85">
        <v>47</v>
      </c>
      <c r="AU42" s="90" t="s">
        <v>889</v>
      </c>
      <c r="AV42" s="85" t="b">
        <v>0</v>
      </c>
      <c r="AW42" s="85" t="s">
        <v>924</v>
      </c>
      <c r="AX42" s="90" t="s">
        <v>964</v>
      </c>
      <c r="AY42" s="85" t="s">
        <v>66</v>
      </c>
      <c r="AZ42" s="85" t="str">
        <f>REPLACE(INDEX(GroupVertices[Group],MATCH(Vertices[[#This Row],[Vertex]],GroupVertices[Vertex],0)),1,1,"")</f>
        <v>14</v>
      </c>
      <c r="BA42" s="51"/>
      <c r="BB42" s="51"/>
      <c r="BC42" s="51"/>
      <c r="BD42" s="51"/>
      <c r="BE42" s="51" t="s">
        <v>355</v>
      </c>
      <c r="BF42" s="51" t="s">
        <v>355</v>
      </c>
      <c r="BG42" s="131" t="s">
        <v>1518</v>
      </c>
      <c r="BH42" s="131" t="s">
        <v>1518</v>
      </c>
      <c r="BI42" s="131" t="s">
        <v>1561</v>
      </c>
      <c r="BJ42" s="131" t="s">
        <v>1561</v>
      </c>
      <c r="BK42" s="131">
        <v>1</v>
      </c>
      <c r="BL42" s="134">
        <v>7.142857142857143</v>
      </c>
      <c r="BM42" s="131">
        <v>0</v>
      </c>
      <c r="BN42" s="134">
        <v>0</v>
      </c>
      <c r="BO42" s="131">
        <v>0</v>
      </c>
      <c r="BP42" s="134">
        <v>0</v>
      </c>
      <c r="BQ42" s="131">
        <v>13</v>
      </c>
      <c r="BR42" s="134">
        <v>92.85714285714286</v>
      </c>
      <c r="BS42" s="131">
        <v>14</v>
      </c>
      <c r="BT42" s="2"/>
      <c r="BU42" s="3"/>
      <c r="BV42" s="3"/>
      <c r="BW42" s="3"/>
      <c r="BX42" s="3"/>
    </row>
    <row r="43" spans="1:76" ht="15">
      <c r="A43" s="14" t="s">
        <v>241</v>
      </c>
      <c r="B43" s="15"/>
      <c r="C43" s="15" t="s">
        <v>64</v>
      </c>
      <c r="D43" s="93">
        <v>162.00105980399317</v>
      </c>
      <c r="E43" s="81"/>
      <c r="F43" s="112" t="s">
        <v>399</v>
      </c>
      <c r="G43" s="15"/>
      <c r="H43" s="16" t="s">
        <v>241</v>
      </c>
      <c r="I43" s="66"/>
      <c r="J43" s="66"/>
      <c r="K43" s="114" t="s">
        <v>1035</v>
      </c>
      <c r="L43" s="94">
        <v>1</v>
      </c>
      <c r="M43" s="95">
        <v>629.133544921875</v>
      </c>
      <c r="N43" s="95">
        <v>7726.28564453125</v>
      </c>
      <c r="O43" s="77"/>
      <c r="P43" s="96"/>
      <c r="Q43" s="96"/>
      <c r="R43" s="97"/>
      <c r="S43" s="51">
        <v>1</v>
      </c>
      <c r="T43" s="51">
        <v>1</v>
      </c>
      <c r="U43" s="52">
        <v>0</v>
      </c>
      <c r="V43" s="52">
        <v>0</v>
      </c>
      <c r="W43" s="52">
        <v>0</v>
      </c>
      <c r="X43" s="52">
        <v>0.999993</v>
      </c>
      <c r="Y43" s="52">
        <v>0</v>
      </c>
      <c r="Z43" s="52" t="s">
        <v>1682</v>
      </c>
      <c r="AA43" s="82">
        <v>43</v>
      </c>
      <c r="AB43" s="82"/>
      <c r="AC43" s="98"/>
      <c r="AD43" s="85" t="s">
        <v>641</v>
      </c>
      <c r="AE43" s="85">
        <v>26</v>
      </c>
      <c r="AF43" s="85">
        <v>5</v>
      </c>
      <c r="AG43" s="85">
        <v>177</v>
      </c>
      <c r="AH43" s="85">
        <v>39</v>
      </c>
      <c r="AI43" s="85"/>
      <c r="AJ43" s="85" t="s">
        <v>710</v>
      </c>
      <c r="AK43" s="85" t="s">
        <v>765</v>
      </c>
      <c r="AL43" s="85"/>
      <c r="AM43" s="85"/>
      <c r="AN43" s="87">
        <v>43188.002118055556</v>
      </c>
      <c r="AO43" s="90" t="s">
        <v>855</v>
      </c>
      <c r="AP43" s="85" t="b">
        <v>0</v>
      </c>
      <c r="AQ43" s="85" t="b">
        <v>0</v>
      </c>
      <c r="AR43" s="85" t="b">
        <v>0</v>
      </c>
      <c r="AS43" s="85" t="s">
        <v>553</v>
      </c>
      <c r="AT43" s="85">
        <v>0</v>
      </c>
      <c r="AU43" s="90" t="s">
        <v>884</v>
      </c>
      <c r="AV43" s="85" t="b">
        <v>0</v>
      </c>
      <c r="AW43" s="85" t="s">
        <v>924</v>
      </c>
      <c r="AX43" s="90" t="s">
        <v>965</v>
      </c>
      <c r="AY43" s="85" t="s">
        <v>66</v>
      </c>
      <c r="AZ43" s="85" t="str">
        <f>REPLACE(INDEX(GroupVertices[Group],MATCH(Vertices[[#This Row],[Vertex]],GroupVertices[Vertex],0)),1,1,"")</f>
        <v>1</v>
      </c>
      <c r="BA43" s="51"/>
      <c r="BB43" s="51"/>
      <c r="BC43" s="51"/>
      <c r="BD43" s="51"/>
      <c r="BE43" s="51"/>
      <c r="BF43" s="51"/>
      <c r="BG43" s="131" t="s">
        <v>1519</v>
      </c>
      <c r="BH43" s="131" t="s">
        <v>1519</v>
      </c>
      <c r="BI43" s="131" t="s">
        <v>1562</v>
      </c>
      <c r="BJ43" s="131" t="s">
        <v>1562</v>
      </c>
      <c r="BK43" s="131">
        <v>1</v>
      </c>
      <c r="BL43" s="134">
        <v>2.0408163265306123</v>
      </c>
      <c r="BM43" s="131">
        <v>0</v>
      </c>
      <c r="BN43" s="134">
        <v>0</v>
      </c>
      <c r="BO43" s="131">
        <v>0</v>
      </c>
      <c r="BP43" s="134">
        <v>0</v>
      </c>
      <c r="BQ43" s="131">
        <v>48</v>
      </c>
      <c r="BR43" s="134">
        <v>97.95918367346938</v>
      </c>
      <c r="BS43" s="131">
        <v>49</v>
      </c>
      <c r="BT43" s="2"/>
      <c r="BU43" s="3"/>
      <c r="BV43" s="3"/>
      <c r="BW43" s="3"/>
      <c r="BX43" s="3"/>
    </row>
    <row r="44" spans="1:76" ht="15">
      <c r="A44" s="14" t="s">
        <v>242</v>
      </c>
      <c r="B44" s="15"/>
      <c r="C44" s="15" t="s">
        <v>64</v>
      </c>
      <c r="D44" s="93">
        <v>162.0339137277815</v>
      </c>
      <c r="E44" s="81"/>
      <c r="F44" s="112" t="s">
        <v>400</v>
      </c>
      <c r="G44" s="15"/>
      <c r="H44" s="16" t="s">
        <v>242</v>
      </c>
      <c r="I44" s="66"/>
      <c r="J44" s="66"/>
      <c r="K44" s="114" t="s">
        <v>1036</v>
      </c>
      <c r="L44" s="94">
        <v>1</v>
      </c>
      <c r="M44" s="95">
        <v>629.133544921875</v>
      </c>
      <c r="N44" s="95">
        <v>6446.4140625</v>
      </c>
      <c r="O44" s="77"/>
      <c r="P44" s="96"/>
      <c r="Q44" s="96"/>
      <c r="R44" s="97"/>
      <c r="S44" s="51">
        <v>1</v>
      </c>
      <c r="T44" s="51">
        <v>1</v>
      </c>
      <c r="U44" s="52">
        <v>0</v>
      </c>
      <c r="V44" s="52">
        <v>0</v>
      </c>
      <c r="W44" s="52">
        <v>0</v>
      </c>
      <c r="X44" s="52">
        <v>0.999993</v>
      </c>
      <c r="Y44" s="52">
        <v>0</v>
      </c>
      <c r="Z44" s="52" t="s">
        <v>1682</v>
      </c>
      <c r="AA44" s="82">
        <v>44</v>
      </c>
      <c r="AB44" s="82"/>
      <c r="AC44" s="98"/>
      <c r="AD44" s="85" t="s">
        <v>642</v>
      </c>
      <c r="AE44" s="85">
        <v>97</v>
      </c>
      <c r="AF44" s="85">
        <v>129</v>
      </c>
      <c r="AG44" s="85">
        <v>661</v>
      </c>
      <c r="AH44" s="85">
        <v>11</v>
      </c>
      <c r="AI44" s="85"/>
      <c r="AJ44" s="85" t="s">
        <v>711</v>
      </c>
      <c r="AK44" s="85"/>
      <c r="AL44" s="85"/>
      <c r="AM44" s="85"/>
      <c r="AN44" s="87">
        <v>41536.76905092593</v>
      </c>
      <c r="AO44" s="85"/>
      <c r="AP44" s="85" t="b">
        <v>1</v>
      </c>
      <c r="AQ44" s="85" t="b">
        <v>0</v>
      </c>
      <c r="AR44" s="85" t="b">
        <v>0</v>
      </c>
      <c r="AS44" s="85" t="s">
        <v>553</v>
      </c>
      <c r="AT44" s="85">
        <v>1</v>
      </c>
      <c r="AU44" s="90" t="s">
        <v>884</v>
      </c>
      <c r="AV44" s="85" t="b">
        <v>0</v>
      </c>
      <c r="AW44" s="85" t="s">
        <v>924</v>
      </c>
      <c r="AX44" s="90" t="s">
        <v>966</v>
      </c>
      <c r="AY44" s="85" t="s">
        <v>66</v>
      </c>
      <c r="AZ44" s="85" t="str">
        <f>REPLACE(INDEX(GroupVertices[Group],MATCH(Vertices[[#This Row],[Vertex]],GroupVertices[Vertex],0)),1,1,"")</f>
        <v>1</v>
      </c>
      <c r="BA44" s="51"/>
      <c r="BB44" s="51"/>
      <c r="BC44" s="51"/>
      <c r="BD44" s="51"/>
      <c r="BE44" s="51" t="s">
        <v>356</v>
      </c>
      <c r="BF44" s="51" t="s">
        <v>356</v>
      </c>
      <c r="BG44" s="131" t="s">
        <v>1520</v>
      </c>
      <c r="BH44" s="131" t="s">
        <v>1520</v>
      </c>
      <c r="BI44" s="131" t="s">
        <v>1563</v>
      </c>
      <c r="BJ44" s="131" t="s">
        <v>1563</v>
      </c>
      <c r="BK44" s="131">
        <v>0</v>
      </c>
      <c r="BL44" s="134">
        <v>0</v>
      </c>
      <c r="BM44" s="131">
        <v>0</v>
      </c>
      <c r="BN44" s="134">
        <v>0</v>
      </c>
      <c r="BO44" s="131">
        <v>0</v>
      </c>
      <c r="BP44" s="134">
        <v>0</v>
      </c>
      <c r="BQ44" s="131">
        <v>19</v>
      </c>
      <c r="BR44" s="134">
        <v>100</v>
      </c>
      <c r="BS44" s="131">
        <v>19</v>
      </c>
      <c r="BT44" s="2"/>
      <c r="BU44" s="3"/>
      <c r="BV44" s="3"/>
      <c r="BW44" s="3"/>
      <c r="BX44" s="3"/>
    </row>
    <row r="45" spans="1:76" ht="15">
      <c r="A45" s="14" t="s">
        <v>243</v>
      </c>
      <c r="B45" s="15"/>
      <c r="C45" s="15" t="s">
        <v>64</v>
      </c>
      <c r="D45" s="93">
        <v>162.45545076606567</v>
      </c>
      <c r="E45" s="81"/>
      <c r="F45" s="112" t="s">
        <v>401</v>
      </c>
      <c r="G45" s="15"/>
      <c r="H45" s="16" t="s">
        <v>243</v>
      </c>
      <c r="I45" s="66"/>
      <c r="J45" s="66"/>
      <c r="K45" s="114" t="s">
        <v>1037</v>
      </c>
      <c r="L45" s="94">
        <v>1</v>
      </c>
      <c r="M45" s="95">
        <v>2366.0185546875</v>
      </c>
      <c r="N45" s="95">
        <v>7726.28564453125</v>
      </c>
      <c r="O45" s="77"/>
      <c r="P45" s="96"/>
      <c r="Q45" s="96"/>
      <c r="R45" s="97"/>
      <c r="S45" s="51">
        <v>1</v>
      </c>
      <c r="T45" s="51">
        <v>1</v>
      </c>
      <c r="U45" s="52">
        <v>0</v>
      </c>
      <c r="V45" s="52">
        <v>0</v>
      </c>
      <c r="W45" s="52">
        <v>0</v>
      </c>
      <c r="X45" s="52">
        <v>0.999993</v>
      </c>
      <c r="Y45" s="52">
        <v>0</v>
      </c>
      <c r="Z45" s="52" t="s">
        <v>1682</v>
      </c>
      <c r="AA45" s="82">
        <v>45</v>
      </c>
      <c r="AB45" s="82"/>
      <c r="AC45" s="98"/>
      <c r="AD45" s="85" t="s">
        <v>643</v>
      </c>
      <c r="AE45" s="85">
        <v>769</v>
      </c>
      <c r="AF45" s="85">
        <v>1720</v>
      </c>
      <c r="AG45" s="85">
        <v>24990</v>
      </c>
      <c r="AH45" s="85">
        <v>45087</v>
      </c>
      <c r="AI45" s="85"/>
      <c r="AJ45" s="85" t="s">
        <v>712</v>
      </c>
      <c r="AK45" s="85" t="s">
        <v>766</v>
      </c>
      <c r="AL45" s="85"/>
      <c r="AM45" s="85"/>
      <c r="AN45" s="87">
        <v>39911.78596064815</v>
      </c>
      <c r="AO45" s="90" t="s">
        <v>856</v>
      </c>
      <c r="AP45" s="85" t="b">
        <v>0</v>
      </c>
      <c r="AQ45" s="85" t="b">
        <v>0</v>
      </c>
      <c r="AR45" s="85" t="b">
        <v>1</v>
      </c>
      <c r="AS45" s="85" t="s">
        <v>553</v>
      </c>
      <c r="AT45" s="85">
        <v>33</v>
      </c>
      <c r="AU45" s="90" t="s">
        <v>893</v>
      </c>
      <c r="AV45" s="85" t="b">
        <v>0</v>
      </c>
      <c r="AW45" s="85" t="s">
        <v>924</v>
      </c>
      <c r="AX45" s="90" t="s">
        <v>967</v>
      </c>
      <c r="AY45" s="85" t="s">
        <v>66</v>
      </c>
      <c r="AZ45" s="85" t="str">
        <f>REPLACE(INDEX(GroupVertices[Group],MATCH(Vertices[[#This Row],[Vertex]],GroupVertices[Vertex],0)),1,1,"")</f>
        <v>1</v>
      </c>
      <c r="BA45" s="51"/>
      <c r="BB45" s="51"/>
      <c r="BC45" s="51"/>
      <c r="BD45" s="51"/>
      <c r="BE45" s="51"/>
      <c r="BF45" s="51"/>
      <c r="BG45" s="131" t="s">
        <v>1521</v>
      </c>
      <c r="BH45" s="131" t="s">
        <v>1521</v>
      </c>
      <c r="BI45" s="131" t="s">
        <v>1564</v>
      </c>
      <c r="BJ45" s="131" t="s">
        <v>1564</v>
      </c>
      <c r="BK45" s="131">
        <v>1</v>
      </c>
      <c r="BL45" s="134">
        <v>7.142857142857143</v>
      </c>
      <c r="BM45" s="131">
        <v>1</v>
      </c>
      <c r="BN45" s="134">
        <v>7.142857142857143</v>
      </c>
      <c r="BO45" s="131">
        <v>0</v>
      </c>
      <c r="BP45" s="134">
        <v>0</v>
      </c>
      <c r="BQ45" s="131">
        <v>12</v>
      </c>
      <c r="BR45" s="134">
        <v>85.71428571428571</v>
      </c>
      <c r="BS45" s="131">
        <v>14</v>
      </c>
      <c r="BT45" s="2"/>
      <c r="BU45" s="3"/>
      <c r="BV45" s="3"/>
      <c r="BW45" s="3"/>
      <c r="BX45" s="3"/>
    </row>
    <row r="46" spans="1:76" ht="15">
      <c r="A46" s="14" t="s">
        <v>244</v>
      </c>
      <c r="B46" s="15"/>
      <c r="C46" s="15" t="s">
        <v>64</v>
      </c>
      <c r="D46" s="93">
        <v>162.00556397096415</v>
      </c>
      <c r="E46" s="81"/>
      <c r="F46" s="112" t="s">
        <v>402</v>
      </c>
      <c r="G46" s="15"/>
      <c r="H46" s="16" t="s">
        <v>244</v>
      </c>
      <c r="I46" s="66"/>
      <c r="J46" s="66"/>
      <c r="K46" s="114" t="s">
        <v>1038</v>
      </c>
      <c r="L46" s="94">
        <v>1</v>
      </c>
      <c r="M46" s="95">
        <v>2995.152099609375</v>
      </c>
      <c r="N46" s="95">
        <v>3191.76904296875</v>
      </c>
      <c r="O46" s="77"/>
      <c r="P46" s="96"/>
      <c r="Q46" s="96"/>
      <c r="R46" s="97"/>
      <c r="S46" s="51">
        <v>0</v>
      </c>
      <c r="T46" s="51">
        <v>1</v>
      </c>
      <c r="U46" s="52">
        <v>0</v>
      </c>
      <c r="V46" s="52">
        <v>0.142857</v>
      </c>
      <c r="W46" s="52">
        <v>0</v>
      </c>
      <c r="X46" s="52">
        <v>0.595234</v>
      </c>
      <c r="Y46" s="52">
        <v>0</v>
      </c>
      <c r="Z46" s="52">
        <v>0</v>
      </c>
      <c r="AA46" s="82">
        <v>46</v>
      </c>
      <c r="AB46" s="82"/>
      <c r="AC46" s="98"/>
      <c r="AD46" s="85" t="s">
        <v>644</v>
      </c>
      <c r="AE46" s="85">
        <v>110</v>
      </c>
      <c r="AF46" s="85">
        <v>22</v>
      </c>
      <c r="AG46" s="85">
        <v>559</v>
      </c>
      <c r="AH46" s="85">
        <v>782</v>
      </c>
      <c r="AI46" s="85"/>
      <c r="AJ46" s="85" t="s">
        <v>713</v>
      </c>
      <c r="AK46" s="85" t="s">
        <v>767</v>
      </c>
      <c r="AL46" s="85"/>
      <c r="AM46" s="85"/>
      <c r="AN46" s="87">
        <v>41229.7965625</v>
      </c>
      <c r="AO46" s="90" t="s">
        <v>857</v>
      </c>
      <c r="AP46" s="85" t="b">
        <v>1</v>
      </c>
      <c r="AQ46" s="85" t="b">
        <v>0</v>
      </c>
      <c r="AR46" s="85" t="b">
        <v>0</v>
      </c>
      <c r="AS46" s="85" t="s">
        <v>553</v>
      </c>
      <c r="AT46" s="85">
        <v>0</v>
      </c>
      <c r="AU46" s="90" t="s">
        <v>884</v>
      </c>
      <c r="AV46" s="85" t="b">
        <v>0</v>
      </c>
      <c r="AW46" s="85" t="s">
        <v>924</v>
      </c>
      <c r="AX46" s="90" t="s">
        <v>968</v>
      </c>
      <c r="AY46" s="85" t="s">
        <v>66</v>
      </c>
      <c r="AZ46" s="85" t="str">
        <f>REPLACE(INDEX(GroupVertices[Group],MATCH(Vertices[[#This Row],[Vertex]],GroupVertices[Vertex],0)),1,1,"")</f>
        <v>3</v>
      </c>
      <c r="BA46" s="51"/>
      <c r="BB46" s="51"/>
      <c r="BC46" s="51"/>
      <c r="BD46" s="51"/>
      <c r="BE46" s="51"/>
      <c r="BF46" s="51"/>
      <c r="BG46" s="131" t="s">
        <v>1522</v>
      </c>
      <c r="BH46" s="131" t="s">
        <v>1522</v>
      </c>
      <c r="BI46" s="131" t="s">
        <v>1565</v>
      </c>
      <c r="BJ46" s="131" t="s">
        <v>1565</v>
      </c>
      <c r="BK46" s="131">
        <v>0</v>
      </c>
      <c r="BL46" s="134">
        <v>0</v>
      </c>
      <c r="BM46" s="131">
        <v>2</v>
      </c>
      <c r="BN46" s="134">
        <v>8</v>
      </c>
      <c r="BO46" s="131">
        <v>0</v>
      </c>
      <c r="BP46" s="134">
        <v>0</v>
      </c>
      <c r="BQ46" s="131">
        <v>23</v>
      </c>
      <c r="BR46" s="134">
        <v>92</v>
      </c>
      <c r="BS46" s="131">
        <v>25</v>
      </c>
      <c r="BT46" s="2"/>
      <c r="BU46" s="3"/>
      <c r="BV46" s="3"/>
      <c r="BW46" s="3"/>
      <c r="BX46" s="3"/>
    </row>
    <row r="47" spans="1:76" ht="15">
      <c r="A47" s="14" t="s">
        <v>251</v>
      </c>
      <c r="B47" s="15"/>
      <c r="C47" s="15" t="s">
        <v>64</v>
      </c>
      <c r="D47" s="93">
        <v>265.63213861932707</v>
      </c>
      <c r="E47" s="81"/>
      <c r="F47" s="112" t="s">
        <v>913</v>
      </c>
      <c r="G47" s="15"/>
      <c r="H47" s="16" t="s">
        <v>251</v>
      </c>
      <c r="I47" s="66"/>
      <c r="J47" s="66"/>
      <c r="K47" s="114" t="s">
        <v>1039</v>
      </c>
      <c r="L47" s="94">
        <v>9999</v>
      </c>
      <c r="M47" s="95">
        <v>3878.75439453125</v>
      </c>
      <c r="N47" s="95">
        <v>4652.47607421875</v>
      </c>
      <c r="O47" s="77"/>
      <c r="P47" s="96"/>
      <c r="Q47" s="96"/>
      <c r="R47" s="97"/>
      <c r="S47" s="51">
        <v>5</v>
      </c>
      <c r="T47" s="51">
        <v>1</v>
      </c>
      <c r="U47" s="52">
        <v>12</v>
      </c>
      <c r="V47" s="52">
        <v>0.25</v>
      </c>
      <c r="W47" s="52">
        <v>0</v>
      </c>
      <c r="X47" s="52">
        <v>2.619028</v>
      </c>
      <c r="Y47" s="52">
        <v>0</v>
      </c>
      <c r="Z47" s="52">
        <v>0</v>
      </c>
      <c r="AA47" s="82">
        <v>47</v>
      </c>
      <c r="AB47" s="82"/>
      <c r="AC47" s="98"/>
      <c r="AD47" s="85" t="s">
        <v>645</v>
      </c>
      <c r="AE47" s="85">
        <v>1378</v>
      </c>
      <c r="AF47" s="85">
        <v>391138</v>
      </c>
      <c r="AG47" s="85">
        <v>24076</v>
      </c>
      <c r="AH47" s="85">
        <v>25068</v>
      </c>
      <c r="AI47" s="85"/>
      <c r="AJ47" s="85" t="s">
        <v>714</v>
      </c>
      <c r="AK47" s="85"/>
      <c r="AL47" s="85"/>
      <c r="AM47" s="85"/>
      <c r="AN47" s="87">
        <v>40571.90025462963</v>
      </c>
      <c r="AO47" s="90" t="s">
        <v>858</v>
      </c>
      <c r="AP47" s="85" t="b">
        <v>0</v>
      </c>
      <c r="AQ47" s="85" t="b">
        <v>0</v>
      </c>
      <c r="AR47" s="85" t="b">
        <v>1</v>
      </c>
      <c r="AS47" s="85" t="s">
        <v>553</v>
      </c>
      <c r="AT47" s="85">
        <v>1352</v>
      </c>
      <c r="AU47" s="90" t="s">
        <v>894</v>
      </c>
      <c r="AV47" s="85" t="b">
        <v>1</v>
      </c>
      <c r="AW47" s="85" t="s">
        <v>924</v>
      </c>
      <c r="AX47" s="90" t="s">
        <v>969</v>
      </c>
      <c r="AY47" s="85" t="s">
        <v>66</v>
      </c>
      <c r="AZ47" s="85" t="str">
        <f>REPLACE(INDEX(GroupVertices[Group],MATCH(Vertices[[#This Row],[Vertex]],GroupVertices[Vertex],0)),1,1,"")</f>
        <v>3</v>
      </c>
      <c r="BA47" s="51" t="s">
        <v>339</v>
      </c>
      <c r="BB47" s="51" t="s">
        <v>339</v>
      </c>
      <c r="BC47" s="51" t="s">
        <v>348</v>
      </c>
      <c r="BD47" s="51" t="s">
        <v>348</v>
      </c>
      <c r="BE47" s="51" t="s">
        <v>358</v>
      </c>
      <c r="BF47" s="51" t="s">
        <v>358</v>
      </c>
      <c r="BG47" s="131" t="s">
        <v>1523</v>
      </c>
      <c r="BH47" s="131" t="s">
        <v>1523</v>
      </c>
      <c r="BI47" s="131" t="s">
        <v>1566</v>
      </c>
      <c r="BJ47" s="131" t="s">
        <v>1566</v>
      </c>
      <c r="BK47" s="131">
        <v>0</v>
      </c>
      <c r="BL47" s="134">
        <v>0</v>
      </c>
      <c r="BM47" s="131">
        <v>1</v>
      </c>
      <c r="BN47" s="134">
        <v>3.7037037037037037</v>
      </c>
      <c r="BO47" s="131">
        <v>0</v>
      </c>
      <c r="BP47" s="134">
        <v>0</v>
      </c>
      <c r="BQ47" s="131">
        <v>26</v>
      </c>
      <c r="BR47" s="134">
        <v>96.29629629629629</v>
      </c>
      <c r="BS47" s="131">
        <v>27</v>
      </c>
      <c r="BT47" s="2"/>
      <c r="BU47" s="3"/>
      <c r="BV47" s="3"/>
      <c r="BW47" s="3"/>
      <c r="BX47" s="3"/>
    </row>
    <row r="48" spans="1:76" ht="15">
      <c r="A48" s="14" t="s">
        <v>245</v>
      </c>
      <c r="B48" s="15"/>
      <c r="C48" s="15" t="s">
        <v>64</v>
      </c>
      <c r="D48" s="93">
        <v>162.4618095900247</v>
      </c>
      <c r="E48" s="81"/>
      <c r="F48" s="112" t="s">
        <v>403</v>
      </c>
      <c r="G48" s="15"/>
      <c r="H48" s="16" t="s">
        <v>245</v>
      </c>
      <c r="I48" s="66"/>
      <c r="J48" s="66"/>
      <c r="K48" s="114" t="s">
        <v>1040</v>
      </c>
      <c r="L48" s="94">
        <v>1</v>
      </c>
      <c r="M48" s="95">
        <v>1497.5760498046875</v>
      </c>
      <c r="N48" s="95">
        <v>7726.28564453125</v>
      </c>
      <c r="O48" s="77"/>
      <c r="P48" s="96"/>
      <c r="Q48" s="96"/>
      <c r="R48" s="97"/>
      <c r="S48" s="51">
        <v>1</v>
      </c>
      <c r="T48" s="51">
        <v>1</v>
      </c>
      <c r="U48" s="52">
        <v>0</v>
      </c>
      <c r="V48" s="52">
        <v>0</v>
      </c>
      <c r="W48" s="52">
        <v>0</v>
      </c>
      <c r="X48" s="52">
        <v>0.999993</v>
      </c>
      <c r="Y48" s="52">
        <v>0</v>
      </c>
      <c r="Z48" s="52" t="s">
        <v>1682</v>
      </c>
      <c r="AA48" s="82">
        <v>48</v>
      </c>
      <c r="AB48" s="82"/>
      <c r="AC48" s="98"/>
      <c r="AD48" s="85" t="s">
        <v>646</v>
      </c>
      <c r="AE48" s="85">
        <v>4985</v>
      </c>
      <c r="AF48" s="85">
        <v>1744</v>
      </c>
      <c r="AG48" s="85">
        <v>8456</v>
      </c>
      <c r="AH48" s="85">
        <v>78</v>
      </c>
      <c r="AI48" s="85"/>
      <c r="AJ48" s="85" t="s">
        <v>715</v>
      </c>
      <c r="AK48" s="85" t="s">
        <v>768</v>
      </c>
      <c r="AL48" s="90" t="s">
        <v>807</v>
      </c>
      <c r="AM48" s="85"/>
      <c r="AN48" s="87">
        <v>39894.1875462963</v>
      </c>
      <c r="AO48" s="90" t="s">
        <v>859</v>
      </c>
      <c r="AP48" s="85" t="b">
        <v>0</v>
      </c>
      <c r="AQ48" s="85" t="b">
        <v>0</v>
      </c>
      <c r="AR48" s="85" t="b">
        <v>1</v>
      </c>
      <c r="AS48" s="85" t="s">
        <v>553</v>
      </c>
      <c r="AT48" s="85">
        <v>40</v>
      </c>
      <c r="AU48" s="90" t="s">
        <v>884</v>
      </c>
      <c r="AV48" s="85" t="b">
        <v>0</v>
      </c>
      <c r="AW48" s="85" t="s">
        <v>924</v>
      </c>
      <c r="AX48" s="90" t="s">
        <v>970</v>
      </c>
      <c r="AY48" s="85" t="s">
        <v>66</v>
      </c>
      <c r="AZ48" s="85" t="str">
        <f>REPLACE(INDEX(GroupVertices[Group],MATCH(Vertices[[#This Row],[Vertex]],GroupVertices[Vertex],0)),1,1,"")</f>
        <v>1</v>
      </c>
      <c r="BA48" s="51"/>
      <c r="BB48" s="51"/>
      <c r="BC48" s="51"/>
      <c r="BD48" s="51"/>
      <c r="BE48" s="51" t="s">
        <v>357</v>
      </c>
      <c r="BF48" s="51" t="s">
        <v>357</v>
      </c>
      <c r="BG48" s="131" t="s">
        <v>1524</v>
      </c>
      <c r="BH48" s="131" t="s">
        <v>1524</v>
      </c>
      <c r="BI48" s="131" t="s">
        <v>1567</v>
      </c>
      <c r="BJ48" s="131" t="s">
        <v>1567</v>
      </c>
      <c r="BK48" s="131">
        <v>0</v>
      </c>
      <c r="BL48" s="134">
        <v>0</v>
      </c>
      <c r="BM48" s="131">
        <v>0</v>
      </c>
      <c r="BN48" s="134">
        <v>0</v>
      </c>
      <c r="BO48" s="131">
        <v>0</v>
      </c>
      <c r="BP48" s="134">
        <v>0</v>
      </c>
      <c r="BQ48" s="131">
        <v>42</v>
      </c>
      <c r="BR48" s="134">
        <v>100</v>
      </c>
      <c r="BS48" s="131">
        <v>42</v>
      </c>
      <c r="BT48" s="2"/>
      <c r="BU48" s="3"/>
      <c r="BV48" s="3"/>
      <c r="BW48" s="3"/>
      <c r="BX48" s="3"/>
    </row>
    <row r="49" spans="1:76" ht="15">
      <c r="A49" s="14" t="s">
        <v>246</v>
      </c>
      <c r="B49" s="15"/>
      <c r="C49" s="15" t="s">
        <v>64</v>
      </c>
      <c r="D49" s="93">
        <v>162.01669191289247</v>
      </c>
      <c r="E49" s="81"/>
      <c r="F49" s="112" t="s">
        <v>404</v>
      </c>
      <c r="G49" s="15"/>
      <c r="H49" s="16" t="s">
        <v>246</v>
      </c>
      <c r="I49" s="66"/>
      <c r="J49" s="66"/>
      <c r="K49" s="114" t="s">
        <v>1041</v>
      </c>
      <c r="L49" s="94">
        <v>1</v>
      </c>
      <c r="M49" s="95">
        <v>3044.388671875</v>
      </c>
      <c r="N49" s="95">
        <v>6199.3798828125</v>
      </c>
      <c r="O49" s="77"/>
      <c r="P49" s="96"/>
      <c r="Q49" s="96"/>
      <c r="R49" s="97"/>
      <c r="S49" s="51">
        <v>0</v>
      </c>
      <c r="T49" s="51">
        <v>1</v>
      </c>
      <c r="U49" s="52">
        <v>0</v>
      </c>
      <c r="V49" s="52">
        <v>0.142857</v>
      </c>
      <c r="W49" s="52">
        <v>0</v>
      </c>
      <c r="X49" s="52">
        <v>0.595234</v>
      </c>
      <c r="Y49" s="52">
        <v>0</v>
      </c>
      <c r="Z49" s="52">
        <v>0</v>
      </c>
      <c r="AA49" s="82">
        <v>49</v>
      </c>
      <c r="AB49" s="82"/>
      <c r="AC49" s="98"/>
      <c r="AD49" s="85" t="s">
        <v>647</v>
      </c>
      <c r="AE49" s="85">
        <v>745</v>
      </c>
      <c r="AF49" s="85">
        <v>64</v>
      </c>
      <c r="AG49" s="85">
        <v>963</v>
      </c>
      <c r="AH49" s="85">
        <v>927</v>
      </c>
      <c r="AI49" s="85"/>
      <c r="AJ49" s="85" t="s">
        <v>716</v>
      </c>
      <c r="AK49" s="85" t="s">
        <v>569</v>
      </c>
      <c r="AL49" s="85"/>
      <c r="AM49" s="85"/>
      <c r="AN49" s="87">
        <v>43392.675833333335</v>
      </c>
      <c r="AO49" s="90" t="s">
        <v>860</v>
      </c>
      <c r="AP49" s="85" t="b">
        <v>1</v>
      </c>
      <c r="AQ49" s="85" t="b">
        <v>0</v>
      </c>
      <c r="AR49" s="85" t="b">
        <v>1</v>
      </c>
      <c r="AS49" s="85" t="s">
        <v>553</v>
      </c>
      <c r="AT49" s="85">
        <v>0</v>
      </c>
      <c r="AU49" s="85"/>
      <c r="AV49" s="85" t="b">
        <v>0</v>
      </c>
      <c r="AW49" s="85" t="s">
        <v>924</v>
      </c>
      <c r="AX49" s="90" t="s">
        <v>971</v>
      </c>
      <c r="AY49" s="85" t="s">
        <v>66</v>
      </c>
      <c r="AZ49" s="85" t="str">
        <f>REPLACE(INDEX(GroupVertices[Group],MATCH(Vertices[[#This Row],[Vertex]],GroupVertices[Vertex],0)),1,1,"")</f>
        <v>3</v>
      </c>
      <c r="BA49" s="51"/>
      <c r="BB49" s="51"/>
      <c r="BC49" s="51"/>
      <c r="BD49" s="51"/>
      <c r="BE49" s="51" t="s">
        <v>358</v>
      </c>
      <c r="BF49" s="51" t="s">
        <v>358</v>
      </c>
      <c r="BG49" s="131" t="s">
        <v>1525</v>
      </c>
      <c r="BH49" s="131" t="s">
        <v>1525</v>
      </c>
      <c r="BI49" s="131" t="s">
        <v>1568</v>
      </c>
      <c r="BJ49" s="131" t="s">
        <v>1568</v>
      </c>
      <c r="BK49" s="131">
        <v>0</v>
      </c>
      <c r="BL49" s="134">
        <v>0</v>
      </c>
      <c r="BM49" s="131">
        <v>1</v>
      </c>
      <c r="BN49" s="134">
        <v>4.3478260869565215</v>
      </c>
      <c r="BO49" s="131">
        <v>0</v>
      </c>
      <c r="BP49" s="134">
        <v>0</v>
      </c>
      <c r="BQ49" s="131">
        <v>22</v>
      </c>
      <c r="BR49" s="134">
        <v>95.65217391304348</v>
      </c>
      <c r="BS49" s="131">
        <v>23</v>
      </c>
      <c r="BT49" s="2"/>
      <c r="BU49" s="3"/>
      <c r="BV49" s="3"/>
      <c r="BW49" s="3"/>
      <c r="BX49" s="3"/>
    </row>
    <row r="50" spans="1:76" ht="15">
      <c r="A50" s="14" t="s">
        <v>247</v>
      </c>
      <c r="B50" s="15"/>
      <c r="C50" s="15" t="s">
        <v>64</v>
      </c>
      <c r="D50" s="93">
        <v>162.5410299385143</v>
      </c>
      <c r="E50" s="81"/>
      <c r="F50" s="112" t="s">
        <v>405</v>
      </c>
      <c r="G50" s="15"/>
      <c r="H50" s="16" t="s">
        <v>247</v>
      </c>
      <c r="I50" s="66"/>
      <c r="J50" s="66"/>
      <c r="K50" s="114" t="s">
        <v>1042</v>
      </c>
      <c r="L50" s="94">
        <v>1</v>
      </c>
      <c r="M50" s="95">
        <v>4713.1201171875</v>
      </c>
      <c r="N50" s="95">
        <v>3105.57177734375</v>
      </c>
      <c r="O50" s="77"/>
      <c r="P50" s="96"/>
      <c r="Q50" s="96"/>
      <c r="R50" s="97"/>
      <c r="S50" s="51">
        <v>0</v>
      </c>
      <c r="T50" s="51">
        <v>1</v>
      </c>
      <c r="U50" s="52">
        <v>0</v>
      </c>
      <c r="V50" s="52">
        <v>0.142857</v>
      </c>
      <c r="W50" s="52">
        <v>0</v>
      </c>
      <c r="X50" s="52">
        <v>0.595234</v>
      </c>
      <c r="Y50" s="52">
        <v>0</v>
      </c>
      <c r="Z50" s="52">
        <v>0</v>
      </c>
      <c r="AA50" s="82">
        <v>50</v>
      </c>
      <c r="AB50" s="82"/>
      <c r="AC50" s="98"/>
      <c r="AD50" s="85" t="s">
        <v>648</v>
      </c>
      <c r="AE50" s="85">
        <v>2492</v>
      </c>
      <c r="AF50" s="85">
        <v>2043</v>
      </c>
      <c r="AG50" s="85">
        <v>33517</v>
      </c>
      <c r="AH50" s="85">
        <v>41180</v>
      </c>
      <c r="AI50" s="85"/>
      <c r="AJ50" s="85" t="s">
        <v>717</v>
      </c>
      <c r="AK50" s="85" t="s">
        <v>569</v>
      </c>
      <c r="AL50" s="85"/>
      <c r="AM50" s="85"/>
      <c r="AN50" s="87">
        <v>41310.68729166667</v>
      </c>
      <c r="AO50" s="90" t="s">
        <v>861</v>
      </c>
      <c r="AP50" s="85" t="b">
        <v>0</v>
      </c>
      <c r="AQ50" s="85" t="b">
        <v>0</v>
      </c>
      <c r="AR50" s="85" t="b">
        <v>1</v>
      </c>
      <c r="AS50" s="85" t="s">
        <v>553</v>
      </c>
      <c r="AT50" s="85">
        <v>61</v>
      </c>
      <c r="AU50" s="90" t="s">
        <v>891</v>
      </c>
      <c r="AV50" s="85" t="b">
        <v>0</v>
      </c>
      <c r="AW50" s="85" t="s">
        <v>924</v>
      </c>
      <c r="AX50" s="90" t="s">
        <v>972</v>
      </c>
      <c r="AY50" s="85" t="s">
        <v>66</v>
      </c>
      <c r="AZ50" s="85" t="str">
        <f>REPLACE(INDEX(GroupVertices[Group],MATCH(Vertices[[#This Row],[Vertex]],GroupVertices[Vertex],0)),1,1,"")</f>
        <v>3</v>
      </c>
      <c r="BA50" s="51"/>
      <c r="BB50" s="51"/>
      <c r="BC50" s="51"/>
      <c r="BD50" s="51"/>
      <c r="BE50" s="51" t="s">
        <v>358</v>
      </c>
      <c r="BF50" s="51" t="s">
        <v>358</v>
      </c>
      <c r="BG50" s="131" t="s">
        <v>1525</v>
      </c>
      <c r="BH50" s="131" t="s">
        <v>1525</v>
      </c>
      <c r="BI50" s="131" t="s">
        <v>1568</v>
      </c>
      <c r="BJ50" s="131" t="s">
        <v>1568</v>
      </c>
      <c r="BK50" s="131">
        <v>0</v>
      </c>
      <c r="BL50" s="134">
        <v>0</v>
      </c>
      <c r="BM50" s="131">
        <v>1</v>
      </c>
      <c r="BN50" s="134">
        <v>4.3478260869565215</v>
      </c>
      <c r="BO50" s="131">
        <v>0</v>
      </c>
      <c r="BP50" s="134">
        <v>0</v>
      </c>
      <c r="BQ50" s="131">
        <v>22</v>
      </c>
      <c r="BR50" s="134">
        <v>95.65217391304348</v>
      </c>
      <c r="BS50" s="131">
        <v>23</v>
      </c>
      <c r="BT50" s="2"/>
      <c r="BU50" s="3"/>
      <c r="BV50" s="3"/>
      <c r="BW50" s="3"/>
      <c r="BX50" s="3"/>
    </row>
    <row r="51" spans="1:76" ht="15">
      <c r="A51" s="14" t="s">
        <v>248</v>
      </c>
      <c r="B51" s="15"/>
      <c r="C51" s="15" t="s">
        <v>64</v>
      </c>
      <c r="D51" s="93">
        <v>162.00185465698806</v>
      </c>
      <c r="E51" s="81"/>
      <c r="F51" s="112" t="s">
        <v>406</v>
      </c>
      <c r="G51" s="15"/>
      <c r="H51" s="16" t="s">
        <v>248</v>
      </c>
      <c r="I51" s="66"/>
      <c r="J51" s="66"/>
      <c r="K51" s="114" t="s">
        <v>1043</v>
      </c>
      <c r="L51" s="94">
        <v>1</v>
      </c>
      <c r="M51" s="95">
        <v>4957.26904296875</v>
      </c>
      <c r="N51" s="95">
        <v>9640.9775390625</v>
      </c>
      <c r="O51" s="77"/>
      <c r="P51" s="96"/>
      <c r="Q51" s="96"/>
      <c r="R51" s="97"/>
      <c r="S51" s="51">
        <v>0</v>
      </c>
      <c r="T51" s="51">
        <v>2</v>
      </c>
      <c r="U51" s="52">
        <v>0</v>
      </c>
      <c r="V51" s="52">
        <v>0.25</v>
      </c>
      <c r="W51" s="52">
        <v>0</v>
      </c>
      <c r="X51" s="52">
        <v>0.819143</v>
      </c>
      <c r="Y51" s="52">
        <v>0.5</v>
      </c>
      <c r="Z51" s="52">
        <v>0</v>
      </c>
      <c r="AA51" s="82">
        <v>51</v>
      </c>
      <c r="AB51" s="82"/>
      <c r="AC51" s="98"/>
      <c r="AD51" s="85" t="s">
        <v>649</v>
      </c>
      <c r="AE51" s="85">
        <v>67</v>
      </c>
      <c r="AF51" s="85">
        <v>8</v>
      </c>
      <c r="AG51" s="85">
        <v>110</v>
      </c>
      <c r="AH51" s="85">
        <v>200</v>
      </c>
      <c r="AI51" s="85"/>
      <c r="AJ51" s="85"/>
      <c r="AK51" s="85" t="s">
        <v>769</v>
      </c>
      <c r="AL51" s="85"/>
      <c r="AM51" s="85"/>
      <c r="AN51" s="87">
        <v>42783.89030092592</v>
      </c>
      <c r="AO51" s="85"/>
      <c r="AP51" s="85" t="b">
        <v>0</v>
      </c>
      <c r="AQ51" s="85" t="b">
        <v>0</v>
      </c>
      <c r="AR51" s="85" t="b">
        <v>0</v>
      </c>
      <c r="AS51" s="85" t="s">
        <v>880</v>
      </c>
      <c r="AT51" s="85">
        <v>0</v>
      </c>
      <c r="AU51" s="90" t="s">
        <v>884</v>
      </c>
      <c r="AV51" s="85" t="b">
        <v>0</v>
      </c>
      <c r="AW51" s="85" t="s">
        <v>924</v>
      </c>
      <c r="AX51" s="90" t="s">
        <v>973</v>
      </c>
      <c r="AY51" s="85" t="s">
        <v>66</v>
      </c>
      <c r="AZ51" s="85" t="str">
        <f>REPLACE(INDEX(GroupVertices[Group],MATCH(Vertices[[#This Row],[Vertex]],GroupVertices[Vertex],0)),1,1,"")</f>
        <v>6</v>
      </c>
      <c r="BA51" s="51"/>
      <c r="BB51" s="51"/>
      <c r="BC51" s="51"/>
      <c r="BD51" s="51"/>
      <c r="BE51" s="51" t="s">
        <v>359</v>
      </c>
      <c r="BF51" s="51" t="s">
        <v>359</v>
      </c>
      <c r="BG51" s="131" t="s">
        <v>1526</v>
      </c>
      <c r="BH51" s="131" t="s">
        <v>1526</v>
      </c>
      <c r="BI51" s="131" t="s">
        <v>1569</v>
      </c>
      <c r="BJ51" s="131" t="s">
        <v>1569</v>
      </c>
      <c r="BK51" s="131">
        <v>0</v>
      </c>
      <c r="BL51" s="134">
        <v>0</v>
      </c>
      <c r="BM51" s="131">
        <v>0</v>
      </c>
      <c r="BN51" s="134">
        <v>0</v>
      </c>
      <c r="BO51" s="131">
        <v>0</v>
      </c>
      <c r="BP51" s="134">
        <v>0</v>
      </c>
      <c r="BQ51" s="131">
        <v>22</v>
      </c>
      <c r="BR51" s="134">
        <v>100</v>
      </c>
      <c r="BS51" s="131">
        <v>22</v>
      </c>
      <c r="BT51" s="2"/>
      <c r="BU51" s="3"/>
      <c r="BV51" s="3"/>
      <c r="BW51" s="3"/>
      <c r="BX51" s="3"/>
    </row>
    <row r="52" spans="1:76" ht="15">
      <c r="A52" s="14" t="s">
        <v>275</v>
      </c>
      <c r="B52" s="15"/>
      <c r="C52" s="15" t="s">
        <v>64</v>
      </c>
      <c r="D52" s="93">
        <v>1000</v>
      </c>
      <c r="E52" s="81"/>
      <c r="F52" s="112" t="s">
        <v>914</v>
      </c>
      <c r="G52" s="15"/>
      <c r="H52" s="16" t="s">
        <v>275</v>
      </c>
      <c r="I52" s="66"/>
      <c r="J52" s="66"/>
      <c r="K52" s="114" t="s">
        <v>1044</v>
      </c>
      <c r="L52" s="94">
        <v>834.1666666666666</v>
      </c>
      <c r="M52" s="95">
        <v>5519.890625</v>
      </c>
      <c r="N52" s="95">
        <v>7224.46044921875</v>
      </c>
      <c r="O52" s="77"/>
      <c r="P52" s="96"/>
      <c r="Q52" s="96"/>
      <c r="R52" s="97"/>
      <c r="S52" s="51">
        <v>3</v>
      </c>
      <c r="T52" s="51">
        <v>0</v>
      </c>
      <c r="U52" s="52">
        <v>1</v>
      </c>
      <c r="V52" s="52">
        <v>0.333333</v>
      </c>
      <c r="W52" s="52">
        <v>0</v>
      </c>
      <c r="X52" s="52">
        <v>1.180843</v>
      </c>
      <c r="Y52" s="52">
        <v>0.3333333333333333</v>
      </c>
      <c r="Z52" s="52">
        <v>0</v>
      </c>
      <c r="AA52" s="82">
        <v>52</v>
      </c>
      <c r="AB52" s="82"/>
      <c r="AC52" s="98"/>
      <c r="AD52" s="85" t="s">
        <v>650</v>
      </c>
      <c r="AE52" s="85">
        <v>674</v>
      </c>
      <c r="AF52" s="85">
        <v>3162850</v>
      </c>
      <c r="AG52" s="85">
        <v>281088</v>
      </c>
      <c r="AH52" s="85">
        <v>198</v>
      </c>
      <c r="AI52" s="85"/>
      <c r="AJ52" s="85" t="s">
        <v>718</v>
      </c>
      <c r="AK52" s="85" t="s">
        <v>770</v>
      </c>
      <c r="AL52" s="85"/>
      <c r="AM52" s="85"/>
      <c r="AN52" s="87">
        <v>39853.00255787037</v>
      </c>
      <c r="AO52" s="90" t="s">
        <v>862</v>
      </c>
      <c r="AP52" s="85" t="b">
        <v>0</v>
      </c>
      <c r="AQ52" s="85" t="b">
        <v>0</v>
      </c>
      <c r="AR52" s="85" t="b">
        <v>1</v>
      </c>
      <c r="AS52" s="85" t="s">
        <v>553</v>
      </c>
      <c r="AT52" s="85">
        <v>27482</v>
      </c>
      <c r="AU52" s="90" t="s">
        <v>884</v>
      </c>
      <c r="AV52" s="85" t="b">
        <v>1</v>
      </c>
      <c r="AW52" s="85" t="s">
        <v>924</v>
      </c>
      <c r="AX52" s="90" t="s">
        <v>974</v>
      </c>
      <c r="AY52" s="85" t="s">
        <v>65</v>
      </c>
      <c r="AZ52" s="85" t="str">
        <f>REPLACE(INDEX(GroupVertices[Group],MATCH(Vertices[[#This Row],[Vertex]],GroupVertices[Vertex],0)),1,1,"")</f>
        <v>6</v>
      </c>
      <c r="BA52" s="51"/>
      <c r="BB52" s="51"/>
      <c r="BC52" s="51"/>
      <c r="BD52" s="51"/>
      <c r="BE52" s="51"/>
      <c r="BF52" s="51"/>
      <c r="BG52" s="51"/>
      <c r="BH52" s="51"/>
      <c r="BI52" s="51"/>
      <c r="BJ52" s="51"/>
      <c r="BK52" s="51"/>
      <c r="BL52" s="52"/>
      <c r="BM52" s="51"/>
      <c r="BN52" s="52"/>
      <c r="BO52" s="51"/>
      <c r="BP52" s="52"/>
      <c r="BQ52" s="51"/>
      <c r="BR52" s="52"/>
      <c r="BS52" s="51"/>
      <c r="BT52" s="2"/>
      <c r="BU52" s="3"/>
      <c r="BV52" s="3"/>
      <c r="BW52" s="3"/>
      <c r="BX52" s="3"/>
    </row>
    <row r="53" spans="1:76" ht="15">
      <c r="A53" s="14" t="s">
        <v>249</v>
      </c>
      <c r="B53" s="15"/>
      <c r="C53" s="15" t="s">
        <v>64</v>
      </c>
      <c r="D53" s="93">
        <v>162.02623014883102</v>
      </c>
      <c r="E53" s="81"/>
      <c r="F53" s="112" t="s">
        <v>915</v>
      </c>
      <c r="G53" s="15"/>
      <c r="H53" s="16" t="s">
        <v>249</v>
      </c>
      <c r="I53" s="66"/>
      <c r="J53" s="66"/>
      <c r="K53" s="114" t="s">
        <v>1045</v>
      </c>
      <c r="L53" s="94">
        <v>834.1666666666666</v>
      </c>
      <c r="M53" s="95">
        <v>6031.91015625</v>
      </c>
      <c r="N53" s="95">
        <v>9467.98828125</v>
      </c>
      <c r="O53" s="77"/>
      <c r="P53" s="96"/>
      <c r="Q53" s="96"/>
      <c r="R53" s="97"/>
      <c r="S53" s="51">
        <v>2</v>
      </c>
      <c r="T53" s="51">
        <v>1</v>
      </c>
      <c r="U53" s="52">
        <v>1</v>
      </c>
      <c r="V53" s="52">
        <v>0.333333</v>
      </c>
      <c r="W53" s="52">
        <v>0</v>
      </c>
      <c r="X53" s="52">
        <v>1.180843</v>
      </c>
      <c r="Y53" s="52">
        <v>0.3333333333333333</v>
      </c>
      <c r="Z53" s="52">
        <v>0</v>
      </c>
      <c r="AA53" s="82">
        <v>53</v>
      </c>
      <c r="AB53" s="82"/>
      <c r="AC53" s="98"/>
      <c r="AD53" s="85" t="s">
        <v>651</v>
      </c>
      <c r="AE53" s="85">
        <v>383</v>
      </c>
      <c r="AF53" s="85">
        <v>100</v>
      </c>
      <c r="AG53" s="85">
        <v>491</v>
      </c>
      <c r="AH53" s="85">
        <v>240</v>
      </c>
      <c r="AI53" s="85"/>
      <c r="AJ53" s="85" t="s">
        <v>719</v>
      </c>
      <c r="AK53" s="85" t="s">
        <v>771</v>
      </c>
      <c r="AL53" s="90" t="s">
        <v>808</v>
      </c>
      <c r="AM53" s="85"/>
      <c r="AN53" s="87">
        <v>42285.10600694444</v>
      </c>
      <c r="AO53" s="90" t="s">
        <v>863</v>
      </c>
      <c r="AP53" s="85" t="b">
        <v>1</v>
      </c>
      <c r="AQ53" s="85" t="b">
        <v>0</v>
      </c>
      <c r="AR53" s="85" t="b">
        <v>0</v>
      </c>
      <c r="AS53" s="85" t="s">
        <v>553</v>
      </c>
      <c r="AT53" s="85">
        <v>2</v>
      </c>
      <c r="AU53" s="90" t="s">
        <v>884</v>
      </c>
      <c r="AV53" s="85" t="b">
        <v>0</v>
      </c>
      <c r="AW53" s="85" t="s">
        <v>924</v>
      </c>
      <c r="AX53" s="90" t="s">
        <v>975</v>
      </c>
      <c r="AY53" s="85" t="s">
        <v>66</v>
      </c>
      <c r="AZ53" s="85" t="str">
        <f>REPLACE(INDEX(GroupVertices[Group],MATCH(Vertices[[#This Row],[Vertex]],GroupVertices[Vertex],0)),1,1,"")</f>
        <v>6</v>
      </c>
      <c r="BA53" s="51"/>
      <c r="BB53" s="51"/>
      <c r="BC53" s="51"/>
      <c r="BD53" s="51"/>
      <c r="BE53" s="51" t="s">
        <v>360</v>
      </c>
      <c r="BF53" s="51" t="s">
        <v>360</v>
      </c>
      <c r="BG53" s="131" t="s">
        <v>1527</v>
      </c>
      <c r="BH53" s="131" t="s">
        <v>1527</v>
      </c>
      <c r="BI53" s="131" t="s">
        <v>1416</v>
      </c>
      <c r="BJ53" s="131" t="s">
        <v>1416</v>
      </c>
      <c r="BK53" s="131">
        <v>0</v>
      </c>
      <c r="BL53" s="134">
        <v>0</v>
      </c>
      <c r="BM53" s="131">
        <v>1</v>
      </c>
      <c r="BN53" s="134">
        <v>2.0833333333333335</v>
      </c>
      <c r="BO53" s="131">
        <v>0</v>
      </c>
      <c r="BP53" s="134">
        <v>0</v>
      </c>
      <c r="BQ53" s="131">
        <v>47</v>
      </c>
      <c r="BR53" s="134">
        <v>97.91666666666667</v>
      </c>
      <c r="BS53" s="131">
        <v>48</v>
      </c>
      <c r="BT53" s="2"/>
      <c r="BU53" s="3"/>
      <c r="BV53" s="3"/>
      <c r="BW53" s="3"/>
      <c r="BX53" s="3"/>
    </row>
    <row r="54" spans="1:76" ht="15">
      <c r="A54" s="14" t="s">
        <v>250</v>
      </c>
      <c r="B54" s="15"/>
      <c r="C54" s="15" t="s">
        <v>64</v>
      </c>
      <c r="D54" s="93">
        <v>162</v>
      </c>
      <c r="E54" s="81"/>
      <c r="F54" s="112" t="s">
        <v>407</v>
      </c>
      <c r="G54" s="15"/>
      <c r="H54" s="16" t="s">
        <v>250</v>
      </c>
      <c r="I54" s="66"/>
      <c r="J54" s="66"/>
      <c r="K54" s="114" t="s">
        <v>1046</v>
      </c>
      <c r="L54" s="94">
        <v>1</v>
      </c>
      <c r="M54" s="95">
        <v>6594.5322265625</v>
      </c>
      <c r="N54" s="95">
        <v>7046.35400390625</v>
      </c>
      <c r="O54" s="77"/>
      <c r="P54" s="96"/>
      <c r="Q54" s="96"/>
      <c r="R54" s="97"/>
      <c r="S54" s="51">
        <v>0</v>
      </c>
      <c r="T54" s="51">
        <v>2</v>
      </c>
      <c r="U54" s="52">
        <v>0</v>
      </c>
      <c r="V54" s="52">
        <v>0.25</v>
      </c>
      <c r="W54" s="52">
        <v>0</v>
      </c>
      <c r="X54" s="52">
        <v>0.819143</v>
      </c>
      <c r="Y54" s="52">
        <v>0.5</v>
      </c>
      <c r="Z54" s="52">
        <v>0</v>
      </c>
      <c r="AA54" s="82">
        <v>54</v>
      </c>
      <c r="AB54" s="82"/>
      <c r="AC54" s="98"/>
      <c r="AD54" s="85" t="s">
        <v>652</v>
      </c>
      <c r="AE54" s="85">
        <v>45</v>
      </c>
      <c r="AF54" s="85">
        <v>1</v>
      </c>
      <c r="AG54" s="85">
        <v>14</v>
      </c>
      <c r="AH54" s="85">
        <v>20</v>
      </c>
      <c r="AI54" s="85"/>
      <c r="AJ54" s="85"/>
      <c r="AK54" s="85"/>
      <c r="AL54" s="85"/>
      <c r="AM54" s="85"/>
      <c r="AN54" s="87">
        <v>42777.72513888889</v>
      </c>
      <c r="AO54" s="85"/>
      <c r="AP54" s="85" t="b">
        <v>1</v>
      </c>
      <c r="AQ54" s="85" t="b">
        <v>1</v>
      </c>
      <c r="AR54" s="85" t="b">
        <v>0</v>
      </c>
      <c r="AS54" s="85" t="s">
        <v>553</v>
      </c>
      <c r="AT54" s="85">
        <v>0</v>
      </c>
      <c r="AU54" s="85"/>
      <c r="AV54" s="85" t="b">
        <v>0</v>
      </c>
      <c r="AW54" s="85" t="s">
        <v>924</v>
      </c>
      <c r="AX54" s="90" t="s">
        <v>976</v>
      </c>
      <c r="AY54" s="85" t="s">
        <v>66</v>
      </c>
      <c r="AZ54" s="85" t="str">
        <f>REPLACE(INDEX(GroupVertices[Group],MATCH(Vertices[[#This Row],[Vertex]],GroupVertices[Vertex],0)),1,1,"")</f>
        <v>6</v>
      </c>
      <c r="BA54" s="51"/>
      <c r="BB54" s="51"/>
      <c r="BC54" s="51"/>
      <c r="BD54" s="51"/>
      <c r="BE54" s="51" t="s">
        <v>359</v>
      </c>
      <c r="BF54" s="51" t="s">
        <v>359</v>
      </c>
      <c r="BG54" s="131" t="s">
        <v>1526</v>
      </c>
      <c r="BH54" s="131" t="s">
        <v>1526</v>
      </c>
      <c r="BI54" s="131" t="s">
        <v>1569</v>
      </c>
      <c r="BJ54" s="131" t="s">
        <v>1569</v>
      </c>
      <c r="BK54" s="131">
        <v>0</v>
      </c>
      <c r="BL54" s="134">
        <v>0</v>
      </c>
      <c r="BM54" s="131">
        <v>0</v>
      </c>
      <c r="BN54" s="134">
        <v>0</v>
      </c>
      <c r="BO54" s="131">
        <v>0</v>
      </c>
      <c r="BP54" s="134">
        <v>0</v>
      </c>
      <c r="BQ54" s="131">
        <v>22</v>
      </c>
      <c r="BR54" s="134">
        <v>100</v>
      </c>
      <c r="BS54" s="131">
        <v>22</v>
      </c>
      <c r="BT54" s="2"/>
      <c r="BU54" s="3"/>
      <c r="BV54" s="3"/>
      <c r="BW54" s="3"/>
      <c r="BX54" s="3"/>
    </row>
    <row r="55" spans="1:76" ht="15">
      <c r="A55" s="14" t="s">
        <v>252</v>
      </c>
      <c r="B55" s="15"/>
      <c r="C55" s="15" t="s">
        <v>64</v>
      </c>
      <c r="D55" s="93">
        <v>162.00291446098123</v>
      </c>
      <c r="E55" s="81"/>
      <c r="F55" s="112" t="s">
        <v>407</v>
      </c>
      <c r="G55" s="15"/>
      <c r="H55" s="16" t="s">
        <v>252</v>
      </c>
      <c r="I55" s="66"/>
      <c r="J55" s="66"/>
      <c r="K55" s="114" t="s">
        <v>1047</v>
      </c>
      <c r="L55" s="94">
        <v>1</v>
      </c>
      <c r="M55" s="95">
        <v>4762.35693359375</v>
      </c>
      <c r="N55" s="95">
        <v>6113.18212890625</v>
      </c>
      <c r="O55" s="77"/>
      <c r="P55" s="96"/>
      <c r="Q55" s="96"/>
      <c r="R55" s="97"/>
      <c r="S55" s="51">
        <v>0</v>
      </c>
      <c r="T55" s="51">
        <v>1</v>
      </c>
      <c r="U55" s="52">
        <v>0</v>
      </c>
      <c r="V55" s="52">
        <v>0.142857</v>
      </c>
      <c r="W55" s="52">
        <v>0</v>
      </c>
      <c r="X55" s="52">
        <v>0.595234</v>
      </c>
      <c r="Y55" s="52">
        <v>0</v>
      </c>
      <c r="Z55" s="52">
        <v>0</v>
      </c>
      <c r="AA55" s="82">
        <v>55</v>
      </c>
      <c r="AB55" s="82"/>
      <c r="AC55" s="98"/>
      <c r="AD55" s="85" t="s">
        <v>653</v>
      </c>
      <c r="AE55" s="85">
        <v>98</v>
      </c>
      <c r="AF55" s="85">
        <v>12</v>
      </c>
      <c r="AG55" s="85">
        <v>1457</v>
      </c>
      <c r="AH55" s="85">
        <v>1109</v>
      </c>
      <c r="AI55" s="85"/>
      <c r="AJ55" s="85"/>
      <c r="AK55" s="85"/>
      <c r="AL55" s="85"/>
      <c r="AM55" s="85"/>
      <c r="AN55" s="87">
        <v>43302.12887731481</v>
      </c>
      <c r="AO55" s="85"/>
      <c r="AP55" s="85" t="b">
        <v>1</v>
      </c>
      <c r="AQ55" s="85" t="b">
        <v>1</v>
      </c>
      <c r="AR55" s="85" t="b">
        <v>0</v>
      </c>
      <c r="AS55" s="85" t="s">
        <v>553</v>
      </c>
      <c r="AT55" s="85">
        <v>0</v>
      </c>
      <c r="AU55" s="85"/>
      <c r="AV55" s="85" t="b">
        <v>0</v>
      </c>
      <c r="AW55" s="85" t="s">
        <v>924</v>
      </c>
      <c r="AX55" s="90" t="s">
        <v>977</v>
      </c>
      <c r="AY55" s="85" t="s">
        <v>66</v>
      </c>
      <c r="AZ55" s="85" t="str">
        <f>REPLACE(INDEX(GroupVertices[Group],MATCH(Vertices[[#This Row],[Vertex]],GroupVertices[Vertex],0)),1,1,"")</f>
        <v>3</v>
      </c>
      <c r="BA55" s="51"/>
      <c r="BB55" s="51"/>
      <c r="BC55" s="51"/>
      <c r="BD55" s="51"/>
      <c r="BE55" s="51" t="s">
        <v>358</v>
      </c>
      <c r="BF55" s="51" t="s">
        <v>358</v>
      </c>
      <c r="BG55" s="131" t="s">
        <v>1312</v>
      </c>
      <c r="BH55" s="131" t="s">
        <v>1312</v>
      </c>
      <c r="BI55" s="131" t="s">
        <v>1570</v>
      </c>
      <c r="BJ55" s="131" t="s">
        <v>1570</v>
      </c>
      <c r="BK55" s="131">
        <v>0</v>
      </c>
      <c r="BL55" s="134">
        <v>0</v>
      </c>
      <c r="BM55" s="131">
        <v>1</v>
      </c>
      <c r="BN55" s="134">
        <v>4.545454545454546</v>
      </c>
      <c r="BO55" s="131">
        <v>0</v>
      </c>
      <c r="BP55" s="134">
        <v>0</v>
      </c>
      <c r="BQ55" s="131">
        <v>21</v>
      </c>
      <c r="BR55" s="134">
        <v>95.45454545454545</v>
      </c>
      <c r="BS55" s="131">
        <v>22</v>
      </c>
      <c r="BT55" s="2"/>
      <c r="BU55" s="3"/>
      <c r="BV55" s="3"/>
      <c r="BW55" s="3"/>
      <c r="BX55" s="3"/>
    </row>
    <row r="56" spans="1:76" ht="15">
      <c r="A56" s="14" t="s">
        <v>253</v>
      </c>
      <c r="B56" s="15"/>
      <c r="C56" s="15" t="s">
        <v>64</v>
      </c>
      <c r="D56" s="93">
        <v>164.6505697869231</v>
      </c>
      <c r="E56" s="81"/>
      <c r="F56" s="112" t="s">
        <v>408</v>
      </c>
      <c r="G56" s="15"/>
      <c r="H56" s="16" t="s">
        <v>253</v>
      </c>
      <c r="I56" s="66"/>
      <c r="J56" s="66"/>
      <c r="K56" s="114" t="s">
        <v>1048</v>
      </c>
      <c r="L56" s="94">
        <v>1</v>
      </c>
      <c r="M56" s="95">
        <v>7318.95654296875</v>
      </c>
      <c r="N56" s="95">
        <v>788.156494140625</v>
      </c>
      <c r="O56" s="77"/>
      <c r="P56" s="96"/>
      <c r="Q56" s="96"/>
      <c r="R56" s="97"/>
      <c r="S56" s="51">
        <v>0</v>
      </c>
      <c r="T56" s="51">
        <v>1</v>
      </c>
      <c r="U56" s="52">
        <v>0</v>
      </c>
      <c r="V56" s="52">
        <v>1</v>
      </c>
      <c r="W56" s="52">
        <v>0</v>
      </c>
      <c r="X56" s="52">
        <v>0.999993</v>
      </c>
      <c r="Y56" s="52">
        <v>0</v>
      </c>
      <c r="Z56" s="52">
        <v>0</v>
      </c>
      <c r="AA56" s="82">
        <v>56</v>
      </c>
      <c r="AB56" s="82"/>
      <c r="AC56" s="98"/>
      <c r="AD56" s="85" t="s">
        <v>654</v>
      </c>
      <c r="AE56" s="85">
        <v>11001</v>
      </c>
      <c r="AF56" s="85">
        <v>10005</v>
      </c>
      <c r="AG56" s="85">
        <v>18869</v>
      </c>
      <c r="AH56" s="85">
        <v>16472</v>
      </c>
      <c r="AI56" s="85"/>
      <c r="AJ56" s="85" t="s">
        <v>720</v>
      </c>
      <c r="AK56" s="85" t="s">
        <v>772</v>
      </c>
      <c r="AL56" s="85"/>
      <c r="AM56" s="85"/>
      <c r="AN56" s="87">
        <v>42531.17986111111</v>
      </c>
      <c r="AO56" s="85"/>
      <c r="AP56" s="85" t="b">
        <v>1</v>
      </c>
      <c r="AQ56" s="85" t="b">
        <v>0</v>
      </c>
      <c r="AR56" s="85" t="b">
        <v>0</v>
      </c>
      <c r="AS56" s="85" t="s">
        <v>553</v>
      </c>
      <c r="AT56" s="85">
        <v>17</v>
      </c>
      <c r="AU56" s="85"/>
      <c r="AV56" s="85" t="b">
        <v>0</v>
      </c>
      <c r="AW56" s="85" t="s">
        <v>924</v>
      </c>
      <c r="AX56" s="90" t="s">
        <v>978</v>
      </c>
      <c r="AY56" s="85" t="s">
        <v>66</v>
      </c>
      <c r="AZ56" s="85" t="str">
        <f>REPLACE(INDEX(GroupVertices[Group],MATCH(Vertices[[#This Row],[Vertex]],GroupVertices[Vertex],0)),1,1,"")</f>
        <v>13</v>
      </c>
      <c r="BA56" s="51"/>
      <c r="BB56" s="51"/>
      <c r="BC56" s="51"/>
      <c r="BD56" s="51"/>
      <c r="BE56" s="51"/>
      <c r="BF56" s="51"/>
      <c r="BG56" s="131" t="s">
        <v>1528</v>
      </c>
      <c r="BH56" s="131" t="s">
        <v>1528</v>
      </c>
      <c r="BI56" s="131" t="s">
        <v>1571</v>
      </c>
      <c r="BJ56" s="131" t="s">
        <v>1571</v>
      </c>
      <c r="BK56" s="131">
        <v>0</v>
      </c>
      <c r="BL56" s="134">
        <v>0</v>
      </c>
      <c r="BM56" s="131">
        <v>5</v>
      </c>
      <c r="BN56" s="134">
        <v>11.627906976744185</v>
      </c>
      <c r="BO56" s="131">
        <v>0</v>
      </c>
      <c r="BP56" s="134">
        <v>0</v>
      </c>
      <c r="BQ56" s="131">
        <v>38</v>
      </c>
      <c r="BR56" s="134">
        <v>88.37209302325581</v>
      </c>
      <c r="BS56" s="131">
        <v>43</v>
      </c>
      <c r="BT56" s="2"/>
      <c r="BU56" s="3"/>
      <c r="BV56" s="3"/>
      <c r="BW56" s="3"/>
      <c r="BX56" s="3"/>
    </row>
    <row r="57" spans="1:76" ht="15">
      <c r="A57" s="14" t="s">
        <v>276</v>
      </c>
      <c r="B57" s="15"/>
      <c r="C57" s="15" t="s">
        <v>64</v>
      </c>
      <c r="D57" s="93">
        <v>183.42764703594764</v>
      </c>
      <c r="E57" s="81"/>
      <c r="F57" s="112" t="s">
        <v>916</v>
      </c>
      <c r="G57" s="15"/>
      <c r="H57" s="16" t="s">
        <v>276</v>
      </c>
      <c r="I57" s="66"/>
      <c r="J57" s="66"/>
      <c r="K57" s="114" t="s">
        <v>1049</v>
      </c>
      <c r="L57" s="94">
        <v>1</v>
      </c>
      <c r="M57" s="95">
        <v>7318.95654296875</v>
      </c>
      <c r="N57" s="95">
        <v>1658.6575927734375</v>
      </c>
      <c r="O57" s="77"/>
      <c r="P57" s="96"/>
      <c r="Q57" s="96"/>
      <c r="R57" s="97"/>
      <c r="S57" s="51">
        <v>1</v>
      </c>
      <c r="T57" s="51">
        <v>0</v>
      </c>
      <c r="U57" s="52">
        <v>0</v>
      </c>
      <c r="V57" s="52">
        <v>1</v>
      </c>
      <c r="W57" s="52">
        <v>0</v>
      </c>
      <c r="X57" s="52">
        <v>0.999993</v>
      </c>
      <c r="Y57" s="52">
        <v>0</v>
      </c>
      <c r="Z57" s="52">
        <v>0</v>
      </c>
      <c r="AA57" s="82">
        <v>57</v>
      </c>
      <c r="AB57" s="82"/>
      <c r="AC57" s="98"/>
      <c r="AD57" s="85" t="s">
        <v>655</v>
      </c>
      <c r="AE57" s="85">
        <v>2701</v>
      </c>
      <c r="AF57" s="85">
        <v>80875</v>
      </c>
      <c r="AG57" s="85">
        <v>6474</v>
      </c>
      <c r="AH57" s="85">
        <v>488</v>
      </c>
      <c r="AI57" s="85"/>
      <c r="AJ57" s="85" t="s">
        <v>721</v>
      </c>
      <c r="AK57" s="85" t="s">
        <v>773</v>
      </c>
      <c r="AL57" s="90" t="s">
        <v>809</v>
      </c>
      <c r="AM57" s="85"/>
      <c r="AN57" s="87">
        <v>40639.753854166665</v>
      </c>
      <c r="AO57" s="90" t="s">
        <v>864</v>
      </c>
      <c r="AP57" s="85" t="b">
        <v>0</v>
      </c>
      <c r="AQ57" s="85" t="b">
        <v>0</v>
      </c>
      <c r="AR57" s="85" t="b">
        <v>1</v>
      </c>
      <c r="AS57" s="85" t="s">
        <v>553</v>
      </c>
      <c r="AT57" s="85">
        <v>1750</v>
      </c>
      <c r="AU57" s="90" t="s">
        <v>884</v>
      </c>
      <c r="AV57" s="85" t="b">
        <v>1</v>
      </c>
      <c r="AW57" s="85" t="s">
        <v>924</v>
      </c>
      <c r="AX57" s="90" t="s">
        <v>979</v>
      </c>
      <c r="AY57" s="85" t="s">
        <v>65</v>
      </c>
      <c r="AZ57" s="85" t="str">
        <f>REPLACE(INDEX(GroupVertices[Group],MATCH(Vertices[[#This Row],[Vertex]],GroupVertices[Vertex],0)),1,1,"")</f>
        <v>13</v>
      </c>
      <c r="BA57" s="51"/>
      <c r="BB57" s="51"/>
      <c r="BC57" s="51"/>
      <c r="BD57" s="51"/>
      <c r="BE57" s="51"/>
      <c r="BF57" s="51"/>
      <c r="BG57" s="51"/>
      <c r="BH57" s="51"/>
      <c r="BI57" s="51"/>
      <c r="BJ57" s="51"/>
      <c r="BK57" s="51"/>
      <c r="BL57" s="52"/>
      <c r="BM57" s="51"/>
      <c r="BN57" s="52"/>
      <c r="BO57" s="51"/>
      <c r="BP57" s="52"/>
      <c r="BQ57" s="51"/>
      <c r="BR57" s="52"/>
      <c r="BS57" s="51"/>
      <c r="BT57" s="2"/>
      <c r="BU57" s="3"/>
      <c r="BV57" s="3"/>
      <c r="BW57" s="3"/>
      <c r="BX57" s="3"/>
    </row>
    <row r="58" spans="1:76" ht="15">
      <c r="A58" s="14" t="s">
        <v>254</v>
      </c>
      <c r="B58" s="15"/>
      <c r="C58" s="15" t="s">
        <v>64</v>
      </c>
      <c r="D58" s="93">
        <v>162.17486765887338</v>
      </c>
      <c r="E58" s="81"/>
      <c r="F58" s="112" t="s">
        <v>409</v>
      </c>
      <c r="G58" s="15"/>
      <c r="H58" s="16" t="s">
        <v>254</v>
      </c>
      <c r="I58" s="66"/>
      <c r="J58" s="66"/>
      <c r="K58" s="114" t="s">
        <v>1050</v>
      </c>
      <c r="L58" s="94">
        <v>1667.3333333333333</v>
      </c>
      <c r="M58" s="95">
        <v>5361.7119140625</v>
      </c>
      <c r="N58" s="95">
        <v>3058.517578125</v>
      </c>
      <c r="O58" s="77"/>
      <c r="P58" s="96"/>
      <c r="Q58" s="96"/>
      <c r="R58" s="97"/>
      <c r="S58" s="51">
        <v>0</v>
      </c>
      <c r="T58" s="51">
        <v>2</v>
      </c>
      <c r="U58" s="52">
        <v>2</v>
      </c>
      <c r="V58" s="52">
        <v>0.5</v>
      </c>
      <c r="W58" s="52">
        <v>0</v>
      </c>
      <c r="X58" s="52">
        <v>1.459449</v>
      </c>
      <c r="Y58" s="52">
        <v>0</v>
      </c>
      <c r="Z58" s="52">
        <v>0</v>
      </c>
      <c r="AA58" s="82">
        <v>58</v>
      </c>
      <c r="AB58" s="82"/>
      <c r="AC58" s="98"/>
      <c r="AD58" s="85" t="s">
        <v>656</v>
      </c>
      <c r="AE58" s="85">
        <v>557</v>
      </c>
      <c r="AF58" s="85">
        <v>661</v>
      </c>
      <c r="AG58" s="85">
        <v>9847</v>
      </c>
      <c r="AH58" s="85">
        <v>21074</v>
      </c>
      <c r="AI58" s="85"/>
      <c r="AJ58" s="85" t="s">
        <v>722</v>
      </c>
      <c r="AK58" s="85" t="s">
        <v>774</v>
      </c>
      <c r="AL58" s="85"/>
      <c r="AM58" s="85"/>
      <c r="AN58" s="87">
        <v>42194.94496527778</v>
      </c>
      <c r="AO58" s="90" t="s">
        <v>865</v>
      </c>
      <c r="AP58" s="85" t="b">
        <v>0</v>
      </c>
      <c r="AQ58" s="85" t="b">
        <v>0</v>
      </c>
      <c r="AR58" s="85" t="b">
        <v>0</v>
      </c>
      <c r="AS58" s="85" t="s">
        <v>553</v>
      </c>
      <c r="AT58" s="85">
        <v>7</v>
      </c>
      <c r="AU58" s="90" t="s">
        <v>885</v>
      </c>
      <c r="AV58" s="85" t="b">
        <v>0</v>
      </c>
      <c r="AW58" s="85" t="s">
        <v>924</v>
      </c>
      <c r="AX58" s="90" t="s">
        <v>980</v>
      </c>
      <c r="AY58" s="85" t="s">
        <v>66</v>
      </c>
      <c r="AZ58" s="85" t="str">
        <f>REPLACE(INDEX(GroupVertices[Group],MATCH(Vertices[[#This Row],[Vertex]],GroupVertices[Vertex],0)),1,1,"")</f>
        <v>8</v>
      </c>
      <c r="BA58" s="51"/>
      <c r="BB58" s="51"/>
      <c r="BC58" s="51"/>
      <c r="BD58" s="51"/>
      <c r="BE58" s="51"/>
      <c r="BF58" s="51"/>
      <c r="BG58" s="131" t="s">
        <v>1529</v>
      </c>
      <c r="BH58" s="131" t="s">
        <v>1529</v>
      </c>
      <c r="BI58" s="131" t="s">
        <v>1572</v>
      </c>
      <c r="BJ58" s="131" t="s">
        <v>1572</v>
      </c>
      <c r="BK58" s="131">
        <v>0</v>
      </c>
      <c r="BL58" s="134">
        <v>0</v>
      </c>
      <c r="BM58" s="131">
        <v>0</v>
      </c>
      <c r="BN58" s="134">
        <v>0</v>
      </c>
      <c r="BO58" s="131">
        <v>0</v>
      </c>
      <c r="BP58" s="134">
        <v>0</v>
      </c>
      <c r="BQ58" s="131">
        <v>28</v>
      </c>
      <c r="BR58" s="134">
        <v>100</v>
      </c>
      <c r="BS58" s="131">
        <v>28</v>
      </c>
      <c r="BT58" s="2"/>
      <c r="BU58" s="3"/>
      <c r="BV58" s="3"/>
      <c r="BW58" s="3"/>
      <c r="BX58" s="3"/>
    </row>
    <row r="59" spans="1:76" ht="15">
      <c r="A59" s="14" t="s">
        <v>277</v>
      </c>
      <c r="B59" s="15"/>
      <c r="C59" s="15" t="s">
        <v>64</v>
      </c>
      <c r="D59" s="93">
        <v>1000</v>
      </c>
      <c r="E59" s="81"/>
      <c r="F59" s="112" t="s">
        <v>917</v>
      </c>
      <c r="G59" s="15"/>
      <c r="H59" s="16" t="s">
        <v>277</v>
      </c>
      <c r="I59" s="66"/>
      <c r="J59" s="66"/>
      <c r="K59" s="114" t="s">
        <v>1051</v>
      </c>
      <c r="L59" s="94">
        <v>1</v>
      </c>
      <c r="M59" s="95">
        <v>5361.7119140625</v>
      </c>
      <c r="N59" s="95">
        <v>3999.60009765625</v>
      </c>
      <c r="O59" s="77"/>
      <c r="P59" s="96"/>
      <c r="Q59" s="96"/>
      <c r="R59" s="97"/>
      <c r="S59" s="51">
        <v>1</v>
      </c>
      <c r="T59" s="51">
        <v>0</v>
      </c>
      <c r="U59" s="52">
        <v>0</v>
      </c>
      <c r="V59" s="52">
        <v>0.333333</v>
      </c>
      <c r="W59" s="52">
        <v>0</v>
      </c>
      <c r="X59" s="52">
        <v>0.770265</v>
      </c>
      <c r="Y59" s="52">
        <v>0</v>
      </c>
      <c r="Z59" s="52">
        <v>0</v>
      </c>
      <c r="AA59" s="82">
        <v>59</v>
      </c>
      <c r="AB59" s="82"/>
      <c r="AC59" s="98"/>
      <c r="AD59" s="85" t="s">
        <v>657</v>
      </c>
      <c r="AE59" s="85">
        <v>47</v>
      </c>
      <c r="AF59" s="85">
        <v>60452775</v>
      </c>
      <c r="AG59" s="85">
        <v>42010</v>
      </c>
      <c r="AH59" s="85">
        <v>7</v>
      </c>
      <c r="AI59" s="85"/>
      <c r="AJ59" s="85" t="s">
        <v>723</v>
      </c>
      <c r="AK59" s="85" t="s">
        <v>743</v>
      </c>
      <c r="AL59" s="90" t="s">
        <v>810</v>
      </c>
      <c r="AM59" s="85"/>
      <c r="AN59" s="87">
        <v>39890.57405092593</v>
      </c>
      <c r="AO59" s="90" t="s">
        <v>866</v>
      </c>
      <c r="AP59" s="85" t="b">
        <v>0</v>
      </c>
      <c r="AQ59" s="85" t="b">
        <v>0</v>
      </c>
      <c r="AR59" s="85" t="b">
        <v>1</v>
      </c>
      <c r="AS59" s="85" t="s">
        <v>553</v>
      </c>
      <c r="AT59" s="85">
        <v>103319</v>
      </c>
      <c r="AU59" s="90" t="s">
        <v>884</v>
      </c>
      <c r="AV59" s="85" t="b">
        <v>1</v>
      </c>
      <c r="AW59" s="85" t="s">
        <v>924</v>
      </c>
      <c r="AX59" s="90" t="s">
        <v>981</v>
      </c>
      <c r="AY59" s="85" t="s">
        <v>65</v>
      </c>
      <c r="AZ59" s="85" t="str">
        <f>REPLACE(INDEX(GroupVertices[Group],MATCH(Vertices[[#This Row],[Vertex]],GroupVertices[Vertex],0)),1,1,"")</f>
        <v>8</v>
      </c>
      <c r="BA59" s="51"/>
      <c r="BB59" s="51"/>
      <c r="BC59" s="51"/>
      <c r="BD59" s="51"/>
      <c r="BE59" s="51"/>
      <c r="BF59" s="51"/>
      <c r="BG59" s="51"/>
      <c r="BH59" s="51"/>
      <c r="BI59" s="51"/>
      <c r="BJ59" s="51"/>
      <c r="BK59" s="51"/>
      <c r="BL59" s="52"/>
      <c r="BM59" s="51"/>
      <c r="BN59" s="52"/>
      <c r="BO59" s="51"/>
      <c r="BP59" s="52"/>
      <c r="BQ59" s="51"/>
      <c r="BR59" s="52"/>
      <c r="BS59" s="51"/>
      <c r="BT59" s="2"/>
      <c r="BU59" s="3"/>
      <c r="BV59" s="3"/>
      <c r="BW59" s="3"/>
      <c r="BX59" s="3"/>
    </row>
    <row r="60" spans="1:76" ht="15">
      <c r="A60" s="14" t="s">
        <v>278</v>
      </c>
      <c r="B60" s="15"/>
      <c r="C60" s="15" t="s">
        <v>64</v>
      </c>
      <c r="D60" s="93">
        <v>162.0002649509983</v>
      </c>
      <c r="E60" s="81"/>
      <c r="F60" s="112" t="s">
        <v>918</v>
      </c>
      <c r="G60" s="15"/>
      <c r="H60" s="16" t="s">
        <v>278</v>
      </c>
      <c r="I60" s="66"/>
      <c r="J60" s="66"/>
      <c r="K60" s="114" t="s">
        <v>1052</v>
      </c>
      <c r="L60" s="94">
        <v>1</v>
      </c>
      <c r="M60" s="95">
        <v>6170.59765625</v>
      </c>
      <c r="N60" s="95">
        <v>3999.60009765625</v>
      </c>
      <c r="O60" s="77"/>
      <c r="P60" s="96"/>
      <c r="Q60" s="96"/>
      <c r="R60" s="97"/>
      <c r="S60" s="51">
        <v>1</v>
      </c>
      <c r="T60" s="51">
        <v>0</v>
      </c>
      <c r="U60" s="52">
        <v>0</v>
      </c>
      <c r="V60" s="52">
        <v>0.333333</v>
      </c>
      <c r="W60" s="52">
        <v>0</v>
      </c>
      <c r="X60" s="52">
        <v>0.770265</v>
      </c>
      <c r="Y60" s="52">
        <v>0</v>
      </c>
      <c r="Z60" s="52">
        <v>0</v>
      </c>
      <c r="AA60" s="82">
        <v>60</v>
      </c>
      <c r="AB60" s="82"/>
      <c r="AC60" s="98"/>
      <c r="AD60" s="85" t="s">
        <v>658</v>
      </c>
      <c r="AE60" s="85">
        <v>54</v>
      </c>
      <c r="AF60" s="85">
        <v>2</v>
      </c>
      <c r="AG60" s="85">
        <v>66</v>
      </c>
      <c r="AH60" s="85">
        <v>51</v>
      </c>
      <c r="AI60" s="85"/>
      <c r="AJ60" s="85"/>
      <c r="AK60" s="85"/>
      <c r="AL60" s="85"/>
      <c r="AM60" s="85"/>
      <c r="AN60" s="87">
        <v>42810.953252314815</v>
      </c>
      <c r="AO60" s="85"/>
      <c r="AP60" s="85" t="b">
        <v>1</v>
      </c>
      <c r="AQ60" s="85" t="b">
        <v>0</v>
      </c>
      <c r="AR60" s="85" t="b">
        <v>0</v>
      </c>
      <c r="AS60" s="85" t="s">
        <v>553</v>
      </c>
      <c r="AT60" s="85">
        <v>0</v>
      </c>
      <c r="AU60" s="85"/>
      <c r="AV60" s="85" t="b">
        <v>0</v>
      </c>
      <c r="AW60" s="85" t="s">
        <v>924</v>
      </c>
      <c r="AX60" s="90" t="s">
        <v>982</v>
      </c>
      <c r="AY60" s="85" t="s">
        <v>65</v>
      </c>
      <c r="AZ60" s="85" t="str">
        <f>REPLACE(INDEX(GroupVertices[Group],MATCH(Vertices[[#This Row],[Vertex]],GroupVertices[Vertex],0)),1,1,"")</f>
        <v>8</v>
      </c>
      <c r="BA60" s="51"/>
      <c r="BB60" s="51"/>
      <c r="BC60" s="51"/>
      <c r="BD60" s="51"/>
      <c r="BE60" s="51"/>
      <c r="BF60" s="51"/>
      <c r="BG60" s="51"/>
      <c r="BH60" s="51"/>
      <c r="BI60" s="51"/>
      <c r="BJ60" s="51"/>
      <c r="BK60" s="51"/>
      <c r="BL60" s="52"/>
      <c r="BM60" s="51"/>
      <c r="BN60" s="52"/>
      <c r="BO60" s="51"/>
      <c r="BP60" s="52"/>
      <c r="BQ60" s="51"/>
      <c r="BR60" s="52"/>
      <c r="BS60" s="51"/>
      <c r="BT60" s="2"/>
      <c r="BU60" s="3"/>
      <c r="BV60" s="3"/>
      <c r="BW60" s="3"/>
      <c r="BX60" s="3"/>
    </row>
    <row r="61" spans="1:76" ht="15">
      <c r="A61" s="14" t="s">
        <v>255</v>
      </c>
      <c r="B61" s="15"/>
      <c r="C61" s="15" t="s">
        <v>64</v>
      </c>
      <c r="D61" s="93">
        <v>163.2140054741785</v>
      </c>
      <c r="E61" s="81"/>
      <c r="F61" s="112" t="s">
        <v>410</v>
      </c>
      <c r="G61" s="15"/>
      <c r="H61" s="16" t="s">
        <v>255</v>
      </c>
      <c r="I61" s="66"/>
      <c r="J61" s="66"/>
      <c r="K61" s="114" t="s">
        <v>1053</v>
      </c>
      <c r="L61" s="94">
        <v>1</v>
      </c>
      <c r="M61" s="95">
        <v>197.73851013183594</v>
      </c>
      <c r="N61" s="95">
        <v>2893.828125</v>
      </c>
      <c r="O61" s="77"/>
      <c r="P61" s="96"/>
      <c r="Q61" s="96"/>
      <c r="R61" s="97"/>
      <c r="S61" s="51">
        <v>0</v>
      </c>
      <c r="T61" s="51">
        <v>1</v>
      </c>
      <c r="U61" s="52">
        <v>0</v>
      </c>
      <c r="V61" s="52">
        <v>0.083333</v>
      </c>
      <c r="W61" s="52">
        <v>0.027637</v>
      </c>
      <c r="X61" s="52">
        <v>0.5359</v>
      </c>
      <c r="Y61" s="52">
        <v>0</v>
      </c>
      <c r="Z61" s="52">
        <v>0</v>
      </c>
      <c r="AA61" s="82">
        <v>61</v>
      </c>
      <c r="AB61" s="82"/>
      <c r="AC61" s="98"/>
      <c r="AD61" s="85" t="s">
        <v>659</v>
      </c>
      <c r="AE61" s="85">
        <v>415</v>
      </c>
      <c r="AF61" s="85">
        <v>4583</v>
      </c>
      <c r="AG61" s="85">
        <v>17251</v>
      </c>
      <c r="AH61" s="85">
        <v>719</v>
      </c>
      <c r="AI61" s="85"/>
      <c r="AJ61" s="85" t="s">
        <v>724</v>
      </c>
      <c r="AK61" s="85" t="s">
        <v>775</v>
      </c>
      <c r="AL61" s="90" t="s">
        <v>811</v>
      </c>
      <c r="AM61" s="85"/>
      <c r="AN61" s="87">
        <v>40132.02976851852</v>
      </c>
      <c r="AO61" s="90" t="s">
        <v>867</v>
      </c>
      <c r="AP61" s="85" t="b">
        <v>0</v>
      </c>
      <c r="AQ61" s="85" t="b">
        <v>0</v>
      </c>
      <c r="AR61" s="85" t="b">
        <v>1</v>
      </c>
      <c r="AS61" s="85" t="s">
        <v>553</v>
      </c>
      <c r="AT61" s="85">
        <v>234</v>
      </c>
      <c r="AU61" s="90" t="s">
        <v>888</v>
      </c>
      <c r="AV61" s="85" t="b">
        <v>0</v>
      </c>
      <c r="AW61" s="85" t="s">
        <v>924</v>
      </c>
      <c r="AX61" s="90" t="s">
        <v>983</v>
      </c>
      <c r="AY61" s="85" t="s">
        <v>66</v>
      </c>
      <c r="AZ61" s="85" t="str">
        <f>REPLACE(INDEX(GroupVertices[Group],MATCH(Vertices[[#This Row],[Vertex]],GroupVertices[Vertex],0)),1,1,"")</f>
        <v>2</v>
      </c>
      <c r="BA61" s="51"/>
      <c r="BB61" s="51"/>
      <c r="BC61" s="51"/>
      <c r="BD61" s="51"/>
      <c r="BE61" s="51" t="s">
        <v>361</v>
      </c>
      <c r="BF61" s="51" t="s">
        <v>361</v>
      </c>
      <c r="BG61" s="131" t="s">
        <v>1530</v>
      </c>
      <c r="BH61" s="131" t="s">
        <v>1530</v>
      </c>
      <c r="BI61" s="131" t="s">
        <v>1573</v>
      </c>
      <c r="BJ61" s="131" t="s">
        <v>1573</v>
      </c>
      <c r="BK61" s="131">
        <v>1</v>
      </c>
      <c r="BL61" s="134">
        <v>3.0303030303030303</v>
      </c>
      <c r="BM61" s="131">
        <v>4</v>
      </c>
      <c r="BN61" s="134">
        <v>12.121212121212121</v>
      </c>
      <c r="BO61" s="131">
        <v>0</v>
      </c>
      <c r="BP61" s="134">
        <v>0</v>
      </c>
      <c r="BQ61" s="131">
        <v>28</v>
      </c>
      <c r="BR61" s="134">
        <v>84.84848484848484</v>
      </c>
      <c r="BS61" s="131">
        <v>33</v>
      </c>
      <c r="BT61" s="2"/>
      <c r="BU61" s="3"/>
      <c r="BV61" s="3"/>
      <c r="BW61" s="3"/>
      <c r="BX61" s="3"/>
    </row>
    <row r="62" spans="1:76" ht="15">
      <c r="A62" s="14" t="s">
        <v>279</v>
      </c>
      <c r="B62" s="15"/>
      <c r="C62" s="15" t="s">
        <v>64</v>
      </c>
      <c r="D62" s="93">
        <v>162.81869858472535</v>
      </c>
      <c r="E62" s="81"/>
      <c r="F62" s="112" t="s">
        <v>919</v>
      </c>
      <c r="G62" s="15"/>
      <c r="H62" s="16" t="s">
        <v>279</v>
      </c>
      <c r="I62" s="66"/>
      <c r="J62" s="66"/>
      <c r="K62" s="114" t="s">
        <v>1054</v>
      </c>
      <c r="L62" s="94">
        <v>6666.333333333333</v>
      </c>
      <c r="M62" s="95">
        <v>971.3433837890625</v>
      </c>
      <c r="N62" s="95">
        <v>2145.591064453125</v>
      </c>
      <c r="O62" s="77"/>
      <c r="P62" s="96"/>
      <c r="Q62" s="96"/>
      <c r="R62" s="97"/>
      <c r="S62" s="51">
        <v>2</v>
      </c>
      <c r="T62" s="51">
        <v>0</v>
      </c>
      <c r="U62" s="52">
        <v>8</v>
      </c>
      <c r="V62" s="52">
        <v>0.125</v>
      </c>
      <c r="W62" s="52">
        <v>0.08558</v>
      </c>
      <c r="X62" s="52">
        <v>0.908001</v>
      </c>
      <c r="Y62" s="52">
        <v>0</v>
      </c>
      <c r="Z62" s="52">
        <v>0</v>
      </c>
      <c r="AA62" s="82">
        <v>62</v>
      </c>
      <c r="AB62" s="82"/>
      <c r="AC62" s="98"/>
      <c r="AD62" s="85" t="s">
        <v>660</v>
      </c>
      <c r="AE62" s="85">
        <v>94</v>
      </c>
      <c r="AF62" s="85">
        <v>3091</v>
      </c>
      <c r="AG62" s="85">
        <v>405</v>
      </c>
      <c r="AH62" s="85">
        <v>77</v>
      </c>
      <c r="AI62" s="85"/>
      <c r="AJ62" s="85" t="s">
        <v>725</v>
      </c>
      <c r="AK62" s="85" t="s">
        <v>776</v>
      </c>
      <c r="AL62" s="90" t="s">
        <v>812</v>
      </c>
      <c r="AM62" s="85"/>
      <c r="AN62" s="87">
        <v>40078.66045138889</v>
      </c>
      <c r="AO62" s="90" t="s">
        <v>868</v>
      </c>
      <c r="AP62" s="85" t="b">
        <v>0</v>
      </c>
      <c r="AQ62" s="85" t="b">
        <v>0</v>
      </c>
      <c r="AR62" s="85" t="b">
        <v>0</v>
      </c>
      <c r="AS62" s="85" t="s">
        <v>553</v>
      </c>
      <c r="AT62" s="85">
        <v>131</v>
      </c>
      <c r="AU62" s="90" t="s">
        <v>884</v>
      </c>
      <c r="AV62" s="85" t="b">
        <v>0</v>
      </c>
      <c r="AW62" s="85" t="s">
        <v>924</v>
      </c>
      <c r="AX62" s="90" t="s">
        <v>984</v>
      </c>
      <c r="AY62" s="85" t="s">
        <v>65</v>
      </c>
      <c r="AZ62" s="85" t="str">
        <f>REPLACE(INDEX(GroupVertices[Group],MATCH(Vertices[[#This Row],[Vertex]],GroupVertices[Vertex],0)),1,1,"")</f>
        <v>2</v>
      </c>
      <c r="BA62" s="51"/>
      <c r="BB62" s="51"/>
      <c r="BC62" s="51"/>
      <c r="BD62" s="51"/>
      <c r="BE62" s="51"/>
      <c r="BF62" s="51"/>
      <c r="BG62" s="51"/>
      <c r="BH62" s="51"/>
      <c r="BI62" s="51"/>
      <c r="BJ62" s="51"/>
      <c r="BK62" s="51"/>
      <c r="BL62" s="52"/>
      <c r="BM62" s="51"/>
      <c r="BN62" s="52"/>
      <c r="BO62" s="51"/>
      <c r="BP62" s="52"/>
      <c r="BQ62" s="51"/>
      <c r="BR62" s="52"/>
      <c r="BS62" s="51"/>
      <c r="BT62" s="2"/>
      <c r="BU62" s="3"/>
      <c r="BV62" s="3"/>
      <c r="BW62" s="3"/>
      <c r="BX62" s="3"/>
    </row>
    <row r="63" spans="1:76" ht="15">
      <c r="A63" s="14" t="s">
        <v>256</v>
      </c>
      <c r="B63" s="15"/>
      <c r="C63" s="15" t="s">
        <v>64</v>
      </c>
      <c r="D63" s="93">
        <v>163.28103807674663</v>
      </c>
      <c r="E63" s="81"/>
      <c r="F63" s="112" t="s">
        <v>411</v>
      </c>
      <c r="G63" s="15"/>
      <c r="H63" s="16" t="s">
        <v>256</v>
      </c>
      <c r="I63" s="66"/>
      <c r="J63" s="66"/>
      <c r="K63" s="114" t="s">
        <v>1055</v>
      </c>
      <c r="L63" s="94">
        <v>1</v>
      </c>
      <c r="M63" s="95">
        <v>8017.3916015625</v>
      </c>
      <c r="N63" s="95">
        <v>8996.1591796875</v>
      </c>
      <c r="O63" s="77"/>
      <c r="P63" s="96"/>
      <c r="Q63" s="96"/>
      <c r="R63" s="97"/>
      <c r="S63" s="51">
        <v>0</v>
      </c>
      <c r="T63" s="51">
        <v>1</v>
      </c>
      <c r="U63" s="52">
        <v>0</v>
      </c>
      <c r="V63" s="52">
        <v>0.2</v>
      </c>
      <c r="W63" s="52">
        <v>0</v>
      </c>
      <c r="X63" s="52">
        <v>0.610683</v>
      </c>
      <c r="Y63" s="52">
        <v>0</v>
      </c>
      <c r="Z63" s="52">
        <v>0</v>
      </c>
      <c r="AA63" s="82">
        <v>63</v>
      </c>
      <c r="AB63" s="82"/>
      <c r="AC63" s="98"/>
      <c r="AD63" s="85" t="s">
        <v>661</v>
      </c>
      <c r="AE63" s="85">
        <v>3</v>
      </c>
      <c r="AF63" s="85">
        <v>4836</v>
      </c>
      <c r="AG63" s="85">
        <v>280672</v>
      </c>
      <c r="AH63" s="85">
        <v>155</v>
      </c>
      <c r="AI63" s="85"/>
      <c r="AJ63" s="85" t="s">
        <v>726</v>
      </c>
      <c r="AK63" s="85"/>
      <c r="AL63" s="90" t="s">
        <v>813</v>
      </c>
      <c r="AM63" s="85"/>
      <c r="AN63" s="87">
        <v>43441.96910879629</v>
      </c>
      <c r="AO63" s="90" t="s">
        <v>869</v>
      </c>
      <c r="AP63" s="85" t="b">
        <v>1</v>
      </c>
      <c r="AQ63" s="85" t="b">
        <v>0</v>
      </c>
      <c r="AR63" s="85" t="b">
        <v>0</v>
      </c>
      <c r="AS63" s="85" t="s">
        <v>881</v>
      </c>
      <c r="AT63" s="85">
        <v>26</v>
      </c>
      <c r="AU63" s="85"/>
      <c r="AV63" s="85" t="b">
        <v>0</v>
      </c>
      <c r="AW63" s="85" t="s">
        <v>924</v>
      </c>
      <c r="AX63" s="90" t="s">
        <v>985</v>
      </c>
      <c r="AY63" s="85" t="s">
        <v>66</v>
      </c>
      <c r="AZ63" s="85" t="str">
        <f>REPLACE(INDEX(GroupVertices[Group],MATCH(Vertices[[#This Row],[Vertex]],GroupVertices[Vertex],0)),1,1,"")</f>
        <v>5</v>
      </c>
      <c r="BA63" s="51"/>
      <c r="BB63" s="51"/>
      <c r="BC63" s="51"/>
      <c r="BD63" s="51"/>
      <c r="BE63" s="51"/>
      <c r="BF63" s="51"/>
      <c r="BG63" s="131" t="s">
        <v>1531</v>
      </c>
      <c r="BH63" s="131" t="s">
        <v>1531</v>
      </c>
      <c r="BI63" s="131" t="s">
        <v>1574</v>
      </c>
      <c r="BJ63" s="131" t="s">
        <v>1574</v>
      </c>
      <c r="BK63" s="131">
        <v>0</v>
      </c>
      <c r="BL63" s="134">
        <v>0</v>
      </c>
      <c r="BM63" s="131">
        <v>1</v>
      </c>
      <c r="BN63" s="134">
        <v>4.166666666666667</v>
      </c>
      <c r="BO63" s="131">
        <v>0</v>
      </c>
      <c r="BP63" s="134">
        <v>0</v>
      </c>
      <c r="BQ63" s="131">
        <v>23</v>
      </c>
      <c r="BR63" s="134">
        <v>95.83333333333333</v>
      </c>
      <c r="BS63" s="131">
        <v>24</v>
      </c>
      <c r="BT63" s="2"/>
      <c r="BU63" s="3"/>
      <c r="BV63" s="3"/>
      <c r="BW63" s="3"/>
      <c r="BX63" s="3"/>
    </row>
    <row r="64" spans="1:76" ht="15">
      <c r="A64" s="14" t="s">
        <v>258</v>
      </c>
      <c r="B64" s="15"/>
      <c r="C64" s="15" t="s">
        <v>64</v>
      </c>
      <c r="D64" s="93">
        <v>162.4689632669786</v>
      </c>
      <c r="E64" s="81"/>
      <c r="F64" s="112" t="s">
        <v>920</v>
      </c>
      <c r="G64" s="15"/>
      <c r="H64" s="16" t="s">
        <v>258</v>
      </c>
      <c r="I64" s="66"/>
      <c r="J64" s="66"/>
      <c r="K64" s="114" t="s">
        <v>1056</v>
      </c>
      <c r="L64" s="94">
        <v>5000</v>
      </c>
      <c r="M64" s="95">
        <v>8017.3916015625</v>
      </c>
      <c r="N64" s="95">
        <v>7696.28955078125</v>
      </c>
      <c r="O64" s="77"/>
      <c r="P64" s="96"/>
      <c r="Q64" s="96"/>
      <c r="R64" s="97"/>
      <c r="S64" s="51">
        <v>4</v>
      </c>
      <c r="T64" s="51">
        <v>1</v>
      </c>
      <c r="U64" s="52">
        <v>6</v>
      </c>
      <c r="V64" s="52">
        <v>0.333333</v>
      </c>
      <c r="W64" s="52">
        <v>0</v>
      </c>
      <c r="X64" s="52">
        <v>2.167923</v>
      </c>
      <c r="Y64" s="52">
        <v>0</v>
      </c>
      <c r="Z64" s="52">
        <v>0</v>
      </c>
      <c r="AA64" s="82">
        <v>64</v>
      </c>
      <c r="AB64" s="82"/>
      <c r="AC64" s="98"/>
      <c r="AD64" s="85" t="s">
        <v>662</v>
      </c>
      <c r="AE64" s="85">
        <v>2501</v>
      </c>
      <c r="AF64" s="85">
        <v>1771</v>
      </c>
      <c r="AG64" s="85">
        <v>5827</v>
      </c>
      <c r="AH64" s="85">
        <v>18917</v>
      </c>
      <c r="AI64" s="85"/>
      <c r="AJ64" s="85" t="s">
        <v>727</v>
      </c>
      <c r="AK64" s="85" t="s">
        <v>777</v>
      </c>
      <c r="AL64" s="85"/>
      <c r="AM64" s="85"/>
      <c r="AN64" s="87">
        <v>40651.19181712963</v>
      </c>
      <c r="AO64" s="90" t="s">
        <v>870</v>
      </c>
      <c r="AP64" s="85" t="b">
        <v>0</v>
      </c>
      <c r="AQ64" s="85" t="b">
        <v>0</v>
      </c>
      <c r="AR64" s="85" t="b">
        <v>0</v>
      </c>
      <c r="AS64" s="85" t="s">
        <v>553</v>
      </c>
      <c r="AT64" s="85">
        <v>5</v>
      </c>
      <c r="AU64" s="90" t="s">
        <v>884</v>
      </c>
      <c r="AV64" s="85" t="b">
        <v>0</v>
      </c>
      <c r="AW64" s="85" t="s">
        <v>924</v>
      </c>
      <c r="AX64" s="90" t="s">
        <v>986</v>
      </c>
      <c r="AY64" s="85" t="s">
        <v>66</v>
      </c>
      <c r="AZ64" s="85" t="str">
        <f>REPLACE(INDEX(GroupVertices[Group],MATCH(Vertices[[#This Row],[Vertex]],GroupVertices[Vertex],0)),1,1,"")</f>
        <v>5</v>
      </c>
      <c r="BA64" s="51"/>
      <c r="BB64" s="51"/>
      <c r="BC64" s="51"/>
      <c r="BD64" s="51"/>
      <c r="BE64" s="51" t="s">
        <v>362</v>
      </c>
      <c r="BF64" s="51" t="s">
        <v>362</v>
      </c>
      <c r="BG64" s="131" t="s">
        <v>1532</v>
      </c>
      <c r="BH64" s="131" t="s">
        <v>1532</v>
      </c>
      <c r="BI64" s="131" t="s">
        <v>1415</v>
      </c>
      <c r="BJ64" s="131" t="s">
        <v>1415</v>
      </c>
      <c r="BK64" s="131">
        <v>0</v>
      </c>
      <c r="BL64" s="134">
        <v>0</v>
      </c>
      <c r="BM64" s="131">
        <v>1</v>
      </c>
      <c r="BN64" s="134">
        <v>2.3255813953488373</v>
      </c>
      <c r="BO64" s="131">
        <v>0</v>
      </c>
      <c r="BP64" s="134">
        <v>0</v>
      </c>
      <c r="BQ64" s="131">
        <v>42</v>
      </c>
      <c r="BR64" s="134">
        <v>97.67441860465117</v>
      </c>
      <c r="BS64" s="131">
        <v>43</v>
      </c>
      <c r="BT64" s="2"/>
      <c r="BU64" s="3"/>
      <c r="BV64" s="3"/>
      <c r="BW64" s="3"/>
      <c r="BX64" s="3"/>
    </row>
    <row r="65" spans="1:76" ht="15">
      <c r="A65" s="14" t="s">
        <v>257</v>
      </c>
      <c r="B65" s="15"/>
      <c r="C65" s="15" t="s">
        <v>64</v>
      </c>
      <c r="D65" s="93">
        <v>170.26143707777388</v>
      </c>
      <c r="E65" s="81"/>
      <c r="F65" s="112" t="s">
        <v>412</v>
      </c>
      <c r="G65" s="15"/>
      <c r="H65" s="16" t="s">
        <v>257</v>
      </c>
      <c r="I65" s="66"/>
      <c r="J65" s="66"/>
      <c r="K65" s="114" t="s">
        <v>1057</v>
      </c>
      <c r="L65" s="94">
        <v>1</v>
      </c>
      <c r="M65" s="95">
        <v>7198.76025390625</v>
      </c>
      <c r="N65" s="95">
        <v>8996.1591796875</v>
      </c>
      <c r="O65" s="77"/>
      <c r="P65" s="96"/>
      <c r="Q65" s="96"/>
      <c r="R65" s="97"/>
      <c r="S65" s="51">
        <v>0</v>
      </c>
      <c r="T65" s="51">
        <v>1</v>
      </c>
      <c r="U65" s="52">
        <v>0</v>
      </c>
      <c r="V65" s="52">
        <v>0.2</v>
      </c>
      <c r="W65" s="52">
        <v>0</v>
      </c>
      <c r="X65" s="52">
        <v>0.610683</v>
      </c>
      <c r="Y65" s="52">
        <v>0</v>
      </c>
      <c r="Z65" s="52">
        <v>0</v>
      </c>
      <c r="AA65" s="82">
        <v>65</v>
      </c>
      <c r="AB65" s="82"/>
      <c r="AC65" s="98"/>
      <c r="AD65" s="85" t="s">
        <v>663</v>
      </c>
      <c r="AE65" s="85">
        <v>30328</v>
      </c>
      <c r="AF65" s="85">
        <v>31182</v>
      </c>
      <c r="AG65" s="85">
        <v>1027862</v>
      </c>
      <c r="AH65" s="85">
        <v>2960</v>
      </c>
      <c r="AI65" s="85"/>
      <c r="AJ65" s="85" t="s">
        <v>728</v>
      </c>
      <c r="AK65" s="85"/>
      <c r="AL65" s="90" t="s">
        <v>814</v>
      </c>
      <c r="AM65" s="85"/>
      <c r="AN65" s="87">
        <v>42200.193240740744</v>
      </c>
      <c r="AO65" s="90" t="s">
        <v>871</v>
      </c>
      <c r="AP65" s="85" t="b">
        <v>1</v>
      </c>
      <c r="AQ65" s="85" t="b">
        <v>0</v>
      </c>
      <c r="AR65" s="85" t="b">
        <v>1</v>
      </c>
      <c r="AS65" s="85" t="s">
        <v>553</v>
      </c>
      <c r="AT65" s="85">
        <v>1542</v>
      </c>
      <c r="AU65" s="90" t="s">
        <v>884</v>
      </c>
      <c r="AV65" s="85" t="b">
        <v>0</v>
      </c>
      <c r="AW65" s="85" t="s">
        <v>924</v>
      </c>
      <c r="AX65" s="90" t="s">
        <v>987</v>
      </c>
      <c r="AY65" s="85" t="s">
        <v>66</v>
      </c>
      <c r="AZ65" s="85" t="str">
        <f>REPLACE(INDEX(GroupVertices[Group],MATCH(Vertices[[#This Row],[Vertex]],GroupVertices[Vertex],0)),1,1,"")</f>
        <v>5</v>
      </c>
      <c r="BA65" s="51"/>
      <c r="BB65" s="51"/>
      <c r="BC65" s="51"/>
      <c r="BD65" s="51"/>
      <c r="BE65" s="51"/>
      <c r="BF65" s="51"/>
      <c r="BG65" s="131" t="s">
        <v>1531</v>
      </c>
      <c r="BH65" s="131" t="s">
        <v>1531</v>
      </c>
      <c r="BI65" s="131" t="s">
        <v>1574</v>
      </c>
      <c r="BJ65" s="131" t="s">
        <v>1574</v>
      </c>
      <c r="BK65" s="131">
        <v>0</v>
      </c>
      <c r="BL65" s="134">
        <v>0</v>
      </c>
      <c r="BM65" s="131">
        <v>1</v>
      </c>
      <c r="BN65" s="134">
        <v>4.166666666666667</v>
      </c>
      <c r="BO65" s="131">
        <v>0</v>
      </c>
      <c r="BP65" s="134">
        <v>0</v>
      </c>
      <c r="BQ65" s="131">
        <v>23</v>
      </c>
      <c r="BR65" s="134">
        <v>95.83333333333333</v>
      </c>
      <c r="BS65" s="131">
        <v>24</v>
      </c>
      <c r="BT65" s="2"/>
      <c r="BU65" s="3"/>
      <c r="BV65" s="3"/>
      <c r="BW65" s="3"/>
      <c r="BX65" s="3"/>
    </row>
    <row r="66" spans="1:76" ht="15">
      <c r="A66" s="14" t="s">
        <v>259</v>
      </c>
      <c r="B66" s="15"/>
      <c r="C66" s="15" t="s">
        <v>64</v>
      </c>
      <c r="D66" s="93">
        <v>162.16082525596386</v>
      </c>
      <c r="E66" s="81"/>
      <c r="F66" s="112" t="s">
        <v>413</v>
      </c>
      <c r="G66" s="15"/>
      <c r="H66" s="16" t="s">
        <v>259</v>
      </c>
      <c r="I66" s="66"/>
      <c r="J66" s="66"/>
      <c r="K66" s="114" t="s">
        <v>1058</v>
      </c>
      <c r="L66" s="94">
        <v>1</v>
      </c>
      <c r="M66" s="95">
        <v>7198.76025390625</v>
      </c>
      <c r="N66" s="95">
        <v>7696.28955078125</v>
      </c>
      <c r="O66" s="77"/>
      <c r="P66" s="96"/>
      <c r="Q66" s="96"/>
      <c r="R66" s="97"/>
      <c r="S66" s="51">
        <v>0</v>
      </c>
      <c r="T66" s="51">
        <v>1</v>
      </c>
      <c r="U66" s="52">
        <v>0</v>
      </c>
      <c r="V66" s="52">
        <v>0.2</v>
      </c>
      <c r="W66" s="52">
        <v>0</v>
      </c>
      <c r="X66" s="52">
        <v>0.610683</v>
      </c>
      <c r="Y66" s="52">
        <v>0</v>
      </c>
      <c r="Z66" s="52">
        <v>0</v>
      </c>
      <c r="AA66" s="82">
        <v>66</v>
      </c>
      <c r="AB66" s="82"/>
      <c r="AC66" s="98"/>
      <c r="AD66" s="85" t="s">
        <v>664</v>
      </c>
      <c r="AE66" s="85">
        <v>1026</v>
      </c>
      <c r="AF66" s="85">
        <v>608</v>
      </c>
      <c r="AG66" s="85">
        <v>7471</v>
      </c>
      <c r="AH66" s="85">
        <v>2916</v>
      </c>
      <c r="AI66" s="85"/>
      <c r="AJ66" s="85" t="s">
        <v>729</v>
      </c>
      <c r="AK66" s="85" t="s">
        <v>778</v>
      </c>
      <c r="AL66" s="85"/>
      <c r="AM66" s="85"/>
      <c r="AN66" s="87">
        <v>39962.8981712963</v>
      </c>
      <c r="AO66" s="90" t="s">
        <v>872</v>
      </c>
      <c r="AP66" s="85" t="b">
        <v>0</v>
      </c>
      <c r="AQ66" s="85" t="b">
        <v>0</v>
      </c>
      <c r="AR66" s="85" t="b">
        <v>1</v>
      </c>
      <c r="AS66" s="85" t="s">
        <v>553</v>
      </c>
      <c r="AT66" s="85">
        <v>10</v>
      </c>
      <c r="AU66" s="90" t="s">
        <v>887</v>
      </c>
      <c r="AV66" s="85" t="b">
        <v>0</v>
      </c>
      <c r="AW66" s="85" t="s">
        <v>924</v>
      </c>
      <c r="AX66" s="90" t="s">
        <v>988</v>
      </c>
      <c r="AY66" s="85" t="s">
        <v>66</v>
      </c>
      <c r="AZ66" s="85" t="str">
        <f>REPLACE(INDEX(GroupVertices[Group],MATCH(Vertices[[#This Row],[Vertex]],GroupVertices[Vertex],0)),1,1,"")</f>
        <v>5</v>
      </c>
      <c r="BA66" s="51"/>
      <c r="BB66" s="51"/>
      <c r="BC66" s="51"/>
      <c r="BD66" s="51"/>
      <c r="BE66" s="51"/>
      <c r="BF66" s="51"/>
      <c r="BG66" s="131" t="s">
        <v>1531</v>
      </c>
      <c r="BH66" s="131" t="s">
        <v>1531</v>
      </c>
      <c r="BI66" s="131" t="s">
        <v>1574</v>
      </c>
      <c r="BJ66" s="131" t="s">
        <v>1574</v>
      </c>
      <c r="BK66" s="131">
        <v>0</v>
      </c>
      <c r="BL66" s="134">
        <v>0</v>
      </c>
      <c r="BM66" s="131">
        <v>1</v>
      </c>
      <c r="BN66" s="134">
        <v>4.166666666666667</v>
      </c>
      <c r="BO66" s="131">
        <v>0</v>
      </c>
      <c r="BP66" s="134">
        <v>0</v>
      </c>
      <c r="BQ66" s="131">
        <v>23</v>
      </c>
      <c r="BR66" s="134">
        <v>95.83333333333333</v>
      </c>
      <c r="BS66" s="131">
        <v>24</v>
      </c>
      <c r="BT66" s="2"/>
      <c r="BU66" s="3"/>
      <c r="BV66" s="3"/>
      <c r="BW66" s="3"/>
      <c r="BX66" s="3"/>
    </row>
    <row r="67" spans="1:76" ht="15">
      <c r="A67" s="14" t="s">
        <v>260</v>
      </c>
      <c r="B67" s="15"/>
      <c r="C67" s="15" t="s">
        <v>64</v>
      </c>
      <c r="D67" s="93">
        <v>162.17645736486313</v>
      </c>
      <c r="E67" s="81"/>
      <c r="F67" s="112" t="s">
        <v>921</v>
      </c>
      <c r="G67" s="15"/>
      <c r="H67" s="16" t="s">
        <v>260</v>
      </c>
      <c r="I67" s="66"/>
      <c r="J67" s="66"/>
      <c r="K67" s="114" t="s">
        <v>1059</v>
      </c>
      <c r="L67" s="94">
        <v>9999</v>
      </c>
      <c r="M67" s="95">
        <v>1771.8385009765625</v>
      </c>
      <c r="N67" s="95">
        <v>1374.1624755859375</v>
      </c>
      <c r="O67" s="77"/>
      <c r="P67" s="96"/>
      <c r="Q67" s="96"/>
      <c r="R67" s="97"/>
      <c r="S67" s="51">
        <v>2</v>
      </c>
      <c r="T67" s="51">
        <v>3</v>
      </c>
      <c r="U67" s="52">
        <v>12</v>
      </c>
      <c r="V67" s="52">
        <v>0.166667</v>
      </c>
      <c r="W67" s="52">
        <v>0.237361</v>
      </c>
      <c r="X67" s="52">
        <v>1.423466</v>
      </c>
      <c r="Y67" s="52">
        <v>0.25</v>
      </c>
      <c r="Z67" s="52">
        <v>0.25</v>
      </c>
      <c r="AA67" s="82">
        <v>67</v>
      </c>
      <c r="AB67" s="82"/>
      <c r="AC67" s="98"/>
      <c r="AD67" s="85" t="s">
        <v>665</v>
      </c>
      <c r="AE67" s="85">
        <v>388</v>
      </c>
      <c r="AF67" s="85">
        <v>667</v>
      </c>
      <c r="AG67" s="85">
        <v>2042</v>
      </c>
      <c r="AH67" s="85">
        <v>998</v>
      </c>
      <c r="AI67" s="85"/>
      <c r="AJ67" s="85" t="s">
        <v>730</v>
      </c>
      <c r="AK67" s="85" t="s">
        <v>779</v>
      </c>
      <c r="AL67" s="90" t="s">
        <v>815</v>
      </c>
      <c r="AM67" s="85"/>
      <c r="AN67" s="87">
        <v>42404.787303240744</v>
      </c>
      <c r="AO67" s="90" t="s">
        <v>873</v>
      </c>
      <c r="AP67" s="85" t="b">
        <v>1</v>
      </c>
      <c r="AQ67" s="85" t="b">
        <v>0</v>
      </c>
      <c r="AR67" s="85" t="b">
        <v>1</v>
      </c>
      <c r="AS67" s="85" t="s">
        <v>553</v>
      </c>
      <c r="AT67" s="85">
        <v>7</v>
      </c>
      <c r="AU67" s="85"/>
      <c r="AV67" s="85" t="b">
        <v>0</v>
      </c>
      <c r="AW67" s="85" t="s">
        <v>924</v>
      </c>
      <c r="AX67" s="90" t="s">
        <v>989</v>
      </c>
      <c r="AY67" s="85" t="s">
        <v>66</v>
      </c>
      <c r="AZ67" s="85" t="str">
        <f>REPLACE(INDEX(GroupVertices[Group],MATCH(Vertices[[#This Row],[Vertex]],GroupVertices[Vertex],0)),1,1,"")</f>
        <v>2</v>
      </c>
      <c r="BA67" s="51"/>
      <c r="BB67" s="51"/>
      <c r="BC67" s="51"/>
      <c r="BD67" s="51"/>
      <c r="BE67" s="51" t="s">
        <v>363</v>
      </c>
      <c r="BF67" s="51" t="s">
        <v>363</v>
      </c>
      <c r="BG67" s="131" t="s">
        <v>1311</v>
      </c>
      <c r="BH67" s="131" t="s">
        <v>1311</v>
      </c>
      <c r="BI67" s="131" t="s">
        <v>1412</v>
      </c>
      <c r="BJ67" s="131" t="s">
        <v>1412</v>
      </c>
      <c r="BK67" s="131">
        <v>3</v>
      </c>
      <c r="BL67" s="134">
        <v>10.714285714285714</v>
      </c>
      <c r="BM67" s="131">
        <v>0</v>
      </c>
      <c r="BN67" s="134">
        <v>0</v>
      </c>
      <c r="BO67" s="131">
        <v>0</v>
      </c>
      <c r="BP67" s="134">
        <v>0</v>
      </c>
      <c r="BQ67" s="131">
        <v>25</v>
      </c>
      <c r="BR67" s="134">
        <v>89.28571428571429</v>
      </c>
      <c r="BS67" s="131">
        <v>28</v>
      </c>
      <c r="BT67" s="2"/>
      <c r="BU67" s="3"/>
      <c r="BV67" s="3"/>
      <c r="BW67" s="3"/>
      <c r="BX67" s="3"/>
    </row>
    <row r="68" spans="1:76" ht="15">
      <c r="A68" s="14" t="s">
        <v>261</v>
      </c>
      <c r="B68" s="15"/>
      <c r="C68" s="15" t="s">
        <v>64</v>
      </c>
      <c r="D68" s="93">
        <v>162.13883432310553</v>
      </c>
      <c r="E68" s="81"/>
      <c r="F68" s="112" t="s">
        <v>414</v>
      </c>
      <c r="G68" s="15"/>
      <c r="H68" s="16" t="s">
        <v>261</v>
      </c>
      <c r="I68" s="66"/>
      <c r="J68" s="66"/>
      <c r="K68" s="114" t="s">
        <v>1060</v>
      </c>
      <c r="L68" s="94">
        <v>1</v>
      </c>
      <c r="M68" s="95">
        <v>2800.23974609375</v>
      </c>
      <c r="N68" s="95">
        <v>1321.947509765625</v>
      </c>
      <c r="O68" s="77"/>
      <c r="P68" s="96"/>
      <c r="Q68" s="96"/>
      <c r="R68" s="97"/>
      <c r="S68" s="51">
        <v>2</v>
      </c>
      <c r="T68" s="51">
        <v>2</v>
      </c>
      <c r="U68" s="52">
        <v>0</v>
      </c>
      <c r="V68" s="52">
        <v>0.125</v>
      </c>
      <c r="W68" s="52">
        <v>0.21647</v>
      </c>
      <c r="X68" s="52">
        <v>1.044197</v>
      </c>
      <c r="Y68" s="52">
        <v>0.5</v>
      </c>
      <c r="Z68" s="52">
        <v>0.3333333333333333</v>
      </c>
      <c r="AA68" s="82">
        <v>68</v>
      </c>
      <c r="AB68" s="82"/>
      <c r="AC68" s="98"/>
      <c r="AD68" s="85" t="s">
        <v>666</v>
      </c>
      <c r="AE68" s="85">
        <v>154</v>
      </c>
      <c r="AF68" s="85">
        <v>525</v>
      </c>
      <c r="AG68" s="85">
        <v>1029</v>
      </c>
      <c r="AH68" s="85">
        <v>201</v>
      </c>
      <c r="AI68" s="85"/>
      <c r="AJ68" s="85" t="s">
        <v>731</v>
      </c>
      <c r="AK68" s="85" t="s">
        <v>780</v>
      </c>
      <c r="AL68" s="90" t="s">
        <v>816</v>
      </c>
      <c r="AM68" s="85"/>
      <c r="AN68" s="87">
        <v>40681.82237268519</v>
      </c>
      <c r="AO68" s="90" t="s">
        <v>874</v>
      </c>
      <c r="AP68" s="85" t="b">
        <v>1</v>
      </c>
      <c r="AQ68" s="85" t="b">
        <v>0</v>
      </c>
      <c r="AR68" s="85" t="b">
        <v>0</v>
      </c>
      <c r="AS68" s="85" t="s">
        <v>553</v>
      </c>
      <c r="AT68" s="85">
        <v>9</v>
      </c>
      <c r="AU68" s="90" t="s">
        <v>884</v>
      </c>
      <c r="AV68" s="85" t="b">
        <v>0</v>
      </c>
      <c r="AW68" s="85" t="s">
        <v>924</v>
      </c>
      <c r="AX68" s="90" t="s">
        <v>990</v>
      </c>
      <c r="AY68" s="85" t="s">
        <v>66</v>
      </c>
      <c r="AZ68" s="85" t="str">
        <f>REPLACE(INDEX(GroupVertices[Group],MATCH(Vertices[[#This Row],[Vertex]],GroupVertices[Vertex],0)),1,1,"")</f>
        <v>2</v>
      </c>
      <c r="BA68" s="51"/>
      <c r="BB68" s="51"/>
      <c r="BC68" s="51"/>
      <c r="BD68" s="51"/>
      <c r="BE68" s="51" t="s">
        <v>364</v>
      </c>
      <c r="BF68" s="51" t="s">
        <v>364</v>
      </c>
      <c r="BG68" s="131" t="s">
        <v>1533</v>
      </c>
      <c r="BH68" s="131" t="s">
        <v>1533</v>
      </c>
      <c r="BI68" s="131" t="s">
        <v>1575</v>
      </c>
      <c r="BJ68" s="131" t="s">
        <v>1575</v>
      </c>
      <c r="BK68" s="131">
        <v>1</v>
      </c>
      <c r="BL68" s="134">
        <v>4.761904761904762</v>
      </c>
      <c r="BM68" s="131">
        <v>0</v>
      </c>
      <c r="BN68" s="134">
        <v>0</v>
      </c>
      <c r="BO68" s="131">
        <v>0</v>
      </c>
      <c r="BP68" s="134">
        <v>0</v>
      </c>
      <c r="BQ68" s="131">
        <v>20</v>
      </c>
      <c r="BR68" s="134">
        <v>95.23809523809524</v>
      </c>
      <c r="BS68" s="131">
        <v>21</v>
      </c>
      <c r="BT68" s="2"/>
      <c r="BU68" s="3"/>
      <c r="BV68" s="3"/>
      <c r="BW68" s="3"/>
      <c r="BX68" s="3"/>
    </row>
    <row r="69" spans="1:76" ht="15">
      <c r="A69" s="14" t="s">
        <v>280</v>
      </c>
      <c r="B69" s="15"/>
      <c r="C69" s="15" t="s">
        <v>64</v>
      </c>
      <c r="D69" s="93">
        <v>164.1402741642108</v>
      </c>
      <c r="E69" s="81"/>
      <c r="F69" s="112" t="s">
        <v>922</v>
      </c>
      <c r="G69" s="15"/>
      <c r="H69" s="16" t="s">
        <v>280</v>
      </c>
      <c r="I69" s="66"/>
      <c r="J69" s="66"/>
      <c r="K69" s="114" t="s">
        <v>1061</v>
      </c>
      <c r="L69" s="94">
        <v>1</v>
      </c>
      <c r="M69" s="95">
        <v>2635.2724609375</v>
      </c>
      <c r="N69" s="95">
        <v>542.0816040039062</v>
      </c>
      <c r="O69" s="77"/>
      <c r="P69" s="96"/>
      <c r="Q69" s="96"/>
      <c r="R69" s="97"/>
      <c r="S69" s="51">
        <v>3</v>
      </c>
      <c r="T69" s="51">
        <v>0</v>
      </c>
      <c r="U69" s="52">
        <v>0</v>
      </c>
      <c r="V69" s="52">
        <v>0.125</v>
      </c>
      <c r="W69" s="52">
        <v>0.21647</v>
      </c>
      <c r="X69" s="52">
        <v>1.044197</v>
      </c>
      <c r="Y69" s="52">
        <v>0.6666666666666666</v>
      </c>
      <c r="Z69" s="52">
        <v>0</v>
      </c>
      <c r="AA69" s="82">
        <v>69</v>
      </c>
      <c r="AB69" s="82"/>
      <c r="AC69" s="98"/>
      <c r="AD69" s="85" t="s">
        <v>667</v>
      </c>
      <c r="AE69" s="85">
        <v>481</v>
      </c>
      <c r="AF69" s="85">
        <v>8079</v>
      </c>
      <c r="AG69" s="85">
        <v>3605</v>
      </c>
      <c r="AH69" s="85">
        <v>2683</v>
      </c>
      <c r="AI69" s="85"/>
      <c r="AJ69" s="85" t="s">
        <v>732</v>
      </c>
      <c r="AK69" s="85" t="s">
        <v>781</v>
      </c>
      <c r="AL69" s="90" t="s">
        <v>817</v>
      </c>
      <c r="AM69" s="85"/>
      <c r="AN69" s="87">
        <v>39926.908784722225</v>
      </c>
      <c r="AO69" s="90" t="s">
        <v>875</v>
      </c>
      <c r="AP69" s="85" t="b">
        <v>0</v>
      </c>
      <c r="AQ69" s="85" t="b">
        <v>0</v>
      </c>
      <c r="AR69" s="85" t="b">
        <v>1</v>
      </c>
      <c r="AS69" s="85" t="s">
        <v>553</v>
      </c>
      <c r="AT69" s="85">
        <v>150</v>
      </c>
      <c r="AU69" s="90" t="s">
        <v>895</v>
      </c>
      <c r="AV69" s="85" t="b">
        <v>0</v>
      </c>
      <c r="AW69" s="85" t="s">
        <v>924</v>
      </c>
      <c r="AX69" s="90" t="s">
        <v>991</v>
      </c>
      <c r="AY69" s="85" t="s">
        <v>65</v>
      </c>
      <c r="AZ69" s="85" t="str">
        <f>REPLACE(INDEX(GroupVertices[Group],MATCH(Vertices[[#This Row],[Vertex]],GroupVertices[Vertex],0)),1,1,"")</f>
        <v>2</v>
      </c>
      <c r="BA69" s="51"/>
      <c r="BB69" s="51"/>
      <c r="BC69" s="51"/>
      <c r="BD69" s="51"/>
      <c r="BE69" s="51"/>
      <c r="BF69" s="51"/>
      <c r="BG69" s="51"/>
      <c r="BH69" s="51"/>
      <c r="BI69" s="51"/>
      <c r="BJ69" s="51"/>
      <c r="BK69" s="51"/>
      <c r="BL69" s="52"/>
      <c r="BM69" s="51"/>
      <c r="BN69" s="52"/>
      <c r="BO69" s="51"/>
      <c r="BP69" s="52"/>
      <c r="BQ69" s="51"/>
      <c r="BR69" s="52"/>
      <c r="BS69" s="51"/>
      <c r="BT69" s="2"/>
      <c r="BU69" s="3"/>
      <c r="BV69" s="3"/>
      <c r="BW69" s="3"/>
      <c r="BX69" s="3"/>
    </row>
    <row r="70" spans="1:76" ht="15">
      <c r="A70" s="14" t="s">
        <v>262</v>
      </c>
      <c r="B70" s="15"/>
      <c r="C70" s="15" t="s">
        <v>64</v>
      </c>
      <c r="D70" s="93">
        <v>162.02623014883102</v>
      </c>
      <c r="E70" s="81"/>
      <c r="F70" s="112" t="s">
        <v>415</v>
      </c>
      <c r="G70" s="15"/>
      <c r="H70" s="16" t="s">
        <v>262</v>
      </c>
      <c r="I70" s="66"/>
      <c r="J70" s="66"/>
      <c r="K70" s="114" t="s">
        <v>1062</v>
      </c>
      <c r="L70" s="94">
        <v>1</v>
      </c>
      <c r="M70" s="95">
        <v>1857.3575439453125</v>
      </c>
      <c r="N70" s="95">
        <v>358.0229797363281</v>
      </c>
      <c r="O70" s="77"/>
      <c r="P70" s="96"/>
      <c r="Q70" s="96"/>
      <c r="R70" s="97"/>
      <c r="S70" s="51">
        <v>0</v>
      </c>
      <c r="T70" s="51">
        <v>3</v>
      </c>
      <c r="U70" s="52">
        <v>0</v>
      </c>
      <c r="V70" s="52">
        <v>0.125</v>
      </c>
      <c r="W70" s="52">
        <v>0.21647</v>
      </c>
      <c r="X70" s="52">
        <v>1.044197</v>
      </c>
      <c r="Y70" s="52">
        <v>0.6666666666666666</v>
      </c>
      <c r="Z70" s="52">
        <v>0</v>
      </c>
      <c r="AA70" s="82">
        <v>70</v>
      </c>
      <c r="AB70" s="82"/>
      <c r="AC70" s="98"/>
      <c r="AD70" s="85" t="s">
        <v>668</v>
      </c>
      <c r="AE70" s="85">
        <v>233</v>
      </c>
      <c r="AF70" s="85">
        <v>100</v>
      </c>
      <c r="AG70" s="85">
        <v>144</v>
      </c>
      <c r="AH70" s="85">
        <v>153</v>
      </c>
      <c r="AI70" s="85"/>
      <c r="AJ70" s="85" t="s">
        <v>733</v>
      </c>
      <c r="AK70" s="85" t="s">
        <v>782</v>
      </c>
      <c r="AL70" s="85"/>
      <c r="AM70" s="85"/>
      <c r="AN70" s="87">
        <v>42407.94126157407</v>
      </c>
      <c r="AO70" s="85"/>
      <c r="AP70" s="85" t="b">
        <v>1</v>
      </c>
      <c r="AQ70" s="85" t="b">
        <v>0</v>
      </c>
      <c r="AR70" s="85" t="b">
        <v>0</v>
      </c>
      <c r="AS70" s="85" t="s">
        <v>553</v>
      </c>
      <c r="AT70" s="85">
        <v>0</v>
      </c>
      <c r="AU70" s="85"/>
      <c r="AV70" s="85" t="b">
        <v>0</v>
      </c>
      <c r="AW70" s="85" t="s">
        <v>924</v>
      </c>
      <c r="AX70" s="90" t="s">
        <v>992</v>
      </c>
      <c r="AY70" s="85" t="s">
        <v>66</v>
      </c>
      <c r="AZ70" s="85" t="str">
        <f>REPLACE(INDEX(GroupVertices[Group],MATCH(Vertices[[#This Row],[Vertex]],GroupVertices[Vertex],0)),1,1,"")</f>
        <v>2</v>
      </c>
      <c r="BA70" s="51"/>
      <c r="BB70" s="51"/>
      <c r="BC70" s="51"/>
      <c r="BD70" s="51"/>
      <c r="BE70" s="51" t="s">
        <v>364</v>
      </c>
      <c r="BF70" s="51" t="s">
        <v>364</v>
      </c>
      <c r="BG70" s="131" t="s">
        <v>1533</v>
      </c>
      <c r="BH70" s="131" t="s">
        <v>1533</v>
      </c>
      <c r="BI70" s="131" t="s">
        <v>1575</v>
      </c>
      <c r="BJ70" s="131" t="s">
        <v>1575</v>
      </c>
      <c r="BK70" s="131">
        <v>1</v>
      </c>
      <c r="BL70" s="134">
        <v>4.761904761904762</v>
      </c>
      <c r="BM70" s="131">
        <v>0</v>
      </c>
      <c r="BN70" s="134">
        <v>0</v>
      </c>
      <c r="BO70" s="131">
        <v>0</v>
      </c>
      <c r="BP70" s="134">
        <v>0</v>
      </c>
      <c r="BQ70" s="131">
        <v>20</v>
      </c>
      <c r="BR70" s="134">
        <v>95.23809523809524</v>
      </c>
      <c r="BS70" s="131">
        <v>21</v>
      </c>
      <c r="BT70" s="2"/>
      <c r="BU70" s="3"/>
      <c r="BV70" s="3"/>
      <c r="BW70" s="3"/>
      <c r="BX70" s="3"/>
    </row>
    <row r="71" spans="1:76" ht="15">
      <c r="A71" s="14" t="s">
        <v>263</v>
      </c>
      <c r="B71" s="15"/>
      <c r="C71" s="15" t="s">
        <v>64</v>
      </c>
      <c r="D71" s="93">
        <v>162.05219534666372</v>
      </c>
      <c r="E71" s="81"/>
      <c r="F71" s="112" t="s">
        <v>416</v>
      </c>
      <c r="G71" s="15"/>
      <c r="H71" s="16" t="s">
        <v>263</v>
      </c>
      <c r="I71" s="66"/>
      <c r="J71" s="66"/>
      <c r="K71" s="114" t="s">
        <v>1063</v>
      </c>
      <c r="L71" s="94">
        <v>1</v>
      </c>
      <c r="M71" s="95">
        <v>8449.447265625</v>
      </c>
      <c r="N71" s="95">
        <v>2361.528564453125</v>
      </c>
      <c r="O71" s="77"/>
      <c r="P71" s="96"/>
      <c r="Q71" s="96"/>
      <c r="R71" s="97"/>
      <c r="S71" s="51">
        <v>0</v>
      </c>
      <c r="T71" s="51">
        <v>1</v>
      </c>
      <c r="U71" s="52">
        <v>0</v>
      </c>
      <c r="V71" s="52">
        <v>1</v>
      </c>
      <c r="W71" s="52">
        <v>0</v>
      </c>
      <c r="X71" s="52">
        <v>0.999993</v>
      </c>
      <c r="Y71" s="52">
        <v>0</v>
      </c>
      <c r="Z71" s="52">
        <v>0</v>
      </c>
      <c r="AA71" s="82">
        <v>71</v>
      </c>
      <c r="AB71" s="82"/>
      <c r="AC71" s="98"/>
      <c r="AD71" s="85" t="s">
        <v>669</v>
      </c>
      <c r="AE71" s="85">
        <v>1411</v>
      </c>
      <c r="AF71" s="85">
        <v>198</v>
      </c>
      <c r="AG71" s="85">
        <v>555</v>
      </c>
      <c r="AH71" s="85">
        <v>737</v>
      </c>
      <c r="AI71" s="85"/>
      <c r="AJ71" s="85" t="s">
        <v>734</v>
      </c>
      <c r="AK71" s="85" t="s">
        <v>783</v>
      </c>
      <c r="AL71" s="90" t="s">
        <v>818</v>
      </c>
      <c r="AM71" s="85"/>
      <c r="AN71" s="87">
        <v>41941.72048611111</v>
      </c>
      <c r="AO71" s="90" t="s">
        <v>876</v>
      </c>
      <c r="AP71" s="85" t="b">
        <v>0</v>
      </c>
      <c r="AQ71" s="85" t="b">
        <v>0</v>
      </c>
      <c r="AR71" s="85" t="b">
        <v>1</v>
      </c>
      <c r="AS71" s="85" t="s">
        <v>553</v>
      </c>
      <c r="AT71" s="85">
        <v>6</v>
      </c>
      <c r="AU71" s="90" t="s">
        <v>884</v>
      </c>
      <c r="AV71" s="85" t="b">
        <v>0</v>
      </c>
      <c r="AW71" s="85" t="s">
        <v>924</v>
      </c>
      <c r="AX71" s="90" t="s">
        <v>993</v>
      </c>
      <c r="AY71" s="85" t="s">
        <v>66</v>
      </c>
      <c r="AZ71" s="85" t="str">
        <f>REPLACE(INDEX(GroupVertices[Group],MATCH(Vertices[[#This Row],[Vertex]],GroupVertices[Vertex],0)),1,1,"")</f>
        <v>12</v>
      </c>
      <c r="BA71" s="51" t="s">
        <v>340</v>
      </c>
      <c r="BB71" s="51" t="s">
        <v>340</v>
      </c>
      <c r="BC71" s="51" t="s">
        <v>349</v>
      </c>
      <c r="BD71" s="51" t="s">
        <v>349</v>
      </c>
      <c r="BE71" s="51" t="s">
        <v>365</v>
      </c>
      <c r="BF71" s="51" t="s">
        <v>365</v>
      </c>
      <c r="BG71" s="131" t="s">
        <v>1534</v>
      </c>
      <c r="BH71" s="131" t="s">
        <v>1534</v>
      </c>
      <c r="BI71" s="131" t="s">
        <v>1576</v>
      </c>
      <c r="BJ71" s="131" t="s">
        <v>1576</v>
      </c>
      <c r="BK71" s="131">
        <v>0</v>
      </c>
      <c r="BL71" s="134">
        <v>0</v>
      </c>
      <c r="BM71" s="131">
        <v>1</v>
      </c>
      <c r="BN71" s="134">
        <v>2.7777777777777777</v>
      </c>
      <c r="BO71" s="131">
        <v>0</v>
      </c>
      <c r="BP71" s="134">
        <v>0</v>
      </c>
      <c r="BQ71" s="131">
        <v>35</v>
      </c>
      <c r="BR71" s="134">
        <v>97.22222222222223</v>
      </c>
      <c r="BS71" s="131">
        <v>36</v>
      </c>
      <c r="BT71" s="2"/>
      <c r="BU71" s="3"/>
      <c r="BV71" s="3"/>
      <c r="BW71" s="3"/>
      <c r="BX71" s="3"/>
    </row>
    <row r="72" spans="1:76" ht="15">
      <c r="A72" s="99" t="s">
        <v>281</v>
      </c>
      <c r="B72" s="100"/>
      <c r="C72" s="100" t="s">
        <v>64</v>
      </c>
      <c r="D72" s="101">
        <v>162.11816814523868</v>
      </c>
      <c r="E72" s="102"/>
      <c r="F72" s="113" t="s">
        <v>923</v>
      </c>
      <c r="G72" s="100"/>
      <c r="H72" s="103" t="s">
        <v>281</v>
      </c>
      <c r="I72" s="104"/>
      <c r="J72" s="104"/>
      <c r="K72" s="115" t="s">
        <v>1064</v>
      </c>
      <c r="L72" s="105">
        <v>1</v>
      </c>
      <c r="M72" s="106">
        <v>8449.447265625</v>
      </c>
      <c r="N72" s="106">
        <v>3579.0537109375</v>
      </c>
      <c r="O72" s="107"/>
      <c r="P72" s="108"/>
      <c r="Q72" s="108"/>
      <c r="R72" s="109"/>
      <c r="S72" s="51">
        <v>1</v>
      </c>
      <c r="T72" s="51">
        <v>0</v>
      </c>
      <c r="U72" s="52">
        <v>0</v>
      </c>
      <c r="V72" s="52">
        <v>1</v>
      </c>
      <c r="W72" s="52">
        <v>0</v>
      </c>
      <c r="X72" s="52">
        <v>0.999993</v>
      </c>
      <c r="Y72" s="52">
        <v>0</v>
      </c>
      <c r="Z72" s="52">
        <v>0</v>
      </c>
      <c r="AA72" s="110">
        <v>72</v>
      </c>
      <c r="AB72" s="110"/>
      <c r="AC72" s="111"/>
      <c r="AD72" s="85" t="s">
        <v>670</v>
      </c>
      <c r="AE72" s="85">
        <v>516</v>
      </c>
      <c r="AF72" s="85">
        <v>447</v>
      </c>
      <c r="AG72" s="85">
        <v>4880</v>
      </c>
      <c r="AH72" s="85">
        <v>7476</v>
      </c>
      <c r="AI72" s="85"/>
      <c r="AJ72" s="85" t="s">
        <v>735</v>
      </c>
      <c r="AK72" s="85" t="s">
        <v>784</v>
      </c>
      <c r="AL72" s="90" t="s">
        <v>819</v>
      </c>
      <c r="AM72" s="85"/>
      <c r="AN72" s="87">
        <v>41883.35346064815</v>
      </c>
      <c r="AO72" s="90" t="s">
        <v>877</v>
      </c>
      <c r="AP72" s="85" t="b">
        <v>0</v>
      </c>
      <c r="AQ72" s="85" t="b">
        <v>0</v>
      </c>
      <c r="AR72" s="85" t="b">
        <v>1</v>
      </c>
      <c r="AS72" s="85" t="s">
        <v>553</v>
      </c>
      <c r="AT72" s="85">
        <v>16</v>
      </c>
      <c r="AU72" s="90" t="s">
        <v>885</v>
      </c>
      <c r="AV72" s="85" t="b">
        <v>0</v>
      </c>
      <c r="AW72" s="85" t="s">
        <v>924</v>
      </c>
      <c r="AX72" s="90" t="s">
        <v>994</v>
      </c>
      <c r="AY72" s="85" t="s">
        <v>65</v>
      </c>
      <c r="AZ72" s="85" t="str">
        <f>REPLACE(INDEX(GroupVertices[Group],MATCH(Vertices[[#This Row],[Vertex]],GroupVertices[Vertex],0)),1,1,"")</f>
        <v>12</v>
      </c>
      <c r="BA72" s="51"/>
      <c r="BB72" s="51"/>
      <c r="BC72" s="51"/>
      <c r="BD72" s="51"/>
      <c r="BE72" s="51"/>
      <c r="BF72" s="51"/>
      <c r="BG72" s="51"/>
      <c r="BH72" s="51"/>
      <c r="BI72" s="51"/>
      <c r="BJ72" s="51"/>
      <c r="BK72" s="51"/>
      <c r="BL72" s="52"/>
      <c r="BM72" s="51"/>
      <c r="BN72" s="52"/>
      <c r="BO72" s="51"/>
      <c r="BP72" s="52"/>
      <c r="BQ72" s="51"/>
      <c r="BR72" s="52"/>
      <c r="BS72" s="51"/>
      <c r="BT72" s="2"/>
      <c r="BU72" s="3"/>
      <c r="BV72" s="3"/>
      <c r="BW72" s="3"/>
      <c r="BX7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2"/>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2"/>
    <dataValidation allowBlank="1" showInputMessage="1" promptTitle="Vertex Tooltip" prompt="Enter optional text that will pop up when the mouse is hovered over the vertex." errorTitle="Invalid Vertex Image Key" sqref="K3:K7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2"/>
    <dataValidation allowBlank="1" showInputMessage="1" promptTitle="Vertex Label Fill Color" prompt="To select an optional fill color for the Label shape, right-click and select Select Color on the right-click menu." sqref="I3:I72"/>
    <dataValidation allowBlank="1" showInputMessage="1" promptTitle="Vertex Image File" prompt="Enter the path to an image file.  Hover over the column header for examples." errorTitle="Invalid Vertex Image Key" sqref="F3:F72"/>
    <dataValidation allowBlank="1" showInputMessage="1" promptTitle="Vertex Color" prompt="To select an optional vertex color, right-click and select Select Color on the right-click menu." sqref="B3:B72"/>
    <dataValidation allowBlank="1" showInputMessage="1" promptTitle="Vertex Opacity" prompt="Enter an optional vertex opacity between 0 (transparent) and 100 (opaque)." errorTitle="Invalid Vertex Opacity" error="The optional vertex opacity must be a whole number between 0 and 10." sqref="E3:E72"/>
    <dataValidation type="list" allowBlank="1" showInputMessage="1" showErrorMessage="1" promptTitle="Vertex Shape" prompt="Select an optional vertex shape." errorTitle="Invalid Vertex Shape" error="You have entered an invalid vertex shape.  Try selecting from the drop-down list instead." sqref="C3:C7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2">
      <formula1>ValidVertexLabelPositions</formula1>
    </dataValidation>
    <dataValidation allowBlank="1" showInputMessage="1" showErrorMessage="1" promptTitle="Vertex Name" prompt="Enter the name of the vertex." sqref="A3:A72"/>
  </dataValidations>
  <hyperlinks>
    <hyperlink ref="AL4" r:id="rId1" display="http://date-ok.com/"/>
    <hyperlink ref="AL5" r:id="rId2" display="https://t.co/5hWYdSl6g0"/>
    <hyperlink ref="AL7" r:id="rId3" display="http://bethenny.com/"/>
    <hyperlink ref="AL9" r:id="rId4" display="https://t.co/IxLjEB2zlE"/>
    <hyperlink ref="AL10" r:id="rId5" display="https://t.co/DJECw2DBO4"/>
    <hyperlink ref="AL12" r:id="rId6" display="http://www.facebook.com/DrAlineCharabaty/"/>
    <hyperlink ref="AL13" r:id="rId7" display="http://t.co/GLPh9PNEjd"/>
    <hyperlink ref="AL14" r:id="rId8" display="https://t.co/3wJCk5qBif"/>
    <hyperlink ref="AL17" r:id="rId9" display="http://m.youtube.com/channel/UC3pKXlUsOadMLZbZLKrnrIA"/>
    <hyperlink ref="AL18" r:id="rId10" display="https://t.co/pp0dbpibFl"/>
    <hyperlink ref="AL19" r:id="rId11" display="http://t.co/cGQLyQaQrp"/>
    <hyperlink ref="AL22" r:id="rId12" display="https://t.co/THsJuJNcrx"/>
    <hyperlink ref="AL23" r:id="rId13" display="https://t.co/Cwe6ONP9RL"/>
    <hyperlink ref="AL25" r:id="rId14" display="https://t.co/DzzEPOYipr"/>
    <hyperlink ref="AL28" r:id="rId15" display="http://t.co/iqyJtIumSz"/>
    <hyperlink ref="AL29" r:id="rId16" display="http://gabrieleschafer.com/"/>
    <hyperlink ref="AL30" r:id="rId17" display="http://t.co/IoU3P7zBIQ"/>
    <hyperlink ref="AL35" r:id="rId18" display="https://t.co/r59GQpQSDY"/>
    <hyperlink ref="AL36" r:id="rId19" display="https://therxhelper.com/"/>
    <hyperlink ref="AL37" r:id="rId20" display="https://t.co/9Tpkg0UmLW"/>
    <hyperlink ref="AL41" r:id="rId21" display="https://t.co/lGZHKPUiPA"/>
    <hyperlink ref="AL42" r:id="rId22" display="https://t.co/277tIdYS6w"/>
    <hyperlink ref="AL48" r:id="rId23" display="https://t.co/MU11GhUnMj"/>
    <hyperlink ref="AL53" r:id="rId24" display="https://t.co/4T4qScPtmj"/>
    <hyperlink ref="AL57" r:id="rId25" display="https://t.co/sdip4ai5Ok"/>
    <hyperlink ref="AL59" r:id="rId26" display="https://t.co/OMxB0x7xC5"/>
    <hyperlink ref="AL61" r:id="rId27" display="https://t.co/Qag5AX8DDQ"/>
    <hyperlink ref="AL62" r:id="rId28" display="http://t.co/Qz7bR9OOy0"/>
    <hyperlink ref="AL63" r:id="rId29" display="https://twitter.com/search?f=tweets&amp;vertical=default&amp;q=from%3Ajesus_yahweh_&amp;src=savs"/>
    <hyperlink ref="AL65" r:id="rId30" display="https://t.co/CS7va7rrEj"/>
    <hyperlink ref="AL67" r:id="rId31" display="https://t.co/v4nyVO9o1k"/>
    <hyperlink ref="AL68" r:id="rId32" display="http://t.co/uJcGP8Hq3M"/>
    <hyperlink ref="AL69" r:id="rId33" display="http://www.ena.org/"/>
    <hyperlink ref="AL71" r:id="rId34" display="https://t.co/T8W7xDP0Ca"/>
    <hyperlink ref="AL72" r:id="rId35" display="https://t.co/hjJNnYcRdj"/>
    <hyperlink ref="AO3" r:id="rId36" display="https://pbs.twimg.com/profile_banners/632341632/1547837092"/>
    <hyperlink ref="AO4" r:id="rId37" display="https://pbs.twimg.com/profile_banners/1091556004662251520/1551427502"/>
    <hyperlink ref="AO5" r:id="rId38" display="https://pbs.twimg.com/profile_banners/146967921/1521041413"/>
    <hyperlink ref="AO6" r:id="rId39" display="https://pbs.twimg.com/profile_banners/1363237567/1372389887"/>
    <hyperlink ref="AO7" r:id="rId40" display="https://pbs.twimg.com/profile_banners/12701412/1544479157"/>
    <hyperlink ref="AO8" r:id="rId41" display="https://pbs.twimg.com/profile_banners/279298711/1550797707"/>
    <hyperlink ref="AO9" r:id="rId42" display="https://pbs.twimg.com/profile_banners/822215679726100480/1549425227"/>
    <hyperlink ref="AO10" r:id="rId43" display="https://pbs.twimg.com/profile_banners/546566179/1418059599"/>
    <hyperlink ref="AO11" r:id="rId44" display="https://pbs.twimg.com/profile_banners/940122844637392902/1553400004"/>
    <hyperlink ref="AO12" r:id="rId45" display="https://pbs.twimg.com/profile_banners/988583414809931776/1531523854"/>
    <hyperlink ref="AO13" r:id="rId46" display="https://pbs.twimg.com/profile_banners/20272531/1534249322"/>
    <hyperlink ref="AO14" r:id="rId47" display="https://pbs.twimg.com/profile_banners/18721290/1543460497"/>
    <hyperlink ref="AO15" r:id="rId48" display="https://pbs.twimg.com/profile_banners/147183804/1553226733"/>
    <hyperlink ref="AO16" r:id="rId49" display="https://pbs.twimg.com/profile_banners/1075599419679129600/1557729423"/>
    <hyperlink ref="AO17" r:id="rId50" display="https://pbs.twimg.com/profile_banners/734448335797506048/1542636675"/>
    <hyperlink ref="AO19" r:id="rId51" display="https://pbs.twimg.com/profile_banners/96167297/1403786376"/>
    <hyperlink ref="AO20" r:id="rId52" display="https://pbs.twimg.com/profile_banners/2642602153/1538859074"/>
    <hyperlink ref="AO22" r:id="rId53" display="https://pbs.twimg.com/profile_banners/19274588/1493390635"/>
    <hyperlink ref="AO23" r:id="rId54" display="https://pbs.twimg.com/profile_banners/15682352/1495516752"/>
    <hyperlink ref="AO24" r:id="rId55" display="https://pbs.twimg.com/profile_banners/14846941/1356564613"/>
    <hyperlink ref="AO25" r:id="rId56" display="https://pbs.twimg.com/profile_banners/62663568/1544021465"/>
    <hyperlink ref="AO26" r:id="rId57" display="https://pbs.twimg.com/profile_banners/555582049/1553553492"/>
    <hyperlink ref="AO27" r:id="rId58" display="https://pbs.twimg.com/profile_banners/57659482/1545251541"/>
    <hyperlink ref="AO29" r:id="rId59" display="https://pbs.twimg.com/profile_banners/14199325/1550241502"/>
    <hyperlink ref="AO31" r:id="rId60" display="https://pbs.twimg.com/profile_banners/1046936071626461184/1554912652"/>
    <hyperlink ref="AO32" r:id="rId61" display="https://pbs.twimg.com/profile_banners/1039957861/1556239553"/>
    <hyperlink ref="AO33" r:id="rId62" display="https://pbs.twimg.com/profile_banners/3290875548/1548289205"/>
    <hyperlink ref="AO35" r:id="rId63" display="https://pbs.twimg.com/profile_banners/1056759684722499584/1540786340"/>
    <hyperlink ref="AO36" r:id="rId64" display="https://pbs.twimg.com/profile_banners/1577970206/1373298140"/>
    <hyperlink ref="AO37" r:id="rId65" display="https://pbs.twimg.com/profile_banners/44438256/1556935251"/>
    <hyperlink ref="AO38" r:id="rId66" display="https://pbs.twimg.com/profile_banners/429454010/1354563931"/>
    <hyperlink ref="AO39" r:id="rId67" display="https://pbs.twimg.com/profile_banners/1109992180289024000/1553480307"/>
    <hyperlink ref="AO40" r:id="rId68" display="https://pbs.twimg.com/profile_banners/1109276868182568961/1553438058"/>
    <hyperlink ref="AO41" r:id="rId69" display="https://pbs.twimg.com/profile_banners/902273334871605248/1503955394"/>
    <hyperlink ref="AO42" r:id="rId70" display="https://pbs.twimg.com/profile_banners/499312784/1512093478"/>
    <hyperlink ref="AO43" r:id="rId71" display="https://pbs.twimg.com/profile_banners/979146883523375104/1522282561"/>
    <hyperlink ref="AO45" r:id="rId72" display="https://pbs.twimg.com/profile_banners/29788136/1512012093"/>
    <hyperlink ref="AO46" r:id="rId73" display="https://pbs.twimg.com/profile_banners/952236348/1353096963"/>
    <hyperlink ref="AO47" r:id="rId74" display="https://pbs.twimg.com/profile_banners/244243477/1547190343"/>
    <hyperlink ref="AO48" r:id="rId75" display="https://pbs.twimg.com/profile_banners/25780843/1450817987"/>
    <hyperlink ref="AO49" r:id="rId76" display="https://pbs.twimg.com/profile_banners/1053318155983118341/1556312511"/>
    <hyperlink ref="AO50" r:id="rId77" display="https://pbs.twimg.com/profile_banners/1151366077/1556824485"/>
    <hyperlink ref="AO52" r:id="rId78" display="https://pbs.twimg.com/profile_banners/20402945/1533568341"/>
    <hyperlink ref="AO53" r:id="rId79" display="https://pbs.twimg.com/profile_banners/3895571002/1528650880"/>
    <hyperlink ref="AO57" r:id="rId80" display="https://pbs.twimg.com/profile_banners/278145569/1549925243"/>
    <hyperlink ref="AO58" r:id="rId81" display="https://pbs.twimg.com/profile_banners/3273418368/1504106665"/>
    <hyperlink ref="AO59" r:id="rId82" display="https://pbs.twimg.com/profile_banners/25073877/1557167376"/>
    <hyperlink ref="AO61" r:id="rId83" display="https://pbs.twimg.com/profile_banners/90058085/1507947321"/>
    <hyperlink ref="AO62" r:id="rId84" display="https://pbs.twimg.com/profile_banners/76366904/1553288437"/>
    <hyperlink ref="AO63" r:id="rId85" display="https://pbs.twimg.com/profile_banners/1071181437603332099/1548172709"/>
    <hyperlink ref="AO64" r:id="rId86" display="https://pbs.twimg.com/profile_banners/283855010/1530836195"/>
    <hyperlink ref="AO65" r:id="rId87" display="https://pbs.twimg.com/profile_banners/3376927462/1536282431"/>
    <hyperlink ref="AO66" r:id="rId88" display="https://pbs.twimg.com/profile_banners/43414790/1557791774"/>
    <hyperlink ref="AO67" r:id="rId89" display="https://pbs.twimg.com/profile_banners/4877050065/1454615682"/>
    <hyperlink ref="AO68" r:id="rId90" display="https://pbs.twimg.com/profile_banners/301044806/1548608253"/>
    <hyperlink ref="AO69" r:id="rId91" display="https://pbs.twimg.com/profile_banners/34741870/1555351500"/>
    <hyperlink ref="AO71" r:id="rId92" display="https://pbs.twimg.com/profile_banners/2882424823/1424672731"/>
    <hyperlink ref="AO72" r:id="rId93" display="https://pbs.twimg.com/profile_banners/2783748428/1556372565"/>
    <hyperlink ref="AU3" r:id="rId94" display="http://abs.twimg.com/images/themes/theme2/bg.gif"/>
    <hyperlink ref="AU5" r:id="rId95" display="http://abs.twimg.com/images/themes/theme15/bg.png"/>
    <hyperlink ref="AU6" r:id="rId96" display="http://abs.twimg.com/images/themes/theme1/bg.png"/>
    <hyperlink ref="AU7" r:id="rId97" display="http://abs.twimg.com/images/themes/theme17/bg.gif"/>
    <hyperlink ref="AU8" r:id="rId98" display="http://abs.twimg.com/images/themes/theme14/bg.gif"/>
    <hyperlink ref="AU10" r:id="rId99" display="http://abs.twimg.com/images/themes/theme1/bg.png"/>
    <hyperlink ref="AU11" r:id="rId100" display="http://abs.twimg.com/images/themes/theme1/bg.png"/>
    <hyperlink ref="AU13" r:id="rId101" display="http://abs.twimg.com/images/themes/theme1/bg.png"/>
    <hyperlink ref="AU14" r:id="rId102" display="http://abs.twimg.com/images/themes/theme6/bg.gif"/>
    <hyperlink ref="AU15" r:id="rId103" display="http://abs.twimg.com/images/themes/theme1/bg.png"/>
    <hyperlink ref="AU18" r:id="rId104" display="http://abs.twimg.com/images/themes/theme1/bg.png"/>
    <hyperlink ref="AU19" r:id="rId105" display="http://abs.twimg.com/images/themes/theme15/bg.png"/>
    <hyperlink ref="AU20" r:id="rId106" display="http://abs.twimg.com/images/themes/theme1/bg.png"/>
    <hyperlink ref="AU21" r:id="rId107" display="http://abs.twimg.com/images/themes/theme1/bg.png"/>
    <hyperlink ref="AU22" r:id="rId108" display="http://abs.twimg.com/images/themes/theme4/bg.gif"/>
    <hyperlink ref="AU23" r:id="rId109" display="http://abs.twimg.com/images/themes/theme7/bg.gif"/>
    <hyperlink ref="AU24" r:id="rId110" display="http://abs.twimg.com/images/themes/theme7/bg.gif"/>
    <hyperlink ref="AU25" r:id="rId111" display="http://abs.twimg.com/images/themes/theme12/bg.gif"/>
    <hyperlink ref="AU26" r:id="rId112" display="http://abs.twimg.com/images/themes/theme1/bg.png"/>
    <hyperlink ref="AU27" r:id="rId113" display="http://abs.twimg.com/images/themes/theme11/bg.gif"/>
    <hyperlink ref="AU28" r:id="rId114" display="http://abs.twimg.com/images/themes/theme7/bg.gif"/>
    <hyperlink ref="AU29" r:id="rId115" display="http://abs.twimg.com/images/themes/theme7/bg.gif"/>
    <hyperlink ref="AU30" r:id="rId116" display="http://abs.twimg.com/images/themes/theme14/bg.gif"/>
    <hyperlink ref="AU32" r:id="rId117" display="http://abs.twimg.com/images/themes/theme1/bg.png"/>
    <hyperlink ref="AU33" r:id="rId118" display="http://abs.twimg.com/images/themes/theme1/bg.png"/>
    <hyperlink ref="AU34" r:id="rId119" display="http://abs.twimg.com/images/themes/theme5/bg.gif"/>
    <hyperlink ref="AU36" r:id="rId120" display="http://abs.twimg.com/images/themes/theme1/bg.png"/>
    <hyperlink ref="AU37" r:id="rId121" display="http://abs.twimg.com/images/themes/theme15/bg.png"/>
    <hyperlink ref="AU38" r:id="rId122" display="http://abs.twimg.com/images/themes/theme1/bg.png"/>
    <hyperlink ref="AU41" r:id="rId123" display="http://abs.twimg.com/images/themes/theme1/bg.png"/>
    <hyperlink ref="AU42" r:id="rId124" display="http://abs.twimg.com/images/themes/theme7/bg.gif"/>
    <hyperlink ref="AU43" r:id="rId125" display="http://abs.twimg.com/images/themes/theme1/bg.png"/>
    <hyperlink ref="AU44" r:id="rId126" display="http://abs.twimg.com/images/themes/theme1/bg.png"/>
    <hyperlink ref="AU45" r:id="rId127" display="http://abs.twimg.com/images/themes/theme19/bg.gif"/>
    <hyperlink ref="AU46" r:id="rId128" display="http://abs.twimg.com/images/themes/theme1/bg.png"/>
    <hyperlink ref="AU47" r:id="rId129" display="http://abs.twimg.com/images/themes/theme9/bg.gif"/>
    <hyperlink ref="AU48" r:id="rId130" display="http://abs.twimg.com/images/themes/theme1/bg.png"/>
    <hyperlink ref="AU50" r:id="rId131" display="http://abs.twimg.com/images/themes/theme11/bg.gif"/>
    <hyperlink ref="AU51" r:id="rId132" display="http://abs.twimg.com/images/themes/theme1/bg.png"/>
    <hyperlink ref="AU52" r:id="rId133" display="http://abs.twimg.com/images/themes/theme1/bg.png"/>
    <hyperlink ref="AU53" r:id="rId134" display="http://abs.twimg.com/images/themes/theme1/bg.png"/>
    <hyperlink ref="AU57" r:id="rId135" display="http://abs.twimg.com/images/themes/theme1/bg.png"/>
    <hyperlink ref="AU58" r:id="rId136" display="http://abs.twimg.com/images/themes/theme17/bg.gif"/>
    <hyperlink ref="AU59" r:id="rId137" display="http://abs.twimg.com/images/themes/theme1/bg.png"/>
    <hyperlink ref="AU61" r:id="rId138" display="http://abs.twimg.com/images/themes/theme4/bg.gif"/>
    <hyperlink ref="AU62" r:id="rId139" display="http://abs.twimg.com/images/themes/theme1/bg.png"/>
    <hyperlink ref="AU64" r:id="rId140" display="http://abs.twimg.com/images/themes/theme1/bg.png"/>
    <hyperlink ref="AU65" r:id="rId141" display="http://abs.twimg.com/images/themes/theme1/bg.png"/>
    <hyperlink ref="AU66" r:id="rId142" display="http://abs.twimg.com/images/themes/theme6/bg.gif"/>
    <hyperlink ref="AU68" r:id="rId143" display="http://abs.twimg.com/images/themes/theme1/bg.png"/>
    <hyperlink ref="AU69" r:id="rId144" display="http://abs.twimg.com/images/themes/theme10/bg.gif"/>
    <hyperlink ref="AU71" r:id="rId145" display="http://abs.twimg.com/images/themes/theme1/bg.png"/>
    <hyperlink ref="AU72" r:id="rId146" display="http://abs.twimg.com/images/themes/theme17/bg.gif"/>
    <hyperlink ref="F3" r:id="rId147" display="http://pbs.twimg.com/profile_images/378800000074240482/d961ebeb9f4fe6b084a68663b9a36738_normal.png"/>
    <hyperlink ref="F4" r:id="rId148" display="http://pbs.twimg.com/profile_images/1101392900754157568/EzD0Y76e_normal.jpg"/>
    <hyperlink ref="F5" r:id="rId149" display="http://pbs.twimg.com/profile_images/1061395946011914240/YADskj92_normal.jpg"/>
    <hyperlink ref="F6" r:id="rId150" display="http://pbs.twimg.com/profile_images/669652173475545089/9BOZLTeY_normal.jpg"/>
    <hyperlink ref="F7" r:id="rId151" display="http://pbs.twimg.com/profile_images/1116806061325979648/L3jiqU4Q_normal.jpg"/>
    <hyperlink ref="F8" r:id="rId152" display="http://pbs.twimg.com/profile_images/464868475739987968/mbp_NqKN_normal.jpeg"/>
    <hyperlink ref="F9" r:id="rId153" display="http://pbs.twimg.com/profile_images/859982100904148992/hv5soju7_normal.jpg"/>
    <hyperlink ref="F10" r:id="rId154" display="http://pbs.twimg.com/profile_images/1070832808640344065/eifkkz87_normal.jpg"/>
    <hyperlink ref="F11" r:id="rId155" display="http://pbs.twimg.com/profile_images/1109663030265212930/y1Z3iHn3_normal.png"/>
    <hyperlink ref="F12" r:id="rId156" display="http://pbs.twimg.com/profile_images/988586135688445952/-XHjTWuS_normal.jpg"/>
    <hyperlink ref="F13" r:id="rId157" display="http://pbs.twimg.com/profile_images/818900930955476993/31Gv3hVf_normal.jpg"/>
    <hyperlink ref="F14" r:id="rId158" display="http://pbs.twimg.com/profile_images/1067977362615296000/uQ80s0_C_normal.jpg"/>
    <hyperlink ref="F15" r:id="rId159" display="http://pbs.twimg.com/profile_images/1108954314188320774/7zX7fhYN_normal.jpg"/>
    <hyperlink ref="F16" r:id="rId160" display="http://pbs.twimg.com/profile_images/1075601265592283136/0xtohuBi_normal.jpg"/>
    <hyperlink ref="F17" r:id="rId161" display="http://pbs.twimg.com/profile_images/1107646054730813440/IdxZGTit_normal.jpg"/>
    <hyperlink ref="F18" r:id="rId162" display="http://pbs.twimg.com/profile_images/1121111612016881665/1L9XzMCI_normal.jpg"/>
    <hyperlink ref="F19" r:id="rId163" display="http://pbs.twimg.com/profile_images/618952267824173057/FFoiizxl_normal.jpg"/>
    <hyperlink ref="F20" r:id="rId164" display="http://pbs.twimg.com/profile_images/1062134045155282945/khQTfLZE_normal.jpg"/>
    <hyperlink ref="F21" r:id="rId165" display="http://pbs.twimg.com/profile_images/1120584863944306688/H-Euvm-0_normal.jpg"/>
    <hyperlink ref="F22" r:id="rId166" display="http://pbs.twimg.com/profile_images/853420081392439296/wXvdixb8_normal.jpg"/>
    <hyperlink ref="F23" r:id="rId167" display="http://pbs.twimg.com/profile_images/530803937549361152/XGhOJl8H_normal.jpeg"/>
    <hyperlink ref="F24" r:id="rId168" display="http://pbs.twimg.com/profile_images/56091324/peppers2_normal.jpg"/>
    <hyperlink ref="F25" r:id="rId169" display="http://pbs.twimg.com/profile_images/1070329711623106561/cUBCv5UG_normal.jpg"/>
    <hyperlink ref="F26" r:id="rId170" display="http://pbs.twimg.com/profile_images/1109576401433358337/F2qkLstb_normal.jpg"/>
    <hyperlink ref="F27" r:id="rId171" display="http://pbs.twimg.com/profile_images/1120023260224270337/JElupMzw_normal.jpg"/>
    <hyperlink ref="F28" r:id="rId172" display="http://pbs.twimg.com/profile_images/2507761064/ij16xztxbw5jkarhlc3p_normal.jpeg"/>
    <hyperlink ref="F29" r:id="rId173" display="http://pbs.twimg.com/profile_images/971751443622318080/yUnzbzfs_normal.jpg"/>
    <hyperlink ref="F30" r:id="rId174" display="http://pbs.twimg.com/profile_images/567810115848261632/figZvKsc_normal.jpeg"/>
    <hyperlink ref="F31" r:id="rId175" display="http://pbs.twimg.com/profile_images/1114571458401857536/FLU0_W7o_normal.jpg"/>
    <hyperlink ref="F32" r:id="rId176" display="http://pbs.twimg.com/profile_images/1121510367354589185/fEc-p7sv_normal.jpg"/>
    <hyperlink ref="F33" r:id="rId177" display="http://pbs.twimg.com/profile_images/1086729443899523078/Y6fBDHxG_normal.jpg"/>
    <hyperlink ref="F34" r:id="rId178" display="http://pbs.twimg.com/profile_images/1508672298/P1030443_1_normal.jpg"/>
    <hyperlink ref="F35" r:id="rId179" display="http://pbs.twimg.com/profile_images/1056760460970729474/yFh4tV3i_normal.jpg"/>
    <hyperlink ref="F36" r:id="rId180" display="http://pbs.twimg.com/profile_images/378800000105283956/0ce379fa08765bd194bcc29e261e6417_normal.jpeg"/>
    <hyperlink ref="F37" r:id="rId181" display="http://pbs.twimg.com/profile_images/1128992108122202113/xMK8C4cr_normal.jpg"/>
    <hyperlink ref="F38" r:id="rId182" display="http://pbs.twimg.com/profile_images/2928335924/caa34d1e7fc9b68423933c6aaa44c5d3_normal.jpeg"/>
    <hyperlink ref="F39" r:id="rId183" display="http://pbs.twimg.com/profile_images/1115276686860476417/58bUi6DL_normal.jpg"/>
    <hyperlink ref="F40" r:id="rId184" display="http://pbs.twimg.com/profile_images/1128085100887887873/DLwUtCZe_normal.jpg"/>
    <hyperlink ref="F41" r:id="rId185" display="http://pbs.twimg.com/profile_images/902280481588207617/9oj04Jr9_normal.jpg"/>
    <hyperlink ref="F42" r:id="rId186" display="http://pbs.twimg.com/profile_images/1044333293632548864/RGToTJhn_normal.jpg"/>
    <hyperlink ref="F43" r:id="rId187" display="http://pbs.twimg.com/profile_images/979151738446938112/MrHI6Wso_normal.jpg"/>
    <hyperlink ref="F44" r:id="rId188" display="http://pbs.twimg.com/profile_images/378800000479301608/0779c910795dabe7d4e98d8caa66abcf_normal.jpeg"/>
    <hyperlink ref="F45" r:id="rId189" display="http://pbs.twimg.com/profile_images/950571864212037632/d8eHtigi_normal.jpg"/>
    <hyperlink ref="F46" r:id="rId190" display="http://pbs.twimg.com/profile_images/2857578909/3d5ecaf154a9f885ad638281fc407bb9_normal.jpeg"/>
    <hyperlink ref="F47" r:id="rId191" display="http://pbs.twimg.com/profile_images/1108951126282375169/vKX9pyQX_normal.jpg"/>
    <hyperlink ref="F48" r:id="rId192" display="http://pbs.twimg.com/profile_images/1063927111495356416/MSF72BK3_normal.jpg"/>
    <hyperlink ref="F49" r:id="rId193" display="http://pbs.twimg.com/profile_images/1122164081409110016/lS8oRl6E_normal.jpg"/>
    <hyperlink ref="F50" r:id="rId194" display="http://pbs.twimg.com/profile_images/902739230908182529/7hI5zlCb_normal.jpg"/>
    <hyperlink ref="F51" r:id="rId195" display="http://pbs.twimg.com/profile_images/854037314405888001/r_4vFZi4_normal.jpg"/>
    <hyperlink ref="F52" r:id="rId196" display="http://pbs.twimg.com/profile_images/1121136445811503104/zIqb3qhX_normal.png"/>
    <hyperlink ref="F53" r:id="rId197" display="http://pbs.twimg.com/profile_images/867054196490633217/attWzECQ_normal.jpg"/>
    <hyperlink ref="F54" r:id="rId198" display="http://abs.twimg.com/sticky/default_profile_images/default_profile_normal.png"/>
    <hyperlink ref="F55" r:id="rId199" display="http://abs.twimg.com/sticky/default_profile_images/default_profile_normal.png"/>
    <hyperlink ref="F56" r:id="rId200" display="http://pbs.twimg.com/profile_images/776510118636564480/p3sAwQkc_normal.jpg"/>
    <hyperlink ref="F57" r:id="rId201" display="http://pbs.twimg.com/profile_images/1082735690213924864/VRFUWsuH_normal.jpg"/>
    <hyperlink ref="F58" r:id="rId202" display="http://pbs.twimg.com/profile_images/867203262344302593/TukjMark_normal.jpg"/>
    <hyperlink ref="F59" r:id="rId203" display="http://pbs.twimg.com/profile_images/874276197357596672/kUuht00m_normal.jpg"/>
    <hyperlink ref="F60" r:id="rId204" display="http://pbs.twimg.com/profile_images/999317154024472576/9-O_UwPN_normal.jpg"/>
    <hyperlink ref="F61" r:id="rId205" display="http://pbs.twimg.com/profile_images/919023785411522561/yzEYPJl__normal.jpg"/>
    <hyperlink ref="F62" r:id="rId206" display="http://pbs.twimg.com/profile_images/471325444424212480/GAJshbgn_normal.png"/>
    <hyperlink ref="F63" r:id="rId207" display="http://pbs.twimg.com/profile_images/1071182123728560129/svb6HBVj_normal.jpg"/>
    <hyperlink ref="F64" r:id="rId208" display="http://pbs.twimg.com/profile_images/982885156494172160/ZQloZiwW_normal.jpg"/>
    <hyperlink ref="F65" r:id="rId209" display="http://pbs.twimg.com/profile_images/1066911566677721088/Y2c6R_vM_normal.jpg"/>
    <hyperlink ref="F66" r:id="rId210" display="http://pbs.twimg.com/profile_images/1129323030449184768/XVCqZ7kl_normal.jpg"/>
    <hyperlink ref="F67" r:id="rId211" display="http://pbs.twimg.com/profile_images/827713932693377025/onHkGvRr_normal.jpg"/>
    <hyperlink ref="F68" r:id="rId212" display="http://pbs.twimg.com/profile_images/1089567233276207104/c9hmBlhQ_normal.jpg"/>
    <hyperlink ref="F69" r:id="rId213" display="http://pbs.twimg.com/profile_images/1051821203013419009/aDt6B9VQ_normal.jpg"/>
    <hyperlink ref="F70" r:id="rId214" display="http://pbs.twimg.com/profile_images/1100959655298322434/9lwEFsdC_normal.jpg"/>
    <hyperlink ref="F71" r:id="rId215" display="http://pbs.twimg.com/profile_images/605537778294603776/-hNvkCHV_normal.jpg"/>
    <hyperlink ref="F72" r:id="rId216" display="http://pbs.twimg.com/profile_images/1128134953542266880/nidJZXOu_normal.jpg"/>
    <hyperlink ref="AX3" r:id="rId217" display="https://twitter.com/andybiotech"/>
    <hyperlink ref="AX4" r:id="rId218" display="https://twitter.com/anniemo28448248"/>
    <hyperlink ref="AX5" r:id="rId219" display="https://twitter.com/pkhakpour"/>
    <hyperlink ref="AX6" r:id="rId220" display="https://twitter.com/aolsams"/>
    <hyperlink ref="AX7" r:id="rId221" display="https://twitter.com/bethenny"/>
    <hyperlink ref="AX8" r:id="rId222" display="https://twitter.com/cyberibum"/>
    <hyperlink ref="AX9" r:id="rId223" display="https://twitter.com/potus"/>
    <hyperlink ref="AX10" r:id="rId224" display="https://twitter.com/mattgaudy"/>
    <hyperlink ref="AX11" r:id="rId225" display="https://twitter.com/real_ffa"/>
    <hyperlink ref="AX12" r:id="rId226" display="https://twitter.com/dcharabaty"/>
    <hyperlink ref="AX13" r:id="rId227" display="https://twitter.com/hopkinsmedicine"/>
    <hyperlink ref="AX14" r:id="rId228" display="https://twitter.com/katescarlata_rd"/>
    <hyperlink ref="AX15" r:id="rId229" display="https://twitter.com/bilalmohammadmd"/>
    <hyperlink ref="AX16" r:id="rId230" display="https://twitter.com/williedjenkins1"/>
    <hyperlink ref="AX17" r:id="rId231" display="https://twitter.com/sonictcb"/>
    <hyperlink ref="AX18" r:id="rId232" display="https://twitter.com/ivanaboastsky"/>
    <hyperlink ref="AX19" r:id="rId233" display="https://twitter.com/simplesama"/>
    <hyperlink ref="AX20" r:id="rId234" display="https://twitter.com/allylovespono"/>
    <hyperlink ref="AX21" r:id="rId235" display="https://twitter.com/actawesome"/>
    <hyperlink ref="AX22" r:id="rId236" display="https://twitter.com/cathyches"/>
    <hyperlink ref="AX23" r:id="rId237" display="https://twitter.com/kittenwithawhip"/>
    <hyperlink ref="AX24" r:id="rId238" display="https://twitter.com/daisy17"/>
    <hyperlink ref="AX25" r:id="rId239" display="https://twitter.com/sassykitchen"/>
    <hyperlink ref="AX26" r:id="rId240" display="https://twitter.com/alexdubs_"/>
    <hyperlink ref="AX27" r:id="rId241" display="https://twitter.com/kier_kee"/>
    <hyperlink ref="AX28" r:id="rId242" display="https://twitter.com/casting_notice"/>
    <hyperlink ref="AX29" r:id="rId243" display="https://twitter.com/gabrieleschafer"/>
    <hyperlink ref="AX30" r:id="rId244" display="https://twitter.com/lizlewiscasting"/>
    <hyperlink ref="AX31" r:id="rId245" display="https://twitter.com/swdesertgramma"/>
    <hyperlink ref="AX32" r:id="rId246" display="https://twitter.com/jchele2013"/>
    <hyperlink ref="AX33" r:id="rId247" display="https://twitter.com/pharmablue"/>
    <hyperlink ref="AX34" r:id="rId248" display="https://twitter.com/krisimd"/>
    <hyperlink ref="AX35" r:id="rId249" display="https://twitter.com/rxassistance123"/>
    <hyperlink ref="AX36" r:id="rId250" display="https://twitter.com/therxhelper"/>
    <hyperlink ref="AX37" r:id="rId251" display="https://twitter.com/matthewherper"/>
    <hyperlink ref="AX38" r:id="rId252" display="https://twitter.com/cpsmdb"/>
    <hyperlink ref="AX39" r:id="rId253" display="https://twitter.com/demsrdumb3"/>
    <hyperlink ref="AX40" r:id="rId254" display="https://twitter.com/ababygirltoone"/>
    <hyperlink ref="AX41" r:id="rId255" display="https://twitter.com/ati_la1"/>
    <hyperlink ref="AX42" r:id="rId256" display="https://twitter.com/themobeatty"/>
    <hyperlink ref="AX43" r:id="rId257" display="https://twitter.com/queen_historian"/>
    <hyperlink ref="AX44" r:id="rId258" display="https://twitter.com/benjaminburck"/>
    <hyperlink ref="AX45" r:id="rId259" display="https://twitter.com/thecascott"/>
    <hyperlink ref="AX46" r:id="rId260" display="https://twitter.com/mummyb83"/>
    <hyperlink ref="AX47" r:id="rId261" display="https://twitter.com/therealcamilleg"/>
    <hyperlink ref="AX48" r:id="rId262" display="https://twitter.com/toddabarnett"/>
    <hyperlink ref="AX49" r:id="rId263" display="https://twitter.com/blakelashbrook"/>
    <hyperlink ref="AX50" r:id="rId264" display="https://twitter.com/catfraker"/>
    <hyperlink ref="AX51" r:id="rId265" display="https://twitter.com/lagu_cornejo"/>
    <hyperlink ref="AX52" r:id="rId266" display="https://twitter.com/cnbc"/>
    <hyperlink ref="AX53" r:id="rId267" display="https://twitter.com/myqc_bandlstory"/>
    <hyperlink ref="AX54" r:id="rId268" display="https://twitter.com/pilarcerda7"/>
    <hyperlink ref="AX55" r:id="rId269" display="https://twitter.com/carol66walker"/>
    <hyperlink ref="AX56" r:id="rId270" display="https://twitter.com/meandhubbysay"/>
    <hyperlink ref="AX57" r:id="rId271" display="https://twitter.com/marshablackburn"/>
    <hyperlink ref="AX58" r:id="rId272" display="https://twitter.com/hkeycurrentuser"/>
    <hyperlink ref="AX59" r:id="rId273" display="https://twitter.com/realdonaldtrump"/>
    <hyperlink ref="AX60" r:id="rId274" display="https://twitter.com/xoja29"/>
    <hyperlink ref="AX61" r:id="rId275" display="https://twitter.com/dmomblog"/>
    <hyperlink ref="AX62" r:id="rId276" display="https://twitter.com/salixpharma"/>
    <hyperlink ref="AX63" r:id="rId277" display="https://twitter.com/alpha_omega_yah"/>
    <hyperlink ref="AX64" r:id="rId278" display="https://twitter.com/truthsandwich20"/>
    <hyperlink ref="AX65" r:id="rId279" display="https://twitter.com/immoralreport"/>
    <hyperlink ref="AX66" r:id="rId280" display="https://twitter.com/oneredoctober"/>
    <hyperlink ref="AX67" r:id="rId281" display="https://twitter.com/mhowardrn"/>
    <hyperlink ref="AX68" r:id="rId282" display="https://twitter.com/indianaena"/>
    <hyperlink ref="AX69" r:id="rId283" display="https://twitter.com/enaorg"/>
    <hyperlink ref="AX70" r:id="rId284" display="https://twitter.com/m_cassity"/>
    <hyperlink ref="AX71" r:id="rId285" display="https://twitter.com/jcrben"/>
    <hyperlink ref="AX72" r:id="rId286" display="https://twitter.com/melissa_850"/>
  </hyperlinks>
  <printOptions/>
  <pageMargins left="0.7" right="0.7" top="0.75" bottom="0.75" header="0.3" footer="0.3"/>
  <pageSetup horizontalDpi="600" verticalDpi="600" orientation="portrait" r:id="rId290"/>
  <legacyDrawing r:id="rId288"/>
  <tableParts>
    <tablePart r:id="rId28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1172</v>
      </c>
      <c r="Z2" s="13" t="s">
        <v>1188</v>
      </c>
      <c r="AA2" s="13" t="s">
        <v>1229</v>
      </c>
      <c r="AB2" s="13" t="s">
        <v>1309</v>
      </c>
      <c r="AC2" s="13" t="s">
        <v>1410</v>
      </c>
      <c r="AD2" s="13" t="s">
        <v>1443</v>
      </c>
      <c r="AE2" s="13" t="s">
        <v>1446</v>
      </c>
      <c r="AF2" s="13" t="s">
        <v>1464</v>
      </c>
      <c r="AG2" s="67" t="s">
        <v>1671</v>
      </c>
      <c r="AH2" s="67" t="s">
        <v>1672</v>
      </c>
      <c r="AI2" s="67" t="s">
        <v>1673</v>
      </c>
      <c r="AJ2" s="67" t="s">
        <v>1674</v>
      </c>
      <c r="AK2" s="67" t="s">
        <v>1675</v>
      </c>
      <c r="AL2" s="67" t="s">
        <v>1676</v>
      </c>
      <c r="AM2" s="67" t="s">
        <v>1677</v>
      </c>
      <c r="AN2" s="67" t="s">
        <v>1678</v>
      </c>
      <c r="AO2" s="67" t="s">
        <v>1681</v>
      </c>
    </row>
    <row r="3" spans="1:41" ht="15">
      <c r="A3" s="125" t="s">
        <v>1104</v>
      </c>
      <c r="B3" s="126" t="s">
        <v>1123</v>
      </c>
      <c r="C3" s="126" t="s">
        <v>56</v>
      </c>
      <c r="D3" s="117"/>
      <c r="E3" s="116"/>
      <c r="F3" s="118" t="s">
        <v>1745</v>
      </c>
      <c r="G3" s="119"/>
      <c r="H3" s="119"/>
      <c r="I3" s="120">
        <v>3</v>
      </c>
      <c r="J3" s="121"/>
      <c r="K3" s="51">
        <v>14</v>
      </c>
      <c r="L3" s="51">
        <v>13</v>
      </c>
      <c r="M3" s="51">
        <v>2</v>
      </c>
      <c r="N3" s="51">
        <v>15</v>
      </c>
      <c r="O3" s="51">
        <v>15</v>
      </c>
      <c r="P3" s="52" t="s">
        <v>1682</v>
      </c>
      <c r="Q3" s="52" t="s">
        <v>1682</v>
      </c>
      <c r="R3" s="51">
        <v>14</v>
      </c>
      <c r="S3" s="51">
        <v>14</v>
      </c>
      <c r="T3" s="51">
        <v>1</v>
      </c>
      <c r="U3" s="51">
        <v>2</v>
      </c>
      <c r="V3" s="51">
        <v>0</v>
      </c>
      <c r="W3" s="52">
        <v>0</v>
      </c>
      <c r="X3" s="52">
        <v>0</v>
      </c>
      <c r="Y3" s="85" t="s">
        <v>1173</v>
      </c>
      <c r="Z3" s="85" t="s">
        <v>1189</v>
      </c>
      <c r="AA3" s="85" t="s">
        <v>1230</v>
      </c>
      <c r="AB3" s="91" t="s">
        <v>1310</v>
      </c>
      <c r="AC3" s="91" t="s">
        <v>1411</v>
      </c>
      <c r="AD3" s="91"/>
      <c r="AE3" s="91"/>
      <c r="AF3" s="91" t="s">
        <v>1465</v>
      </c>
      <c r="AG3" s="131">
        <v>4</v>
      </c>
      <c r="AH3" s="134">
        <v>1.1764705882352942</v>
      </c>
      <c r="AI3" s="131">
        <v>10</v>
      </c>
      <c r="AJ3" s="134">
        <v>2.9411764705882355</v>
      </c>
      <c r="AK3" s="131">
        <v>0</v>
      </c>
      <c r="AL3" s="134">
        <v>0</v>
      </c>
      <c r="AM3" s="131">
        <v>326</v>
      </c>
      <c r="AN3" s="134">
        <v>95.88235294117646</v>
      </c>
      <c r="AO3" s="131">
        <v>340</v>
      </c>
    </row>
    <row r="4" spans="1:41" ht="15">
      <c r="A4" s="125" t="s">
        <v>1105</v>
      </c>
      <c r="B4" s="126" t="s">
        <v>1124</v>
      </c>
      <c r="C4" s="126" t="s">
        <v>56</v>
      </c>
      <c r="D4" s="122"/>
      <c r="E4" s="100"/>
      <c r="F4" s="103" t="s">
        <v>1746</v>
      </c>
      <c r="G4" s="107"/>
      <c r="H4" s="107"/>
      <c r="I4" s="123">
        <v>4</v>
      </c>
      <c r="J4" s="110"/>
      <c r="K4" s="51">
        <v>6</v>
      </c>
      <c r="L4" s="51">
        <v>9</v>
      </c>
      <c r="M4" s="51">
        <v>0</v>
      </c>
      <c r="N4" s="51">
        <v>9</v>
      </c>
      <c r="O4" s="51">
        <v>0</v>
      </c>
      <c r="P4" s="52">
        <v>0.125</v>
      </c>
      <c r="Q4" s="52">
        <v>0.2222222222222222</v>
      </c>
      <c r="R4" s="51">
        <v>1</v>
      </c>
      <c r="S4" s="51">
        <v>0</v>
      </c>
      <c r="T4" s="51">
        <v>6</v>
      </c>
      <c r="U4" s="51">
        <v>9</v>
      </c>
      <c r="V4" s="51">
        <v>3</v>
      </c>
      <c r="W4" s="52">
        <v>1.388889</v>
      </c>
      <c r="X4" s="52">
        <v>0.3</v>
      </c>
      <c r="Y4" s="85"/>
      <c r="Z4" s="85"/>
      <c r="AA4" s="85" t="s">
        <v>1231</v>
      </c>
      <c r="AB4" s="91" t="s">
        <v>1311</v>
      </c>
      <c r="AC4" s="91" t="s">
        <v>1412</v>
      </c>
      <c r="AD4" s="91"/>
      <c r="AE4" s="91" t="s">
        <v>1447</v>
      </c>
      <c r="AF4" s="91" t="s">
        <v>1466</v>
      </c>
      <c r="AG4" s="131">
        <v>6</v>
      </c>
      <c r="AH4" s="134">
        <v>5.825242718446602</v>
      </c>
      <c r="AI4" s="131">
        <v>4</v>
      </c>
      <c r="AJ4" s="134">
        <v>3.883495145631068</v>
      </c>
      <c r="AK4" s="131">
        <v>0</v>
      </c>
      <c r="AL4" s="134">
        <v>0</v>
      </c>
      <c r="AM4" s="131">
        <v>93</v>
      </c>
      <c r="AN4" s="134">
        <v>90.29126213592232</v>
      </c>
      <c r="AO4" s="131">
        <v>103</v>
      </c>
    </row>
    <row r="5" spans="1:41" ht="15">
      <c r="A5" s="125" t="s">
        <v>1106</v>
      </c>
      <c r="B5" s="126" t="s">
        <v>1125</v>
      </c>
      <c r="C5" s="126" t="s">
        <v>56</v>
      </c>
      <c r="D5" s="122"/>
      <c r="E5" s="100"/>
      <c r="F5" s="103" t="s">
        <v>1747</v>
      </c>
      <c r="G5" s="107"/>
      <c r="H5" s="107"/>
      <c r="I5" s="123">
        <v>5</v>
      </c>
      <c r="J5" s="110"/>
      <c r="K5" s="51">
        <v>5</v>
      </c>
      <c r="L5" s="51">
        <v>5</v>
      </c>
      <c r="M5" s="51">
        <v>0</v>
      </c>
      <c r="N5" s="51">
        <v>5</v>
      </c>
      <c r="O5" s="51">
        <v>1</v>
      </c>
      <c r="P5" s="52">
        <v>0</v>
      </c>
      <c r="Q5" s="52">
        <v>0</v>
      </c>
      <c r="R5" s="51">
        <v>1</v>
      </c>
      <c r="S5" s="51">
        <v>0</v>
      </c>
      <c r="T5" s="51">
        <v>5</v>
      </c>
      <c r="U5" s="51">
        <v>5</v>
      </c>
      <c r="V5" s="51">
        <v>2</v>
      </c>
      <c r="W5" s="52">
        <v>1.28</v>
      </c>
      <c r="X5" s="52">
        <v>0.2</v>
      </c>
      <c r="Y5" s="85" t="s">
        <v>339</v>
      </c>
      <c r="Z5" s="85" t="s">
        <v>348</v>
      </c>
      <c r="AA5" s="85" t="s">
        <v>358</v>
      </c>
      <c r="AB5" s="91" t="s">
        <v>1312</v>
      </c>
      <c r="AC5" s="91" t="s">
        <v>1413</v>
      </c>
      <c r="AD5" s="91" t="s">
        <v>251</v>
      </c>
      <c r="AE5" s="91" t="s">
        <v>251</v>
      </c>
      <c r="AF5" s="91" t="s">
        <v>1467</v>
      </c>
      <c r="AG5" s="131">
        <v>0</v>
      </c>
      <c r="AH5" s="134">
        <v>0</v>
      </c>
      <c r="AI5" s="131">
        <v>6</v>
      </c>
      <c r="AJ5" s="134">
        <v>5</v>
      </c>
      <c r="AK5" s="131">
        <v>0</v>
      </c>
      <c r="AL5" s="134">
        <v>0</v>
      </c>
      <c r="AM5" s="131">
        <v>114</v>
      </c>
      <c r="AN5" s="134">
        <v>95</v>
      </c>
      <c r="AO5" s="131">
        <v>120</v>
      </c>
    </row>
    <row r="6" spans="1:41" ht="15">
      <c r="A6" s="125" t="s">
        <v>1107</v>
      </c>
      <c r="B6" s="126" t="s">
        <v>1126</v>
      </c>
      <c r="C6" s="126" t="s">
        <v>56</v>
      </c>
      <c r="D6" s="122"/>
      <c r="E6" s="100"/>
      <c r="F6" s="103" t="s">
        <v>1748</v>
      </c>
      <c r="G6" s="107"/>
      <c r="H6" s="107"/>
      <c r="I6" s="123">
        <v>6</v>
      </c>
      <c r="J6" s="110"/>
      <c r="K6" s="51">
        <v>5</v>
      </c>
      <c r="L6" s="51">
        <v>6</v>
      </c>
      <c r="M6" s="51">
        <v>0</v>
      </c>
      <c r="N6" s="51">
        <v>6</v>
      </c>
      <c r="O6" s="51">
        <v>0</v>
      </c>
      <c r="P6" s="52">
        <v>0</v>
      </c>
      <c r="Q6" s="52">
        <v>0</v>
      </c>
      <c r="R6" s="51">
        <v>1</v>
      </c>
      <c r="S6" s="51">
        <v>0</v>
      </c>
      <c r="T6" s="51">
        <v>5</v>
      </c>
      <c r="U6" s="51">
        <v>6</v>
      </c>
      <c r="V6" s="51">
        <v>2</v>
      </c>
      <c r="W6" s="52">
        <v>1.12</v>
      </c>
      <c r="X6" s="52">
        <v>0.3</v>
      </c>
      <c r="Y6" s="85"/>
      <c r="Z6" s="85"/>
      <c r="AA6" s="85"/>
      <c r="AB6" s="91" t="s">
        <v>1313</v>
      </c>
      <c r="AC6" s="91" t="s">
        <v>1414</v>
      </c>
      <c r="AD6" s="91" t="s">
        <v>1444</v>
      </c>
      <c r="AE6" s="91" t="s">
        <v>1448</v>
      </c>
      <c r="AF6" s="91" t="s">
        <v>1468</v>
      </c>
      <c r="AG6" s="131">
        <v>2</v>
      </c>
      <c r="AH6" s="134">
        <v>3.5714285714285716</v>
      </c>
      <c r="AI6" s="131">
        <v>1</v>
      </c>
      <c r="AJ6" s="134">
        <v>1.7857142857142858</v>
      </c>
      <c r="AK6" s="131">
        <v>0</v>
      </c>
      <c r="AL6" s="134">
        <v>0</v>
      </c>
      <c r="AM6" s="131">
        <v>53</v>
      </c>
      <c r="AN6" s="134">
        <v>94.64285714285714</v>
      </c>
      <c r="AO6" s="131">
        <v>56</v>
      </c>
    </row>
    <row r="7" spans="1:41" ht="15">
      <c r="A7" s="125" t="s">
        <v>1108</v>
      </c>
      <c r="B7" s="126" t="s">
        <v>1127</v>
      </c>
      <c r="C7" s="126" t="s">
        <v>56</v>
      </c>
      <c r="D7" s="122"/>
      <c r="E7" s="100"/>
      <c r="F7" s="103" t="s">
        <v>1749</v>
      </c>
      <c r="G7" s="107"/>
      <c r="H7" s="107"/>
      <c r="I7" s="123">
        <v>7</v>
      </c>
      <c r="J7" s="110"/>
      <c r="K7" s="51">
        <v>4</v>
      </c>
      <c r="L7" s="51">
        <v>4</v>
      </c>
      <c r="M7" s="51">
        <v>0</v>
      </c>
      <c r="N7" s="51">
        <v>4</v>
      </c>
      <c r="O7" s="51">
        <v>1</v>
      </c>
      <c r="P7" s="52">
        <v>0</v>
      </c>
      <c r="Q7" s="52">
        <v>0</v>
      </c>
      <c r="R7" s="51">
        <v>1</v>
      </c>
      <c r="S7" s="51">
        <v>0</v>
      </c>
      <c r="T7" s="51">
        <v>4</v>
      </c>
      <c r="U7" s="51">
        <v>4</v>
      </c>
      <c r="V7" s="51">
        <v>2</v>
      </c>
      <c r="W7" s="52">
        <v>1.125</v>
      </c>
      <c r="X7" s="52">
        <v>0.25</v>
      </c>
      <c r="Y7" s="85"/>
      <c r="Z7" s="85"/>
      <c r="AA7" s="85" t="s">
        <v>362</v>
      </c>
      <c r="AB7" s="91" t="s">
        <v>1314</v>
      </c>
      <c r="AC7" s="91" t="s">
        <v>1415</v>
      </c>
      <c r="AD7" s="91"/>
      <c r="AE7" s="91" t="s">
        <v>258</v>
      </c>
      <c r="AF7" s="91" t="s">
        <v>1469</v>
      </c>
      <c r="AG7" s="131">
        <v>0</v>
      </c>
      <c r="AH7" s="134">
        <v>0</v>
      </c>
      <c r="AI7" s="131">
        <v>4</v>
      </c>
      <c r="AJ7" s="134">
        <v>3.4782608695652173</v>
      </c>
      <c r="AK7" s="131">
        <v>0</v>
      </c>
      <c r="AL7" s="134">
        <v>0</v>
      </c>
      <c r="AM7" s="131">
        <v>111</v>
      </c>
      <c r="AN7" s="134">
        <v>96.52173913043478</v>
      </c>
      <c r="AO7" s="131">
        <v>115</v>
      </c>
    </row>
    <row r="8" spans="1:41" ht="15">
      <c r="A8" s="125" t="s">
        <v>1109</v>
      </c>
      <c r="B8" s="126" t="s">
        <v>1128</v>
      </c>
      <c r="C8" s="126" t="s">
        <v>56</v>
      </c>
      <c r="D8" s="122"/>
      <c r="E8" s="100"/>
      <c r="F8" s="103" t="s">
        <v>1750</v>
      </c>
      <c r="G8" s="107"/>
      <c r="H8" s="107"/>
      <c r="I8" s="123">
        <v>8</v>
      </c>
      <c r="J8" s="110"/>
      <c r="K8" s="51">
        <v>4</v>
      </c>
      <c r="L8" s="51">
        <v>5</v>
      </c>
      <c r="M8" s="51">
        <v>0</v>
      </c>
      <c r="N8" s="51">
        <v>5</v>
      </c>
      <c r="O8" s="51">
        <v>0</v>
      </c>
      <c r="P8" s="52">
        <v>0</v>
      </c>
      <c r="Q8" s="52">
        <v>0</v>
      </c>
      <c r="R8" s="51">
        <v>1</v>
      </c>
      <c r="S8" s="51">
        <v>0</v>
      </c>
      <c r="T8" s="51">
        <v>4</v>
      </c>
      <c r="U8" s="51">
        <v>5</v>
      </c>
      <c r="V8" s="51">
        <v>2</v>
      </c>
      <c r="W8" s="52">
        <v>0.875</v>
      </c>
      <c r="X8" s="52">
        <v>0.4166666666666667</v>
      </c>
      <c r="Y8" s="85"/>
      <c r="Z8" s="85"/>
      <c r="AA8" s="85" t="s">
        <v>360</v>
      </c>
      <c r="AB8" s="91" t="s">
        <v>1315</v>
      </c>
      <c r="AC8" s="91" t="s">
        <v>1416</v>
      </c>
      <c r="AD8" s="91"/>
      <c r="AE8" s="91" t="s">
        <v>1449</v>
      </c>
      <c r="AF8" s="91" t="s">
        <v>1470</v>
      </c>
      <c r="AG8" s="131">
        <v>0</v>
      </c>
      <c r="AH8" s="134">
        <v>0</v>
      </c>
      <c r="AI8" s="131">
        <v>1</v>
      </c>
      <c r="AJ8" s="134">
        <v>1.0869565217391304</v>
      </c>
      <c r="AK8" s="131">
        <v>0</v>
      </c>
      <c r="AL8" s="134">
        <v>0</v>
      </c>
      <c r="AM8" s="131">
        <v>91</v>
      </c>
      <c r="AN8" s="134">
        <v>98.91304347826087</v>
      </c>
      <c r="AO8" s="131">
        <v>92</v>
      </c>
    </row>
    <row r="9" spans="1:41" ht="15">
      <c r="A9" s="125" t="s">
        <v>1110</v>
      </c>
      <c r="B9" s="126" t="s">
        <v>1129</v>
      </c>
      <c r="C9" s="126" t="s">
        <v>56</v>
      </c>
      <c r="D9" s="122"/>
      <c r="E9" s="100"/>
      <c r="F9" s="103" t="s">
        <v>1751</v>
      </c>
      <c r="G9" s="107"/>
      <c r="H9" s="107"/>
      <c r="I9" s="123">
        <v>9</v>
      </c>
      <c r="J9" s="110"/>
      <c r="K9" s="51">
        <v>4</v>
      </c>
      <c r="L9" s="51">
        <v>5</v>
      </c>
      <c r="M9" s="51">
        <v>0</v>
      </c>
      <c r="N9" s="51">
        <v>5</v>
      </c>
      <c r="O9" s="51">
        <v>0</v>
      </c>
      <c r="P9" s="52">
        <v>0.6666666666666666</v>
      </c>
      <c r="Q9" s="52">
        <v>0.8</v>
      </c>
      <c r="R9" s="51">
        <v>1</v>
      </c>
      <c r="S9" s="51">
        <v>0</v>
      </c>
      <c r="T9" s="51">
        <v>4</v>
      </c>
      <c r="U9" s="51">
        <v>5</v>
      </c>
      <c r="V9" s="51">
        <v>2</v>
      </c>
      <c r="W9" s="52">
        <v>1.125</v>
      </c>
      <c r="X9" s="52">
        <v>0.4166666666666667</v>
      </c>
      <c r="Y9" s="85" t="s">
        <v>331</v>
      </c>
      <c r="Z9" s="85" t="s">
        <v>341</v>
      </c>
      <c r="AA9" s="85" t="s">
        <v>350</v>
      </c>
      <c r="AB9" s="91" t="s">
        <v>1316</v>
      </c>
      <c r="AC9" s="91" t="s">
        <v>1417</v>
      </c>
      <c r="AD9" s="91"/>
      <c r="AE9" s="91" t="s">
        <v>1450</v>
      </c>
      <c r="AF9" s="91" t="s">
        <v>1471</v>
      </c>
      <c r="AG9" s="131">
        <v>3</v>
      </c>
      <c r="AH9" s="134">
        <v>5.084745762711864</v>
      </c>
      <c r="AI9" s="131">
        <v>3</v>
      </c>
      <c r="AJ9" s="134">
        <v>5.084745762711864</v>
      </c>
      <c r="AK9" s="131">
        <v>0</v>
      </c>
      <c r="AL9" s="134">
        <v>0</v>
      </c>
      <c r="AM9" s="131">
        <v>53</v>
      </c>
      <c r="AN9" s="134">
        <v>89.83050847457628</v>
      </c>
      <c r="AO9" s="131">
        <v>59</v>
      </c>
    </row>
    <row r="10" spans="1:41" ht="14.25" customHeight="1">
      <c r="A10" s="125" t="s">
        <v>1111</v>
      </c>
      <c r="B10" s="126" t="s">
        <v>1130</v>
      </c>
      <c r="C10" s="126" t="s">
        <v>56</v>
      </c>
      <c r="D10" s="122"/>
      <c r="E10" s="100"/>
      <c r="F10" s="103" t="s">
        <v>1752</v>
      </c>
      <c r="G10" s="107"/>
      <c r="H10" s="107"/>
      <c r="I10" s="123">
        <v>10</v>
      </c>
      <c r="J10" s="110"/>
      <c r="K10" s="51">
        <v>3</v>
      </c>
      <c r="L10" s="51">
        <v>2</v>
      </c>
      <c r="M10" s="51">
        <v>0</v>
      </c>
      <c r="N10" s="51">
        <v>2</v>
      </c>
      <c r="O10" s="51">
        <v>0</v>
      </c>
      <c r="P10" s="52">
        <v>0</v>
      </c>
      <c r="Q10" s="52">
        <v>0</v>
      </c>
      <c r="R10" s="51">
        <v>1</v>
      </c>
      <c r="S10" s="51">
        <v>0</v>
      </c>
      <c r="T10" s="51">
        <v>3</v>
      </c>
      <c r="U10" s="51">
        <v>2</v>
      </c>
      <c r="V10" s="51">
        <v>2</v>
      </c>
      <c r="W10" s="52">
        <v>0.888889</v>
      </c>
      <c r="X10" s="52">
        <v>0.3333333333333333</v>
      </c>
      <c r="Y10" s="85"/>
      <c r="Z10" s="85"/>
      <c r="AA10" s="85"/>
      <c r="AB10" s="91" t="s">
        <v>1191</v>
      </c>
      <c r="AC10" s="91" t="s">
        <v>536</v>
      </c>
      <c r="AD10" s="91" t="s">
        <v>278</v>
      </c>
      <c r="AE10" s="91" t="s">
        <v>277</v>
      </c>
      <c r="AF10" s="91" t="s">
        <v>1472</v>
      </c>
      <c r="AG10" s="131">
        <v>0</v>
      </c>
      <c r="AH10" s="134">
        <v>0</v>
      </c>
      <c r="AI10" s="131">
        <v>0</v>
      </c>
      <c r="AJ10" s="134">
        <v>0</v>
      </c>
      <c r="AK10" s="131">
        <v>0</v>
      </c>
      <c r="AL10" s="134">
        <v>0</v>
      </c>
      <c r="AM10" s="131">
        <v>28</v>
      </c>
      <c r="AN10" s="134">
        <v>100</v>
      </c>
      <c r="AO10" s="131">
        <v>28</v>
      </c>
    </row>
    <row r="11" spans="1:41" ht="15">
      <c r="A11" s="125" t="s">
        <v>1112</v>
      </c>
      <c r="B11" s="126" t="s">
        <v>1131</v>
      </c>
      <c r="C11" s="126" t="s">
        <v>56</v>
      </c>
      <c r="D11" s="122"/>
      <c r="E11" s="100"/>
      <c r="F11" s="103" t="s">
        <v>1112</v>
      </c>
      <c r="G11" s="107"/>
      <c r="H11" s="107"/>
      <c r="I11" s="123">
        <v>11</v>
      </c>
      <c r="J11" s="110"/>
      <c r="K11" s="51">
        <v>3</v>
      </c>
      <c r="L11" s="51">
        <v>2</v>
      </c>
      <c r="M11" s="51">
        <v>0</v>
      </c>
      <c r="N11" s="51">
        <v>2</v>
      </c>
      <c r="O11" s="51">
        <v>0</v>
      </c>
      <c r="P11" s="52">
        <v>0</v>
      </c>
      <c r="Q11" s="52">
        <v>0</v>
      </c>
      <c r="R11" s="51">
        <v>1</v>
      </c>
      <c r="S11" s="51">
        <v>0</v>
      </c>
      <c r="T11" s="51">
        <v>3</v>
      </c>
      <c r="U11" s="51">
        <v>2</v>
      </c>
      <c r="V11" s="51">
        <v>2</v>
      </c>
      <c r="W11" s="52">
        <v>0.888889</v>
      </c>
      <c r="X11" s="52">
        <v>0.3333333333333333</v>
      </c>
      <c r="Y11" s="85"/>
      <c r="Z11" s="85"/>
      <c r="AA11" s="85"/>
      <c r="AB11" s="91" t="s">
        <v>536</v>
      </c>
      <c r="AC11" s="91" t="s">
        <v>536</v>
      </c>
      <c r="AD11" s="91" t="s">
        <v>274</v>
      </c>
      <c r="AE11" s="91" t="s">
        <v>273</v>
      </c>
      <c r="AF11" s="91" t="s">
        <v>1473</v>
      </c>
      <c r="AG11" s="131">
        <v>0</v>
      </c>
      <c r="AH11" s="134">
        <v>0</v>
      </c>
      <c r="AI11" s="131">
        <v>0</v>
      </c>
      <c r="AJ11" s="134">
        <v>0</v>
      </c>
      <c r="AK11" s="131">
        <v>0</v>
      </c>
      <c r="AL11" s="134">
        <v>0</v>
      </c>
      <c r="AM11" s="131">
        <v>8</v>
      </c>
      <c r="AN11" s="134">
        <v>100</v>
      </c>
      <c r="AO11" s="131">
        <v>8</v>
      </c>
    </row>
    <row r="12" spans="1:41" ht="15">
      <c r="A12" s="125" t="s">
        <v>1113</v>
      </c>
      <c r="B12" s="126" t="s">
        <v>1132</v>
      </c>
      <c r="C12" s="126" t="s">
        <v>56</v>
      </c>
      <c r="D12" s="122"/>
      <c r="E12" s="100"/>
      <c r="F12" s="103" t="s">
        <v>1753</v>
      </c>
      <c r="G12" s="107"/>
      <c r="H12" s="107"/>
      <c r="I12" s="123">
        <v>12</v>
      </c>
      <c r="J12" s="110"/>
      <c r="K12" s="51">
        <v>3</v>
      </c>
      <c r="L12" s="51">
        <v>3</v>
      </c>
      <c r="M12" s="51">
        <v>0</v>
      </c>
      <c r="N12" s="51">
        <v>3</v>
      </c>
      <c r="O12" s="51">
        <v>0</v>
      </c>
      <c r="P12" s="52">
        <v>0</v>
      </c>
      <c r="Q12" s="52">
        <v>0</v>
      </c>
      <c r="R12" s="51">
        <v>1</v>
      </c>
      <c r="S12" s="51">
        <v>0</v>
      </c>
      <c r="T12" s="51">
        <v>3</v>
      </c>
      <c r="U12" s="51">
        <v>3</v>
      </c>
      <c r="V12" s="51">
        <v>1</v>
      </c>
      <c r="W12" s="52">
        <v>0.666667</v>
      </c>
      <c r="X12" s="52">
        <v>0.5</v>
      </c>
      <c r="Y12" s="85"/>
      <c r="Z12" s="85"/>
      <c r="AA12" s="85"/>
      <c r="AB12" s="91" t="s">
        <v>1317</v>
      </c>
      <c r="AC12" s="91" t="s">
        <v>1418</v>
      </c>
      <c r="AD12" s="91" t="s">
        <v>272</v>
      </c>
      <c r="AE12" s="91" t="s">
        <v>1451</v>
      </c>
      <c r="AF12" s="91" t="s">
        <v>1474</v>
      </c>
      <c r="AG12" s="131">
        <v>2</v>
      </c>
      <c r="AH12" s="134">
        <v>3.0303030303030303</v>
      </c>
      <c r="AI12" s="131">
        <v>3</v>
      </c>
      <c r="AJ12" s="134">
        <v>4.545454545454546</v>
      </c>
      <c r="AK12" s="131">
        <v>0</v>
      </c>
      <c r="AL12" s="134">
        <v>0</v>
      </c>
      <c r="AM12" s="131">
        <v>61</v>
      </c>
      <c r="AN12" s="134">
        <v>92.42424242424242</v>
      </c>
      <c r="AO12" s="131">
        <v>66</v>
      </c>
    </row>
    <row r="13" spans="1:41" ht="15">
      <c r="A13" s="125" t="s">
        <v>1114</v>
      </c>
      <c r="B13" s="126" t="s">
        <v>1133</v>
      </c>
      <c r="C13" s="126" t="s">
        <v>56</v>
      </c>
      <c r="D13" s="122"/>
      <c r="E13" s="100"/>
      <c r="F13" s="103" t="s">
        <v>1754</v>
      </c>
      <c r="G13" s="107"/>
      <c r="H13" s="107"/>
      <c r="I13" s="123">
        <v>13</v>
      </c>
      <c r="J13" s="110"/>
      <c r="K13" s="51">
        <v>3</v>
      </c>
      <c r="L13" s="51">
        <v>2</v>
      </c>
      <c r="M13" s="51">
        <v>0</v>
      </c>
      <c r="N13" s="51">
        <v>2</v>
      </c>
      <c r="O13" s="51">
        <v>0</v>
      </c>
      <c r="P13" s="52">
        <v>0</v>
      </c>
      <c r="Q13" s="52">
        <v>0</v>
      </c>
      <c r="R13" s="51">
        <v>1</v>
      </c>
      <c r="S13" s="51">
        <v>0</v>
      </c>
      <c r="T13" s="51">
        <v>3</v>
      </c>
      <c r="U13" s="51">
        <v>2</v>
      </c>
      <c r="V13" s="51">
        <v>2</v>
      </c>
      <c r="W13" s="52">
        <v>0.888889</v>
      </c>
      <c r="X13" s="52">
        <v>0.3333333333333333</v>
      </c>
      <c r="Y13" s="85"/>
      <c r="Z13" s="85"/>
      <c r="AA13" s="85"/>
      <c r="AB13" s="91" t="s">
        <v>1191</v>
      </c>
      <c r="AC13" s="91" t="s">
        <v>536</v>
      </c>
      <c r="AD13" s="91" t="s">
        <v>1445</v>
      </c>
      <c r="AE13" s="91"/>
      <c r="AF13" s="91" t="s">
        <v>1475</v>
      </c>
      <c r="AG13" s="131">
        <v>1</v>
      </c>
      <c r="AH13" s="134">
        <v>2.1739130434782608</v>
      </c>
      <c r="AI13" s="131">
        <v>5</v>
      </c>
      <c r="AJ13" s="134">
        <v>10.869565217391305</v>
      </c>
      <c r="AK13" s="131">
        <v>0</v>
      </c>
      <c r="AL13" s="134">
        <v>0</v>
      </c>
      <c r="AM13" s="131">
        <v>40</v>
      </c>
      <c r="AN13" s="134">
        <v>86.95652173913044</v>
      </c>
      <c r="AO13" s="131">
        <v>46</v>
      </c>
    </row>
    <row r="14" spans="1:41" ht="15">
      <c r="A14" s="125" t="s">
        <v>1115</v>
      </c>
      <c r="B14" s="126" t="s">
        <v>1134</v>
      </c>
      <c r="C14" s="126" t="s">
        <v>56</v>
      </c>
      <c r="D14" s="122"/>
      <c r="E14" s="100"/>
      <c r="F14" s="103" t="s">
        <v>1115</v>
      </c>
      <c r="G14" s="107"/>
      <c r="H14" s="107"/>
      <c r="I14" s="123">
        <v>14</v>
      </c>
      <c r="J14" s="110"/>
      <c r="K14" s="51">
        <v>2</v>
      </c>
      <c r="L14" s="51">
        <v>1</v>
      </c>
      <c r="M14" s="51">
        <v>0</v>
      </c>
      <c r="N14" s="51">
        <v>1</v>
      </c>
      <c r="O14" s="51">
        <v>0</v>
      </c>
      <c r="P14" s="52">
        <v>0</v>
      </c>
      <c r="Q14" s="52">
        <v>0</v>
      </c>
      <c r="R14" s="51">
        <v>1</v>
      </c>
      <c r="S14" s="51">
        <v>0</v>
      </c>
      <c r="T14" s="51">
        <v>2</v>
      </c>
      <c r="U14" s="51">
        <v>1</v>
      </c>
      <c r="V14" s="51">
        <v>1</v>
      </c>
      <c r="W14" s="52">
        <v>0.5</v>
      </c>
      <c r="X14" s="52">
        <v>0.5</v>
      </c>
      <c r="Y14" s="85" t="s">
        <v>340</v>
      </c>
      <c r="Z14" s="85" t="s">
        <v>349</v>
      </c>
      <c r="AA14" s="85" t="s">
        <v>365</v>
      </c>
      <c r="AB14" s="91" t="s">
        <v>536</v>
      </c>
      <c r="AC14" s="91" t="s">
        <v>536</v>
      </c>
      <c r="AD14" s="91" t="s">
        <v>281</v>
      </c>
      <c r="AE14" s="91"/>
      <c r="AF14" s="91" t="s">
        <v>1476</v>
      </c>
      <c r="AG14" s="131">
        <v>0</v>
      </c>
      <c r="AH14" s="134">
        <v>0</v>
      </c>
      <c r="AI14" s="131">
        <v>1</v>
      </c>
      <c r="AJ14" s="134">
        <v>2.7777777777777777</v>
      </c>
      <c r="AK14" s="131">
        <v>0</v>
      </c>
      <c r="AL14" s="134">
        <v>0</v>
      </c>
      <c r="AM14" s="131">
        <v>35</v>
      </c>
      <c r="AN14" s="134">
        <v>97.22222222222223</v>
      </c>
      <c r="AO14" s="131">
        <v>36</v>
      </c>
    </row>
    <row r="15" spans="1:41" ht="15">
      <c r="A15" s="125" t="s">
        <v>1116</v>
      </c>
      <c r="B15" s="126" t="s">
        <v>1123</v>
      </c>
      <c r="C15" s="126" t="s">
        <v>59</v>
      </c>
      <c r="D15" s="122"/>
      <c r="E15" s="100"/>
      <c r="F15" s="103" t="s">
        <v>1755</v>
      </c>
      <c r="G15" s="107"/>
      <c r="H15" s="107"/>
      <c r="I15" s="123">
        <v>15</v>
      </c>
      <c r="J15" s="110"/>
      <c r="K15" s="51">
        <v>2</v>
      </c>
      <c r="L15" s="51">
        <v>1</v>
      </c>
      <c r="M15" s="51">
        <v>0</v>
      </c>
      <c r="N15" s="51">
        <v>1</v>
      </c>
      <c r="O15" s="51">
        <v>0</v>
      </c>
      <c r="P15" s="52">
        <v>0</v>
      </c>
      <c r="Q15" s="52">
        <v>0</v>
      </c>
      <c r="R15" s="51">
        <v>1</v>
      </c>
      <c r="S15" s="51">
        <v>0</v>
      </c>
      <c r="T15" s="51">
        <v>2</v>
      </c>
      <c r="U15" s="51">
        <v>1</v>
      </c>
      <c r="V15" s="51">
        <v>1</v>
      </c>
      <c r="W15" s="52">
        <v>0.5</v>
      </c>
      <c r="X15" s="52">
        <v>0.5</v>
      </c>
      <c r="Y15" s="85"/>
      <c r="Z15" s="85"/>
      <c r="AA15" s="85"/>
      <c r="AB15" s="91" t="s">
        <v>1318</v>
      </c>
      <c r="AC15" s="91" t="s">
        <v>536</v>
      </c>
      <c r="AD15" s="91" t="s">
        <v>276</v>
      </c>
      <c r="AE15" s="91"/>
      <c r="AF15" s="91" t="s">
        <v>1477</v>
      </c>
      <c r="AG15" s="131">
        <v>0</v>
      </c>
      <c r="AH15" s="134">
        <v>0</v>
      </c>
      <c r="AI15" s="131">
        <v>5</v>
      </c>
      <c r="AJ15" s="134">
        <v>11.627906976744185</v>
      </c>
      <c r="AK15" s="131">
        <v>0</v>
      </c>
      <c r="AL15" s="134">
        <v>0</v>
      </c>
      <c r="AM15" s="131">
        <v>38</v>
      </c>
      <c r="AN15" s="134">
        <v>88.37209302325581</v>
      </c>
      <c r="AO15" s="131">
        <v>43</v>
      </c>
    </row>
    <row r="16" spans="1:41" ht="15">
      <c r="A16" s="125" t="s">
        <v>1117</v>
      </c>
      <c r="B16" s="126" t="s">
        <v>1124</v>
      </c>
      <c r="C16" s="126" t="s">
        <v>59</v>
      </c>
      <c r="D16" s="122"/>
      <c r="E16" s="100"/>
      <c r="F16" s="103" t="s">
        <v>1756</v>
      </c>
      <c r="G16" s="107"/>
      <c r="H16" s="107"/>
      <c r="I16" s="123">
        <v>16</v>
      </c>
      <c r="J16" s="110"/>
      <c r="K16" s="51">
        <v>2</v>
      </c>
      <c r="L16" s="51">
        <v>2</v>
      </c>
      <c r="M16" s="51">
        <v>0</v>
      </c>
      <c r="N16" s="51">
        <v>2</v>
      </c>
      <c r="O16" s="51">
        <v>0</v>
      </c>
      <c r="P16" s="52">
        <v>1</v>
      </c>
      <c r="Q16" s="52">
        <v>1</v>
      </c>
      <c r="R16" s="51">
        <v>1</v>
      </c>
      <c r="S16" s="51">
        <v>0</v>
      </c>
      <c r="T16" s="51">
        <v>2</v>
      </c>
      <c r="U16" s="51">
        <v>2</v>
      </c>
      <c r="V16" s="51">
        <v>1</v>
      </c>
      <c r="W16" s="52">
        <v>0.5</v>
      </c>
      <c r="X16" s="52">
        <v>1</v>
      </c>
      <c r="Y16" s="85"/>
      <c r="Z16" s="85"/>
      <c r="AA16" s="85" t="s">
        <v>355</v>
      </c>
      <c r="AB16" s="91" t="s">
        <v>1319</v>
      </c>
      <c r="AC16" s="91" t="s">
        <v>1419</v>
      </c>
      <c r="AD16" s="91"/>
      <c r="AE16" s="91" t="s">
        <v>1452</v>
      </c>
      <c r="AF16" s="91" t="s">
        <v>1452</v>
      </c>
      <c r="AG16" s="131">
        <v>2</v>
      </c>
      <c r="AH16" s="134">
        <v>7.6923076923076925</v>
      </c>
      <c r="AI16" s="131">
        <v>0</v>
      </c>
      <c r="AJ16" s="134">
        <v>0</v>
      </c>
      <c r="AK16" s="131">
        <v>0</v>
      </c>
      <c r="AL16" s="134">
        <v>0</v>
      </c>
      <c r="AM16" s="131">
        <v>24</v>
      </c>
      <c r="AN16" s="134">
        <v>92.3076923076923</v>
      </c>
      <c r="AO16" s="131">
        <v>26</v>
      </c>
    </row>
    <row r="17" spans="1:41" ht="15">
      <c r="A17" s="125" t="s">
        <v>1118</v>
      </c>
      <c r="B17" s="126" t="s">
        <v>1125</v>
      </c>
      <c r="C17" s="126" t="s">
        <v>59</v>
      </c>
      <c r="D17" s="122"/>
      <c r="E17" s="100"/>
      <c r="F17" s="103" t="s">
        <v>1118</v>
      </c>
      <c r="G17" s="107"/>
      <c r="H17" s="107"/>
      <c r="I17" s="123">
        <v>17</v>
      </c>
      <c r="J17" s="110"/>
      <c r="K17" s="51">
        <v>2</v>
      </c>
      <c r="L17" s="51">
        <v>1</v>
      </c>
      <c r="M17" s="51">
        <v>0</v>
      </c>
      <c r="N17" s="51">
        <v>1</v>
      </c>
      <c r="O17" s="51">
        <v>0</v>
      </c>
      <c r="P17" s="52">
        <v>0</v>
      </c>
      <c r="Q17" s="52">
        <v>0</v>
      </c>
      <c r="R17" s="51">
        <v>1</v>
      </c>
      <c r="S17" s="51">
        <v>0</v>
      </c>
      <c r="T17" s="51">
        <v>2</v>
      </c>
      <c r="U17" s="51">
        <v>1</v>
      </c>
      <c r="V17" s="51">
        <v>1</v>
      </c>
      <c r="W17" s="52">
        <v>0.5</v>
      </c>
      <c r="X17" s="52">
        <v>0.5</v>
      </c>
      <c r="Y17" s="85"/>
      <c r="Z17" s="85"/>
      <c r="AA17" s="85"/>
      <c r="AB17" s="91" t="s">
        <v>536</v>
      </c>
      <c r="AC17" s="91" t="s">
        <v>536</v>
      </c>
      <c r="AD17" s="91" t="s">
        <v>271</v>
      </c>
      <c r="AE17" s="91"/>
      <c r="AF17" s="91" t="s">
        <v>1478</v>
      </c>
      <c r="AG17" s="131">
        <v>0</v>
      </c>
      <c r="AH17" s="134">
        <v>0</v>
      </c>
      <c r="AI17" s="131">
        <v>0</v>
      </c>
      <c r="AJ17" s="134">
        <v>0</v>
      </c>
      <c r="AK17" s="131">
        <v>0</v>
      </c>
      <c r="AL17" s="134">
        <v>0</v>
      </c>
      <c r="AM17" s="131">
        <v>6</v>
      </c>
      <c r="AN17" s="134">
        <v>100</v>
      </c>
      <c r="AO17" s="131">
        <v>6</v>
      </c>
    </row>
    <row r="18" spans="1:41" ht="15">
      <c r="A18" s="125" t="s">
        <v>1119</v>
      </c>
      <c r="B18" s="126" t="s">
        <v>1126</v>
      </c>
      <c r="C18" s="126" t="s">
        <v>59</v>
      </c>
      <c r="D18" s="122"/>
      <c r="E18" s="100"/>
      <c r="F18" s="103" t="s">
        <v>1119</v>
      </c>
      <c r="G18" s="107"/>
      <c r="H18" s="107"/>
      <c r="I18" s="123">
        <v>18</v>
      </c>
      <c r="J18" s="110"/>
      <c r="K18" s="51">
        <v>2</v>
      </c>
      <c r="L18" s="51">
        <v>1</v>
      </c>
      <c r="M18" s="51">
        <v>0</v>
      </c>
      <c r="N18" s="51">
        <v>1</v>
      </c>
      <c r="O18" s="51">
        <v>0</v>
      </c>
      <c r="P18" s="52">
        <v>0</v>
      </c>
      <c r="Q18" s="52">
        <v>0</v>
      </c>
      <c r="R18" s="51">
        <v>1</v>
      </c>
      <c r="S18" s="51">
        <v>0</v>
      </c>
      <c r="T18" s="51">
        <v>2</v>
      </c>
      <c r="U18" s="51">
        <v>1</v>
      </c>
      <c r="V18" s="51">
        <v>1</v>
      </c>
      <c r="W18" s="52">
        <v>0.5</v>
      </c>
      <c r="X18" s="52">
        <v>0.5</v>
      </c>
      <c r="Y18" s="85"/>
      <c r="Z18" s="85"/>
      <c r="AA18" s="85"/>
      <c r="AB18" s="91" t="s">
        <v>536</v>
      </c>
      <c r="AC18" s="91" t="s">
        <v>536</v>
      </c>
      <c r="AD18" s="91" t="s">
        <v>269</v>
      </c>
      <c r="AE18" s="91"/>
      <c r="AF18" s="91" t="s">
        <v>1479</v>
      </c>
      <c r="AG18" s="131">
        <v>1</v>
      </c>
      <c r="AH18" s="134">
        <v>3.225806451612903</v>
      </c>
      <c r="AI18" s="131">
        <v>2</v>
      </c>
      <c r="AJ18" s="134">
        <v>6.451612903225806</v>
      </c>
      <c r="AK18" s="131">
        <v>0</v>
      </c>
      <c r="AL18" s="134">
        <v>0</v>
      </c>
      <c r="AM18" s="131">
        <v>28</v>
      </c>
      <c r="AN18" s="134">
        <v>90.3225806451613</v>
      </c>
      <c r="AO18" s="131">
        <v>31</v>
      </c>
    </row>
    <row r="19" spans="1:41" ht="15">
      <c r="A19" s="125" t="s">
        <v>1120</v>
      </c>
      <c r="B19" s="126" t="s">
        <v>1127</v>
      </c>
      <c r="C19" s="126" t="s">
        <v>59</v>
      </c>
      <c r="D19" s="122"/>
      <c r="E19" s="100"/>
      <c r="F19" s="103" t="s">
        <v>1120</v>
      </c>
      <c r="G19" s="107"/>
      <c r="H19" s="107"/>
      <c r="I19" s="123">
        <v>19</v>
      </c>
      <c r="J19" s="110"/>
      <c r="K19" s="51">
        <v>2</v>
      </c>
      <c r="L19" s="51">
        <v>1</v>
      </c>
      <c r="M19" s="51">
        <v>0</v>
      </c>
      <c r="N19" s="51">
        <v>1</v>
      </c>
      <c r="O19" s="51">
        <v>0</v>
      </c>
      <c r="P19" s="52">
        <v>0</v>
      </c>
      <c r="Q19" s="52">
        <v>0</v>
      </c>
      <c r="R19" s="51">
        <v>1</v>
      </c>
      <c r="S19" s="51">
        <v>0</v>
      </c>
      <c r="T19" s="51">
        <v>2</v>
      </c>
      <c r="U19" s="51">
        <v>1</v>
      </c>
      <c r="V19" s="51">
        <v>1</v>
      </c>
      <c r="W19" s="52">
        <v>0.5</v>
      </c>
      <c r="X19" s="52">
        <v>0.5</v>
      </c>
      <c r="Y19" s="85"/>
      <c r="Z19" s="85"/>
      <c r="AA19" s="85"/>
      <c r="AB19" s="91" t="s">
        <v>536</v>
      </c>
      <c r="AC19" s="91" t="s">
        <v>536</v>
      </c>
      <c r="AD19" s="91" t="s">
        <v>268</v>
      </c>
      <c r="AE19" s="91"/>
      <c r="AF19" s="91" t="s">
        <v>1480</v>
      </c>
      <c r="AG19" s="131">
        <v>0</v>
      </c>
      <c r="AH19" s="134">
        <v>0</v>
      </c>
      <c r="AI19" s="131">
        <v>0</v>
      </c>
      <c r="AJ19" s="134">
        <v>0</v>
      </c>
      <c r="AK19" s="131">
        <v>0</v>
      </c>
      <c r="AL19" s="134">
        <v>0</v>
      </c>
      <c r="AM19" s="131">
        <v>3</v>
      </c>
      <c r="AN19" s="134">
        <v>100</v>
      </c>
      <c r="AO19" s="131">
        <v>3</v>
      </c>
    </row>
    <row r="20" spans="1:41" ht="15">
      <c r="A20" s="125" t="s">
        <v>1121</v>
      </c>
      <c r="B20" s="126" t="s">
        <v>1128</v>
      </c>
      <c r="C20" s="126" t="s">
        <v>59</v>
      </c>
      <c r="D20" s="122"/>
      <c r="E20" s="100"/>
      <c r="F20" s="103" t="s">
        <v>1121</v>
      </c>
      <c r="G20" s="107"/>
      <c r="H20" s="107"/>
      <c r="I20" s="123">
        <v>20</v>
      </c>
      <c r="J20" s="110"/>
      <c r="K20" s="51">
        <v>2</v>
      </c>
      <c r="L20" s="51">
        <v>1</v>
      </c>
      <c r="M20" s="51">
        <v>0</v>
      </c>
      <c r="N20" s="51">
        <v>1</v>
      </c>
      <c r="O20" s="51">
        <v>0</v>
      </c>
      <c r="P20" s="52">
        <v>0</v>
      </c>
      <c r="Q20" s="52">
        <v>0</v>
      </c>
      <c r="R20" s="51">
        <v>1</v>
      </c>
      <c r="S20" s="51">
        <v>0</v>
      </c>
      <c r="T20" s="51">
        <v>2</v>
      </c>
      <c r="U20" s="51">
        <v>1</v>
      </c>
      <c r="V20" s="51">
        <v>1</v>
      </c>
      <c r="W20" s="52">
        <v>0.5</v>
      </c>
      <c r="X20" s="52">
        <v>0.5</v>
      </c>
      <c r="Y20" s="85"/>
      <c r="Z20" s="85"/>
      <c r="AA20" s="85"/>
      <c r="AB20" s="91" t="s">
        <v>536</v>
      </c>
      <c r="AC20" s="91" t="s">
        <v>536</v>
      </c>
      <c r="AD20" s="91" t="s">
        <v>264</v>
      </c>
      <c r="AE20" s="91"/>
      <c r="AF20" s="91" t="s">
        <v>1481</v>
      </c>
      <c r="AG20" s="131">
        <v>2</v>
      </c>
      <c r="AH20" s="134">
        <v>18.181818181818183</v>
      </c>
      <c r="AI20" s="131">
        <v>0</v>
      </c>
      <c r="AJ20" s="134">
        <v>0</v>
      </c>
      <c r="AK20" s="131">
        <v>0</v>
      </c>
      <c r="AL20" s="134">
        <v>0</v>
      </c>
      <c r="AM20" s="131">
        <v>9</v>
      </c>
      <c r="AN20" s="134">
        <v>81.81818181818181</v>
      </c>
      <c r="AO20" s="131">
        <v>11</v>
      </c>
    </row>
    <row r="21" spans="1:41" ht="15">
      <c r="A21" s="125" t="s">
        <v>1122</v>
      </c>
      <c r="B21" s="126" t="s">
        <v>1129</v>
      </c>
      <c r="C21" s="126" t="s">
        <v>59</v>
      </c>
      <c r="D21" s="122"/>
      <c r="E21" s="100"/>
      <c r="F21" s="103" t="s">
        <v>1757</v>
      </c>
      <c r="G21" s="107"/>
      <c r="H21" s="107"/>
      <c r="I21" s="123">
        <v>21</v>
      </c>
      <c r="J21" s="110"/>
      <c r="K21" s="51">
        <v>2</v>
      </c>
      <c r="L21" s="51">
        <v>2</v>
      </c>
      <c r="M21" s="51">
        <v>0</v>
      </c>
      <c r="N21" s="51">
        <v>2</v>
      </c>
      <c r="O21" s="51">
        <v>1</v>
      </c>
      <c r="P21" s="52">
        <v>0</v>
      </c>
      <c r="Q21" s="52">
        <v>0</v>
      </c>
      <c r="R21" s="51">
        <v>1</v>
      </c>
      <c r="S21" s="51">
        <v>0</v>
      </c>
      <c r="T21" s="51">
        <v>2</v>
      </c>
      <c r="U21" s="51">
        <v>2</v>
      </c>
      <c r="V21" s="51">
        <v>1</v>
      </c>
      <c r="W21" s="52">
        <v>0.5</v>
      </c>
      <c r="X21" s="52">
        <v>0.5</v>
      </c>
      <c r="Y21" s="85"/>
      <c r="Z21" s="85"/>
      <c r="AA21" s="85"/>
      <c r="AB21" s="91" t="s">
        <v>1320</v>
      </c>
      <c r="AC21" s="91" t="s">
        <v>1420</v>
      </c>
      <c r="AD21" s="91"/>
      <c r="AE21" s="91" t="s">
        <v>212</v>
      </c>
      <c r="AF21" s="91" t="s">
        <v>1482</v>
      </c>
      <c r="AG21" s="131">
        <v>0</v>
      </c>
      <c r="AH21" s="134">
        <v>0</v>
      </c>
      <c r="AI21" s="131">
        <v>0</v>
      </c>
      <c r="AJ21" s="134">
        <v>0</v>
      </c>
      <c r="AK21" s="131">
        <v>0</v>
      </c>
      <c r="AL21" s="134">
        <v>0</v>
      </c>
      <c r="AM21" s="131">
        <v>73</v>
      </c>
      <c r="AN21" s="134">
        <v>100</v>
      </c>
      <c r="AO21" s="131">
        <v>73</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1104</v>
      </c>
      <c r="B2" s="91" t="s">
        <v>214</v>
      </c>
      <c r="C2" s="85">
        <f>VLOOKUP(GroupVertices[[#This Row],[Vertex]],Vertices[],MATCH("ID",Vertices[[#Headers],[Vertex]:[Vertex Content Word Count]],0),FALSE)</f>
        <v>5</v>
      </c>
    </row>
    <row r="3" spans="1:3" ht="15">
      <c r="A3" s="85" t="s">
        <v>1104</v>
      </c>
      <c r="B3" s="91" t="s">
        <v>222</v>
      </c>
      <c r="C3" s="85">
        <f>VLOOKUP(GroupVertices[[#This Row],[Vertex]],Vertices[],MATCH("ID",Vertices[[#Headers],[Vertex]:[Vertex Content Word Count]],0),FALSE)</f>
        <v>18</v>
      </c>
    </row>
    <row r="4" spans="1:3" ht="15">
      <c r="A4" s="85" t="s">
        <v>1104</v>
      </c>
      <c r="B4" s="91" t="s">
        <v>224</v>
      </c>
      <c r="C4" s="85">
        <f>VLOOKUP(GroupVertices[[#This Row],[Vertex]],Vertices[],MATCH("ID",Vertices[[#Headers],[Vertex]:[Vertex Content Word Count]],0),FALSE)</f>
        <v>21</v>
      </c>
    </row>
    <row r="5" spans="1:3" ht="15">
      <c r="A5" s="85" t="s">
        <v>1104</v>
      </c>
      <c r="B5" s="91" t="s">
        <v>229</v>
      </c>
      <c r="C5" s="85">
        <f>VLOOKUP(GroupVertices[[#This Row],[Vertex]],Vertices[],MATCH("ID",Vertices[[#Headers],[Vertex]:[Vertex Content Word Count]],0),FALSE)</f>
        <v>28</v>
      </c>
    </row>
    <row r="6" spans="1:3" ht="15">
      <c r="A6" s="85" t="s">
        <v>1104</v>
      </c>
      <c r="B6" s="91" t="s">
        <v>230</v>
      </c>
      <c r="C6" s="85">
        <f>VLOOKUP(GroupVertices[[#This Row],[Vertex]],Vertices[],MATCH("ID",Vertices[[#Headers],[Vertex]:[Vertex Content Word Count]],0),FALSE)</f>
        <v>29</v>
      </c>
    </row>
    <row r="7" spans="1:3" ht="15">
      <c r="A7" s="85" t="s">
        <v>1104</v>
      </c>
      <c r="B7" s="91" t="s">
        <v>231</v>
      </c>
      <c r="C7" s="85">
        <f>VLOOKUP(GroupVertices[[#This Row],[Vertex]],Vertices[],MATCH("ID",Vertices[[#Headers],[Vertex]:[Vertex Content Word Count]],0),FALSE)</f>
        <v>30</v>
      </c>
    </row>
    <row r="8" spans="1:3" ht="15">
      <c r="A8" s="85" t="s">
        <v>1104</v>
      </c>
      <c r="B8" s="91" t="s">
        <v>232</v>
      </c>
      <c r="C8" s="85">
        <f>VLOOKUP(GroupVertices[[#This Row],[Vertex]],Vertices[],MATCH("ID",Vertices[[#Headers],[Vertex]:[Vertex Content Word Count]],0),FALSE)</f>
        <v>31</v>
      </c>
    </row>
    <row r="9" spans="1:3" ht="15">
      <c r="A9" s="85" t="s">
        <v>1104</v>
      </c>
      <c r="B9" s="91" t="s">
        <v>235</v>
      </c>
      <c r="C9" s="85">
        <f>VLOOKUP(GroupVertices[[#This Row],[Vertex]],Vertices[],MATCH("ID",Vertices[[#Headers],[Vertex]:[Vertex Content Word Count]],0),FALSE)</f>
        <v>35</v>
      </c>
    </row>
    <row r="10" spans="1:3" ht="15">
      <c r="A10" s="85" t="s">
        <v>1104</v>
      </c>
      <c r="B10" s="91" t="s">
        <v>236</v>
      </c>
      <c r="C10" s="85">
        <f>VLOOKUP(GroupVertices[[#This Row],[Vertex]],Vertices[],MATCH("ID",Vertices[[#Headers],[Vertex]:[Vertex Content Word Count]],0),FALSE)</f>
        <v>36</v>
      </c>
    </row>
    <row r="11" spans="1:3" ht="15">
      <c r="A11" s="85" t="s">
        <v>1104</v>
      </c>
      <c r="B11" s="91" t="s">
        <v>237</v>
      </c>
      <c r="C11" s="85">
        <f>VLOOKUP(GroupVertices[[#This Row],[Vertex]],Vertices[],MATCH("ID",Vertices[[#Headers],[Vertex]:[Vertex Content Word Count]],0),FALSE)</f>
        <v>37</v>
      </c>
    </row>
    <row r="12" spans="1:3" ht="15">
      <c r="A12" s="85" t="s">
        <v>1104</v>
      </c>
      <c r="B12" s="91" t="s">
        <v>241</v>
      </c>
      <c r="C12" s="85">
        <f>VLOOKUP(GroupVertices[[#This Row],[Vertex]],Vertices[],MATCH("ID",Vertices[[#Headers],[Vertex]:[Vertex Content Word Count]],0),FALSE)</f>
        <v>43</v>
      </c>
    </row>
    <row r="13" spans="1:3" ht="15">
      <c r="A13" s="85" t="s">
        <v>1104</v>
      </c>
      <c r="B13" s="91" t="s">
        <v>242</v>
      </c>
      <c r="C13" s="85">
        <f>VLOOKUP(GroupVertices[[#This Row],[Vertex]],Vertices[],MATCH("ID",Vertices[[#Headers],[Vertex]:[Vertex Content Word Count]],0),FALSE)</f>
        <v>44</v>
      </c>
    </row>
    <row r="14" spans="1:3" ht="15">
      <c r="A14" s="85" t="s">
        <v>1104</v>
      </c>
      <c r="B14" s="91" t="s">
        <v>243</v>
      </c>
      <c r="C14" s="85">
        <f>VLOOKUP(GroupVertices[[#This Row],[Vertex]],Vertices[],MATCH("ID",Vertices[[#Headers],[Vertex]:[Vertex Content Word Count]],0),FALSE)</f>
        <v>45</v>
      </c>
    </row>
    <row r="15" spans="1:3" ht="15">
      <c r="A15" s="85" t="s">
        <v>1104</v>
      </c>
      <c r="B15" s="91" t="s">
        <v>245</v>
      </c>
      <c r="C15" s="85">
        <f>VLOOKUP(GroupVertices[[#This Row],[Vertex]],Vertices[],MATCH("ID",Vertices[[#Headers],[Vertex]:[Vertex Content Word Count]],0),FALSE)</f>
        <v>48</v>
      </c>
    </row>
    <row r="16" spans="1:3" ht="15">
      <c r="A16" s="85" t="s">
        <v>1105</v>
      </c>
      <c r="B16" s="91" t="s">
        <v>262</v>
      </c>
      <c r="C16" s="85">
        <f>VLOOKUP(GroupVertices[[#This Row],[Vertex]],Vertices[],MATCH("ID",Vertices[[#Headers],[Vertex]:[Vertex Content Word Count]],0),FALSE)</f>
        <v>70</v>
      </c>
    </row>
    <row r="17" spans="1:3" ht="15">
      <c r="A17" s="85" t="s">
        <v>1105</v>
      </c>
      <c r="B17" s="91" t="s">
        <v>260</v>
      </c>
      <c r="C17" s="85">
        <f>VLOOKUP(GroupVertices[[#This Row],[Vertex]],Vertices[],MATCH("ID",Vertices[[#Headers],[Vertex]:[Vertex Content Word Count]],0),FALSE)</f>
        <v>67</v>
      </c>
    </row>
    <row r="18" spans="1:3" ht="15">
      <c r="A18" s="85" t="s">
        <v>1105</v>
      </c>
      <c r="B18" s="91" t="s">
        <v>280</v>
      </c>
      <c r="C18" s="85">
        <f>VLOOKUP(GroupVertices[[#This Row],[Vertex]],Vertices[],MATCH("ID",Vertices[[#Headers],[Vertex]:[Vertex Content Word Count]],0),FALSE)</f>
        <v>69</v>
      </c>
    </row>
    <row r="19" spans="1:3" ht="15">
      <c r="A19" s="85" t="s">
        <v>1105</v>
      </c>
      <c r="B19" s="91" t="s">
        <v>261</v>
      </c>
      <c r="C19" s="85">
        <f>VLOOKUP(GroupVertices[[#This Row],[Vertex]],Vertices[],MATCH("ID",Vertices[[#Headers],[Vertex]:[Vertex Content Word Count]],0),FALSE)</f>
        <v>68</v>
      </c>
    </row>
    <row r="20" spans="1:3" ht="15">
      <c r="A20" s="85" t="s">
        <v>1105</v>
      </c>
      <c r="B20" s="91" t="s">
        <v>279</v>
      </c>
      <c r="C20" s="85">
        <f>VLOOKUP(GroupVertices[[#This Row],[Vertex]],Vertices[],MATCH("ID",Vertices[[#Headers],[Vertex]:[Vertex Content Word Count]],0),FALSE)</f>
        <v>62</v>
      </c>
    </row>
    <row r="21" spans="1:3" ht="15">
      <c r="A21" s="85" t="s">
        <v>1105</v>
      </c>
      <c r="B21" s="91" t="s">
        <v>255</v>
      </c>
      <c r="C21" s="85">
        <f>VLOOKUP(GroupVertices[[#This Row],[Vertex]],Vertices[],MATCH("ID",Vertices[[#Headers],[Vertex]:[Vertex Content Word Count]],0),FALSE)</f>
        <v>61</v>
      </c>
    </row>
    <row r="22" spans="1:3" ht="15">
      <c r="A22" s="85" t="s">
        <v>1106</v>
      </c>
      <c r="B22" s="91" t="s">
        <v>252</v>
      </c>
      <c r="C22" s="85">
        <f>VLOOKUP(GroupVertices[[#This Row],[Vertex]],Vertices[],MATCH("ID",Vertices[[#Headers],[Vertex]:[Vertex Content Word Count]],0),FALSE)</f>
        <v>55</v>
      </c>
    </row>
    <row r="23" spans="1:3" ht="15">
      <c r="A23" s="85" t="s">
        <v>1106</v>
      </c>
      <c r="B23" s="91" t="s">
        <v>251</v>
      </c>
      <c r="C23" s="85">
        <f>VLOOKUP(GroupVertices[[#This Row],[Vertex]],Vertices[],MATCH("ID",Vertices[[#Headers],[Vertex]:[Vertex Content Word Count]],0),FALSE)</f>
        <v>47</v>
      </c>
    </row>
    <row r="24" spans="1:3" ht="15">
      <c r="A24" s="85" t="s">
        <v>1106</v>
      </c>
      <c r="B24" s="91" t="s">
        <v>247</v>
      </c>
      <c r="C24" s="85">
        <f>VLOOKUP(GroupVertices[[#This Row],[Vertex]],Vertices[],MATCH("ID",Vertices[[#Headers],[Vertex]:[Vertex Content Word Count]],0),FALSE)</f>
        <v>50</v>
      </c>
    </row>
    <row r="25" spans="1:3" ht="15">
      <c r="A25" s="85" t="s">
        <v>1106</v>
      </c>
      <c r="B25" s="91" t="s">
        <v>246</v>
      </c>
      <c r="C25" s="85">
        <f>VLOOKUP(GroupVertices[[#This Row],[Vertex]],Vertices[],MATCH("ID",Vertices[[#Headers],[Vertex]:[Vertex Content Word Count]],0),FALSE)</f>
        <v>49</v>
      </c>
    </row>
    <row r="26" spans="1:3" ht="15">
      <c r="A26" s="85" t="s">
        <v>1106</v>
      </c>
      <c r="B26" s="91" t="s">
        <v>244</v>
      </c>
      <c r="C26" s="85">
        <f>VLOOKUP(GroupVertices[[#This Row],[Vertex]],Vertices[],MATCH("ID",Vertices[[#Headers],[Vertex]:[Vertex Content Word Count]],0),FALSE)</f>
        <v>46</v>
      </c>
    </row>
    <row r="27" spans="1:3" ht="15">
      <c r="A27" s="85" t="s">
        <v>1107</v>
      </c>
      <c r="B27" s="91" t="s">
        <v>225</v>
      </c>
      <c r="C27" s="85">
        <f>VLOOKUP(GroupVertices[[#This Row],[Vertex]],Vertices[],MATCH("ID",Vertices[[#Headers],[Vertex]:[Vertex Content Word Count]],0),FALSE)</f>
        <v>22</v>
      </c>
    </row>
    <row r="28" spans="1:3" ht="15">
      <c r="A28" s="85" t="s">
        <v>1107</v>
      </c>
      <c r="B28" s="91" t="s">
        <v>220</v>
      </c>
      <c r="C28" s="85">
        <f>VLOOKUP(GroupVertices[[#This Row],[Vertex]],Vertices[],MATCH("ID",Vertices[[#Headers],[Vertex]:[Vertex Content Word Count]],0),FALSE)</f>
        <v>14</v>
      </c>
    </row>
    <row r="29" spans="1:3" ht="15">
      <c r="A29" s="85" t="s">
        <v>1107</v>
      </c>
      <c r="B29" s="91" t="s">
        <v>267</v>
      </c>
      <c r="C29" s="85">
        <f>VLOOKUP(GroupVertices[[#This Row],[Vertex]],Vertices[],MATCH("ID",Vertices[[#Headers],[Vertex]:[Vertex Content Word Count]],0),FALSE)</f>
        <v>15</v>
      </c>
    </row>
    <row r="30" spans="1:3" ht="15">
      <c r="A30" s="85" t="s">
        <v>1107</v>
      </c>
      <c r="B30" s="91" t="s">
        <v>219</v>
      </c>
      <c r="C30" s="85">
        <f>VLOOKUP(GroupVertices[[#This Row],[Vertex]],Vertices[],MATCH("ID",Vertices[[#Headers],[Vertex]:[Vertex Content Word Count]],0),FALSE)</f>
        <v>12</v>
      </c>
    </row>
    <row r="31" spans="1:3" ht="15">
      <c r="A31" s="85" t="s">
        <v>1107</v>
      </c>
      <c r="B31" s="91" t="s">
        <v>266</v>
      </c>
      <c r="C31" s="85">
        <f>VLOOKUP(GroupVertices[[#This Row],[Vertex]],Vertices[],MATCH("ID",Vertices[[#Headers],[Vertex]:[Vertex Content Word Count]],0),FALSE)</f>
        <v>13</v>
      </c>
    </row>
    <row r="32" spans="1:3" ht="15">
      <c r="A32" s="85" t="s">
        <v>1108</v>
      </c>
      <c r="B32" s="91" t="s">
        <v>259</v>
      </c>
      <c r="C32" s="85">
        <f>VLOOKUP(GroupVertices[[#This Row],[Vertex]],Vertices[],MATCH("ID",Vertices[[#Headers],[Vertex]:[Vertex Content Word Count]],0),FALSE)</f>
        <v>66</v>
      </c>
    </row>
    <row r="33" spans="1:3" ht="15">
      <c r="A33" s="85" t="s">
        <v>1108</v>
      </c>
      <c r="B33" s="91" t="s">
        <v>258</v>
      </c>
      <c r="C33" s="85">
        <f>VLOOKUP(GroupVertices[[#This Row],[Vertex]],Vertices[],MATCH("ID",Vertices[[#Headers],[Vertex]:[Vertex Content Word Count]],0),FALSE)</f>
        <v>64</v>
      </c>
    </row>
    <row r="34" spans="1:3" ht="15">
      <c r="A34" s="85" t="s">
        <v>1108</v>
      </c>
      <c r="B34" s="91" t="s">
        <v>257</v>
      </c>
      <c r="C34" s="85">
        <f>VLOOKUP(GroupVertices[[#This Row],[Vertex]],Vertices[],MATCH("ID",Vertices[[#Headers],[Vertex]:[Vertex Content Word Count]],0),FALSE)</f>
        <v>65</v>
      </c>
    </row>
    <row r="35" spans="1:3" ht="15">
      <c r="A35" s="85" t="s">
        <v>1108</v>
      </c>
      <c r="B35" s="91" t="s">
        <v>256</v>
      </c>
      <c r="C35" s="85">
        <f>VLOOKUP(GroupVertices[[#This Row],[Vertex]],Vertices[],MATCH("ID",Vertices[[#Headers],[Vertex]:[Vertex Content Word Count]],0),FALSE)</f>
        <v>63</v>
      </c>
    </row>
    <row r="36" spans="1:3" ht="15">
      <c r="A36" s="85" t="s">
        <v>1109</v>
      </c>
      <c r="B36" s="91" t="s">
        <v>250</v>
      </c>
      <c r="C36" s="85">
        <f>VLOOKUP(GroupVertices[[#This Row],[Vertex]],Vertices[],MATCH("ID",Vertices[[#Headers],[Vertex]:[Vertex Content Word Count]],0),FALSE)</f>
        <v>54</v>
      </c>
    </row>
    <row r="37" spans="1:3" ht="15">
      <c r="A37" s="85" t="s">
        <v>1109</v>
      </c>
      <c r="B37" s="91" t="s">
        <v>249</v>
      </c>
      <c r="C37" s="85">
        <f>VLOOKUP(GroupVertices[[#This Row],[Vertex]],Vertices[],MATCH("ID",Vertices[[#Headers],[Vertex]:[Vertex Content Word Count]],0),FALSE)</f>
        <v>53</v>
      </c>
    </row>
    <row r="38" spans="1:3" ht="15">
      <c r="A38" s="85" t="s">
        <v>1109</v>
      </c>
      <c r="B38" s="91" t="s">
        <v>275</v>
      </c>
      <c r="C38" s="85">
        <f>VLOOKUP(GroupVertices[[#This Row],[Vertex]],Vertices[],MATCH("ID",Vertices[[#Headers],[Vertex]:[Vertex Content Word Count]],0),FALSE)</f>
        <v>52</v>
      </c>
    </row>
    <row r="39" spans="1:3" ht="15">
      <c r="A39" s="85" t="s">
        <v>1109</v>
      </c>
      <c r="B39" s="91" t="s">
        <v>248</v>
      </c>
      <c r="C39" s="85">
        <f>VLOOKUP(GroupVertices[[#This Row],[Vertex]],Vertices[],MATCH("ID",Vertices[[#Headers],[Vertex]:[Vertex Content Word Count]],0),FALSE)</f>
        <v>51</v>
      </c>
    </row>
    <row r="40" spans="1:3" ht="15">
      <c r="A40" s="85" t="s">
        <v>1110</v>
      </c>
      <c r="B40" s="91" t="s">
        <v>218</v>
      </c>
      <c r="C40" s="85">
        <f>VLOOKUP(GroupVertices[[#This Row],[Vertex]],Vertices[],MATCH("ID",Vertices[[#Headers],[Vertex]:[Vertex Content Word Count]],0),FALSE)</f>
        <v>11</v>
      </c>
    </row>
    <row r="41" spans="1:3" ht="15">
      <c r="A41" s="85" t="s">
        <v>1110</v>
      </c>
      <c r="B41" s="91" t="s">
        <v>216</v>
      </c>
      <c r="C41" s="85">
        <f>VLOOKUP(GroupVertices[[#This Row],[Vertex]],Vertices[],MATCH("ID",Vertices[[#Headers],[Vertex]:[Vertex Content Word Count]],0),FALSE)</f>
        <v>8</v>
      </c>
    </row>
    <row r="42" spans="1:3" ht="15">
      <c r="A42" s="85" t="s">
        <v>1110</v>
      </c>
      <c r="B42" s="91" t="s">
        <v>217</v>
      </c>
      <c r="C42" s="85">
        <f>VLOOKUP(GroupVertices[[#This Row],[Vertex]],Vertices[],MATCH("ID",Vertices[[#Headers],[Vertex]:[Vertex Content Word Count]],0),FALSE)</f>
        <v>10</v>
      </c>
    </row>
    <row r="43" spans="1:3" ht="15">
      <c r="A43" s="85" t="s">
        <v>1110</v>
      </c>
      <c r="B43" s="91" t="s">
        <v>265</v>
      </c>
      <c r="C43" s="85">
        <f>VLOOKUP(GroupVertices[[#This Row],[Vertex]],Vertices[],MATCH("ID",Vertices[[#Headers],[Vertex]:[Vertex Content Word Count]],0),FALSE)</f>
        <v>9</v>
      </c>
    </row>
    <row r="44" spans="1:3" ht="15">
      <c r="A44" s="85" t="s">
        <v>1111</v>
      </c>
      <c r="B44" s="91" t="s">
        <v>254</v>
      </c>
      <c r="C44" s="85">
        <f>VLOOKUP(GroupVertices[[#This Row],[Vertex]],Vertices[],MATCH("ID",Vertices[[#Headers],[Vertex]:[Vertex Content Word Count]],0),FALSE)</f>
        <v>58</v>
      </c>
    </row>
    <row r="45" spans="1:3" ht="15">
      <c r="A45" s="85" t="s">
        <v>1111</v>
      </c>
      <c r="B45" s="91" t="s">
        <v>278</v>
      </c>
      <c r="C45" s="85">
        <f>VLOOKUP(GroupVertices[[#This Row],[Vertex]],Vertices[],MATCH("ID",Vertices[[#Headers],[Vertex]:[Vertex Content Word Count]],0),FALSE)</f>
        <v>60</v>
      </c>
    </row>
    <row r="46" spans="1:3" ht="15">
      <c r="A46" s="85" t="s">
        <v>1111</v>
      </c>
      <c r="B46" s="91" t="s">
        <v>277</v>
      </c>
      <c r="C46" s="85">
        <f>VLOOKUP(GroupVertices[[#This Row],[Vertex]],Vertices[],MATCH("ID",Vertices[[#Headers],[Vertex]:[Vertex Content Word Count]],0),FALSE)</f>
        <v>59</v>
      </c>
    </row>
    <row r="47" spans="1:3" ht="15">
      <c r="A47" s="85" t="s">
        <v>1112</v>
      </c>
      <c r="B47" s="91" t="s">
        <v>238</v>
      </c>
      <c r="C47" s="85">
        <f>VLOOKUP(GroupVertices[[#This Row],[Vertex]],Vertices[],MATCH("ID",Vertices[[#Headers],[Vertex]:[Vertex Content Word Count]],0),FALSE)</f>
        <v>38</v>
      </c>
    </row>
    <row r="48" spans="1:3" ht="15">
      <c r="A48" s="85" t="s">
        <v>1112</v>
      </c>
      <c r="B48" s="91" t="s">
        <v>274</v>
      </c>
      <c r="C48" s="85">
        <f>VLOOKUP(GroupVertices[[#This Row],[Vertex]],Vertices[],MATCH("ID",Vertices[[#Headers],[Vertex]:[Vertex Content Word Count]],0),FALSE)</f>
        <v>40</v>
      </c>
    </row>
    <row r="49" spans="1:3" ht="15">
      <c r="A49" s="85" t="s">
        <v>1112</v>
      </c>
      <c r="B49" s="91" t="s">
        <v>273</v>
      </c>
      <c r="C49" s="85">
        <f>VLOOKUP(GroupVertices[[#This Row],[Vertex]],Vertices[],MATCH("ID",Vertices[[#Headers],[Vertex]:[Vertex Content Word Count]],0),FALSE)</f>
        <v>39</v>
      </c>
    </row>
    <row r="50" spans="1:3" ht="15">
      <c r="A50" s="85" t="s">
        <v>1113</v>
      </c>
      <c r="B50" s="91" t="s">
        <v>234</v>
      </c>
      <c r="C50" s="85">
        <f>VLOOKUP(GroupVertices[[#This Row],[Vertex]],Vertices[],MATCH("ID",Vertices[[#Headers],[Vertex]:[Vertex Content Word Count]],0),FALSE)</f>
        <v>34</v>
      </c>
    </row>
    <row r="51" spans="1:3" ht="15">
      <c r="A51" s="85" t="s">
        <v>1113</v>
      </c>
      <c r="B51" s="91" t="s">
        <v>233</v>
      </c>
      <c r="C51" s="85">
        <f>VLOOKUP(GroupVertices[[#This Row],[Vertex]],Vertices[],MATCH("ID",Vertices[[#Headers],[Vertex]:[Vertex Content Word Count]],0),FALSE)</f>
        <v>32</v>
      </c>
    </row>
    <row r="52" spans="1:3" ht="15">
      <c r="A52" s="85" t="s">
        <v>1113</v>
      </c>
      <c r="B52" s="91" t="s">
        <v>272</v>
      </c>
      <c r="C52" s="85">
        <f>VLOOKUP(GroupVertices[[#This Row],[Vertex]],Vertices[],MATCH("ID",Vertices[[#Headers],[Vertex]:[Vertex Content Word Count]],0),FALSE)</f>
        <v>33</v>
      </c>
    </row>
    <row r="53" spans="1:3" ht="15">
      <c r="A53" s="85" t="s">
        <v>1114</v>
      </c>
      <c r="B53" s="91" t="s">
        <v>227</v>
      </c>
      <c r="C53" s="85">
        <f>VLOOKUP(GroupVertices[[#This Row],[Vertex]],Vertices[],MATCH("ID",Vertices[[#Headers],[Vertex]:[Vertex Content Word Count]],0),FALSE)</f>
        <v>25</v>
      </c>
    </row>
    <row r="54" spans="1:3" ht="15">
      <c r="A54" s="85" t="s">
        <v>1114</v>
      </c>
      <c r="B54" s="91" t="s">
        <v>226</v>
      </c>
      <c r="C54" s="85">
        <f>VLOOKUP(GroupVertices[[#This Row],[Vertex]],Vertices[],MATCH("ID",Vertices[[#Headers],[Vertex]:[Vertex Content Word Count]],0),FALSE)</f>
        <v>23</v>
      </c>
    </row>
    <row r="55" spans="1:3" ht="15">
      <c r="A55" s="85" t="s">
        <v>1114</v>
      </c>
      <c r="B55" s="91" t="s">
        <v>270</v>
      </c>
      <c r="C55" s="85">
        <f>VLOOKUP(GroupVertices[[#This Row],[Vertex]],Vertices[],MATCH("ID",Vertices[[#Headers],[Vertex]:[Vertex Content Word Count]],0),FALSE)</f>
        <v>24</v>
      </c>
    </row>
    <row r="56" spans="1:3" ht="15">
      <c r="A56" s="85" t="s">
        <v>1115</v>
      </c>
      <c r="B56" s="91" t="s">
        <v>263</v>
      </c>
      <c r="C56" s="85">
        <f>VLOOKUP(GroupVertices[[#This Row],[Vertex]],Vertices[],MATCH("ID",Vertices[[#Headers],[Vertex]:[Vertex Content Word Count]],0),FALSE)</f>
        <v>71</v>
      </c>
    </row>
    <row r="57" spans="1:3" ht="15">
      <c r="A57" s="85" t="s">
        <v>1115</v>
      </c>
      <c r="B57" s="91" t="s">
        <v>281</v>
      </c>
      <c r="C57" s="85">
        <f>VLOOKUP(GroupVertices[[#This Row],[Vertex]],Vertices[],MATCH("ID",Vertices[[#Headers],[Vertex]:[Vertex Content Word Count]],0),FALSE)</f>
        <v>72</v>
      </c>
    </row>
    <row r="58" spans="1:3" ht="15">
      <c r="A58" s="85" t="s">
        <v>1116</v>
      </c>
      <c r="B58" s="91" t="s">
        <v>253</v>
      </c>
      <c r="C58" s="85">
        <f>VLOOKUP(GroupVertices[[#This Row],[Vertex]],Vertices[],MATCH("ID",Vertices[[#Headers],[Vertex]:[Vertex Content Word Count]],0),FALSE)</f>
        <v>56</v>
      </c>
    </row>
    <row r="59" spans="1:3" ht="15">
      <c r="A59" s="85" t="s">
        <v>1116</v>
      </c>
      <c r="B59" s="91" t="s">
        <v>276</v>
      </c>
      <c r="C59" s="85">
        <f>VLOOKUP(GroupVertices[[#This Row],[Vertex]],Vertices[],MATCH("ID",Vertices[[#Headers],[Vertex]:[Vertex Content Word Count]],0),FALSE)</f>
        <v>57</v>
      </c>
    </row>
    <row r="60" spans="1:3" ht="15">
      <c r="A60" s="85" t="s">
        <v>1117</v>
      </c>
      <c r="B60" s="91" t="s">
        <v>240</v>
      </c>
      <c r="C60" s="85">
        <f>VLOOKUP(GroupVertices[[#This Row],[Vertex]],Vertices[],MATCH("ID",Vertices[[#Headers],[Vertex]:[Vertex Content Word Count]],0),FALSE)</f>
        <v>42</v>
      </c>
    </row>
    <row r="61" spans="1:3" ht="15">
      <c r="A61" s="85" t="s">
        <v>1117</v>
      </c>
      <c r="B61" s="91" t="s">
        <v>239</v>
      </c>
      <c r="C61" s="85">
        <f>VLOOKUP(GroupVertices[[#This Row],[Vertex]],Vertices[],MATCH("ID",Vertices[[#Headers],[Vertex]:[Vertex Content Word Count]],0),FALSE)</f>
        <v>41</v>
      </c>
    </row>
    <row r="62" spans="1:3" ht="15">
      <c r="A62" s="85" t="s">
        <v>1118</v>
      </c>
      <c r="B62" s="91" t="s">
        <v>228</v>
      </c>
      <c r="C62" s="85">
        <f>VLOOKUP(GroupVertices[[#This Row],[Vertex]],Vertices[],MATCH("ID",Vertices[[#Headers],[Vertex]:[Vertex Content Word Count]],0),FALSE)</f>
        <v>26</v>
      </c>
    </row>
    <row r="63" spans="1:3" ht="15">
      <c r="A63" s="85" t="s">
        <v>1118</v>
      </c>
      <c r="B63" s="91" t="s">
        <v>271</v>
      </c>
      <c r="C63" s="85">
        <f>VLOOKUP(GroupVertices[[#This Row],[Vertex]],Vertices[],MATCH("ID",Vertices[[#Headers],[Vertex]:[Vertex Content Word Count]],0),FALSE)</f>
        <v>27</v>
      </c>
    </row>
    <row r="64" spans="1:3" ht="15">
      <c r="A64" s="85" t="s">
        <v>1119</v>
      </c>
      <c r="B64" s="91" t="s">
        <v>223</v>
      </c>
      <c r="C64" s="85">
        <f>VLOOKUP(GroupVertices[[#This Row],[Vertex]],Vertices[],MATCH("ID",Vertices[[#Headers],[Vertex]:[Vertex Content Word Count]],0),FALSE)</f>
        <v>19</v>
      </c>
    </row>
    <row r="65" spans="1:3" ht="15">
      <c r="A65" s="85" t="s">
        <v>1119</v>
      </c>
      <c r="B65" s="91" t="s">
        <v>269</v>
      </c>
      <c r="C65" s="85">
        <f>VLOOKUP(GroupVertices[[#This Row],[Vertex]],Vertices[],MATCH("ID",Vertices[[#Headers],[Vertex]:[Vertex Content Word Count]],0),FALSE)</f>
        <v>20</v>
      </c>
    </row>
    <row r="66" spans="1:3" ht="15">
      <c r="A66" s="85" t="s">
        <v>1120</v>
      </c>
      <c r="B66" s="91" t="s">
        <v>221</v>
      </c>
      <c r="C66" s="85">
        <f>VLOOKUP(GroupVertices[[#This Row],[Vertex]],Vertices[],MATCH("ID",Vertices[[#Headers],[Vertex]:[Vertex Content Word Count]],0),FALSE)</f>
        <v>16</v>
      </c>
    </row>
    <row r="67" spans="1:3" ht="15">
      <c r="A67" s="85" t="s">
        <v>1120</v>
      </c>
      <c r="B67" s="91" t="s">
        <v>268</v>
      </c>
      <c r="C67" s="85">
        <f>VLOOKUP(GroupVertices[[#This Row],[Vertex]],Vertices[],MATCH("ID",Vertices[[#Headers],[Vertex]:[Vertex Content Word Count]],0),FALSE)</f>
        <v>17</v>
      </c>
    </row>
    <row r="68" spans="1:3" ht="15">
      <c r="A68" s="85" t="s">
        <v>1121</v>
      </c>
      <c r="B68" s="91" t="s">
        <v>215</v>
      </c>
      <c r="C68" s="85">
        <f>VLOOKUP(GroupVertices[[#This Row],[Vertex]],Vertices[],MATCH("ID",Vertices[[#Headers],[Vertex]:[Vertex Content Word Count]],0),FALSE)</f>
        <v>6</v>
      </c>
    </row>
    <row r="69" spans="1:3" ht="15">
      <c r="A69" s="85" t="s">
        <v>1121</v>
      </c>
      <c r="B69" s="91" t="s">
        <v>264</v>
      </c>
      <c r="C69" s="85">
        <f>VLOOKUP(GroupVertices[[#This Row],[Vertex]],Vertices[],MATCH("ID",Vertices[[#Headers],[Vertex]:[Vertex Content Word Count]],0),FALSE)</f>
        <v>7</v>
      </c>
    </row>
    <row r="70" spans="1:3" ht="15">
      <c r="A70" s="85" t="s">
        <v>1122</v>
      </c>
      <c r="B70" s="91" t="s">
        <v>213</v>
      </c>
      <c r="C70" s="85">
        <f>VLOOKUP(GroupVertices[[#This Row],[Vertex]],Vertices[],MATCH("ID",Vertices[[#Headers],[Vertex]:[Vertex Content Word Count]],0),FALSE)</f>
        <v>4</v>
      </c>
    </row>
    <row r="71" spans="1:3" ht="15">
      <c r="A71" s="85" t="s">
        <v>1122</v>
      </c>
      <c r="B71" s="91" t="s">
        <v>212</v>
      </c>
      <c r="C71" s="85">
        <f>VLOOKUP(GroupVertices[[#This Row],[Vertex]],Vertices[],MATCH("ID",Vertices[[#Headers],[Vertex]:[Vertex Content Word Count]],0),FALSE)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1141</v>
      </c>
      <c r="B2" s="36" t="s">
        <v>1065</v>
      </c>
      <c r="D2" s="33">
        <f>MIN(Vertices[Degree])</f>
        <v>0</v>
      </c>
      <c r="E2" s="3">
        <f>COUNTIF(Vertices[Degree],"&gt;= "&amp;D2)-COUNTIF(Vertices[Degree],"&gt;="&amp;D3)</f>
        <v>0</v>
      </c>
      <c r="F2" s="39">
        <f>MIN(Vertices[In-Degree])</f>
        <v>0</v>
      </c>
      <c r="G2" s="40">
        <f>COUNTIF(Vertices[In-Degree],"&gt;= "&amp;F2)-COUNTIF(Vertices[In-Degree],"&gt;="&amp;F3)</f>
        <v>23</v>
      </c>
      <c r="H2" s="39">
        <f>MIN(Vertices[Out-Degree])</f>
        <v>0</v>
      </c>
      <c r="I2" s="40">
        <f>COUNTIF(Vertices[Out-Degree],"&gt;= "&amp;H2)-COUNTIF(Vertices[Out-Degree],"&gt;="&amp;H3)</f>
        <v>18</v>
      </c>
      <c r="J2" s="39">
        <f>MIN(Vertices[Betweenness Centrality])</f>
        <v>0</v>
      </c>
      <c r="K2" s="40">
        <f>COUNTIF(Vertices[Betweenness Centrality],"&gt;= "&amp;J2)-COUNTIF(Vertices[Betweenness Centrality],"&gt;="&amp;J3)</f>
        <v>58</v>
      </c>
      <c r="L2" s="39">
        <f>MIN(Vertices[Closeness Centrality])</f>
        <v>0</v>
      </c>
      <c r="M2" s="40">
        <f>COUNTIF(Vertices[Closeness Centrality],"&gt;= "&amp;L2)-COUNTIF(Vertices[Closeness Centrality],"&gt;="&amp;L3)</f>
        <v>14</v>
      </c>
      <c r="N2" s="39">
        <f>MIN(Vertices[Eigenvector Centrality])</f>
        <v>0</v>
      </c>
      <c r="O2" s="40">
        <f>COUNTIF(Vertices[Eigenvector Centrality],"&gt;= "&amp;N2)-COUNTIF(Vertices[Eigenvector Centrality],"&gt;="&amp;N3)</f>
        <v>64</v>
      </c>
      <c r="P2" s="39">
        <f>MIN(Vertices[PageRank])</f>
        <v>0.495142</v>
      </c>
      <c r="Q2" s="40">
        <f>COUNTIF(Vertices[PageRank],"&gt;= "&amp;P2)-COUNTIF(Vertices[PageRank],"&gt;="&amp;P3)</f>
        <v>1</v>
      </c>
      <c r="R2" s="39">
        <f>MIN(Vertices[Clustering Coefficient])</f>
        <v>0</v>
      </c>
      <c r="S2" s="45">
        <f>COUNTIF(Vertices[Clustering Coefficient],"&gt;= "&amp;R2)-COUNTIF(Vertices[Clustering Coefficient],"&gt;="&amp;R3)</f>
        <v>55</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29"/>
      <c r="B3" s="129"/>
      <c r="D3" s="34">
        <f aca="true" t="shared" si="1" ref="D3:D26">D2+($D$57-$D$2)/BinDivisor</f>
        <v>0</v>
      </c>
      <c r="E3" s="3">
        <f>COUNTIF(Vertices[Degree],"&gt;= "&amp;D3)-COUNTIF(Vertices[Degree],"&gt;="&amp;D4)</f>
        <v>0</v>
      </c>
      <c r="F3" s="41">
        <f aca="true" t="shared" si="2" ref="F3:F26">F2+($F$57-$F$2)/BinDivisor</f>
        <v>0.09090909090909091</v>
      </c>
      <c r="G3" s="42">
        <f>COUNTIF(Vertices[In-Degree],"&gt;= "&amp;F3)-COUNTIF(Vertices[In-Degree],"&gt;="&amp;F4)</f>
        <v>0</v>
      </c>
      <c r="H3" s="41">
        <f aca="true" t="shared" si="3" ref="H3:H26">H2+($H$57-$H$2)/BinDivisor</f>
        <v>0.05454545454545454</v>
      </c>
      <c r="I3" s="42">
        <f>COUNTIF(Vertices[Out-Degree],"&gt;= "&amp;H3)-COUNTIF(Vertices[Out-Degree],"&gt;="&amp;H4)</f>
        <v>0</v>
      </c>
      <c r="J3" s="41">
        <f aca="true" t="shared" si="4" ref="J3:J26">J2+($J$57-$J$2)/BinDivisor</f>
        <v>0.21818181818181817</v>
      </c>
      <c r="K3" s="42">
        <f>COUNTIF(Vertices[Betweenness Centrality],"&gt;= "&amp;J3)-COUNTIF(Vertices[Betweenness Centrality],"&gt;="&amp;J4)</f>
        <v>0</v>
      </c>
      <c r="L3" s="41">
        <f aca="true" t="shared" si="5" ref="L3:L26">L2+($L$57-$L$2)/BinDivisor</f>
        <v>0.01818181818181818</v>
      </c>
      <c r="M3" s="42">
        <f>COUNTIF(Vertices[Closeness Centrality],"&gt;= "&amp;L3)-COUNTIF(Vertices[Closeness Centrality],"&gt;="&amp;L4)</f>
        <v>0</v>
      </c>
      <c r="N3" s="41">
        <f aca="true" t="shared" si="6" ref="N3:N26">N2+($N$57-$N$2)/BinDivisor</f>
        <v>0.004315654545454546</v>
      </c>
      <c r="O3" s="42">
        <f>COUNTIF(Vertices[Eigenvector Centrality],"&gt;= "&amp;N3)-COUNTIF(Vertices[Eigenvector Centrality],"&gt;="&amp;N4)</f>
        <v>0</v>
      </c>
      <c r="P3" s="41">
        <f aca="true" t="shared" si="7" ref="P3:P26">P2+($P$57-$P$2)/BinDivisor</f>
        <v>0.5337581090909091</v>
      </c>
      <c r="Q3" s="42">
        <f>COUNTIF(Vertices[PageRank],"&gt;= "&amp;P3)-COUNTIF(Vertices[PageRank],"&gt;="&amp;P4)</f>
        <v>1</v>
      </c>
      <c r="R3" s="41">
        <f aca="true" t="shared" si="8" ref="R3:R26">R2+($R$57-$R$2)/BinDivisor</f>
        <v>0.012121212121212121</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70</v>
      </c>
      <c r="D4" s="34">
        <f t="shared" si="1"/>
        <v>0</v>
      </c>
      <c r="E4" s="3">
        <f>COUNTIF(Vertices[Degree],"&gt;= "&amp;D4)-COUNTIF(Vertices[Degree],"&gt;="&amp;D5)</f>
        <v>0</v>
      </c>
      <c r="F4" s="39">
        <f t="shared" si="2"/>
        <v>0.18181818181818182</v>
      </c>
      <c r="G4" s="40">
        <f>COUNTIF(Vertices[In-Degree],"&gt;= "&amp;F4)-COUNTIF(Vertices[In-Degree],"&gt;="&amp;F5)</f>
        <v>0</v>
      </c>
      <c r="H4" s="39">
        <f t="shared" si="3"/>
        <v>0.10909090909090909</v>
      </c>
      <c r="I4" s="40">
        <f>COUNTIF(Vertices[Out-Degree],"&gt;= "&amp;H4)-COUNTIF(Vertices[Out-Degree],"&gt;="&amp;H5)</f>
        <v>0</v>
      </c>
      <c r="J4" s="39">
        <f t="shared" si="4"/>
        <v>0.43636363636363634</v>
      </c>
      <c r="K4" s="40">
        <f>COUNTIF(Vertices[Betweenness Centrality],"&gt;= "&amp;J4)-COUNTIF(Vertices[Betweenness Centrality],"&gt;="&amp;J5)</f>
        <v>0</v>
      </c>
      <c r="L4" s="39">
        <f t="shared" si="5"/>
        <v>0.03636363636363636</v>
      </c>
      <c r="M4" s="40">
        <f>COUNTIF(Vertices[Closeness Centrality],"&gt;= "&amp;L4)-COUNTIF(Vertices[Closeness Centrality],"&gt;="&amp;L5)</f>
        <v>0</v>
      </c>
      <c r="N4" s="39">
        <f t="shared" si="6"/>
        <v>0.008631309090909091</v>
      </c>
      <c r="O4" s="40">
        <f>COUNTIF(Vertices[Eigenvector Centrality],"&gt;= "&amp;N4)-COUNTIF(Vertices[Eigenvector Centrality],"&gt;="&amp;N5)</f>
        <v>0</v>
      </c>
      <c r="P4" s="39">
        <f t="shared" si="7"/>
        <v>0.5723742181818182</v>
      </c>
      <c r="Q4" s="40">
        <f>COUNTIF(Vertices[PageRank],"&gt;= "&amp;P4)-COUNTIF(Vertices[PageRank],"&gt;="&amp;P5)</f>
        <v>7</v>
      </c>
      <c r="R4" s="39">
        <f t="shared" si="8"/>
        <v>0.024242424242424242</v>
      </c>
      <c r="S4" s="45">
        <f>COUNTIF(Vertices[Clustering Coefficient],"&gt;= "&amp;R4)-COUNTIF(Vertices[Clustering Coefficient],"&gt;="&amp;R5)</f>
        <v>0</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0.2727272727272727</v>
      </c>
      <c r="G5" s="42">
        <f>COUNTIF(Vertices[In-Degree],"&gt;= "&amp;F5)-COUNTIF(Vertices[In-Degree],"&gt;="&amp;F6)</f>
        <v>0</v>
      </c>
      <c r="H5" s="41">
        <f t="shared" si="3"/>
        <v>0.16363636363636364</v>
      </c>
      <c r="I5" s="42">
        <f>COUNTIF(Vertices[Out-Degree],"&gt;= "&amp;H5)-COUNTIF(Vertices[Out-Degree],"&gt;="&amp;H6)</f>
        <v>0</v>
      </c>
      <c r="J5" s="41">
        <f t="shared" si="4"/>
        <v>0.6545454545454545</v>
      </c>
      <c r="K5" s="42">
        <f>COUNTIF(Vertices[Betweenness Centrality],"&gt;= "&amp;J5)-COUNTIF(Vertices[Betweenness Centrality],"&gt;="&amp;J6)</f>
        <v>0</v>
      </c>
      <c r="L5" s="41">
        <f t="shared" si="5"/>
        <v>0.05454545454545454</v>
      </c>
      <c r="M5" s="42">
        <f>COUNTIF(Vertices[Closeness Centrality],"&gt;= "&amp;L5)-COUNTIF(Vertices[Closeness Centrality],"&gt;="&amp;L6)</f>
        <v>0</v>
      </c>
      <c r="N5" s="41">
        <f t="shared" si="6"/>
        <v>0.012946963636363638</v>
      </c>
      <c r="O5" s="42">
        <f>COUNTIF(Vertices[Eigenvector Centrality],"&gt;= "&amp;N5)-COUNTIF(Vertices[Eigenvector Centrality],"&gt;="&amp;N6)</f>
        <v>0</v>
      </c>
      <c r="P5" s="41">
        <f t="shared" si="7"/>
        <v>0.6109903272727273</v>
      </c>
      <c r="Q5" s="42">
        <f>COUNTIF(Vertices[PageRank],"&gt;= "&amp;P5)-COUNTIF(Vertices[PageRank],"&gt;="&amp;P6)</f>
        <v>0</v>
      </c>
      <c r="R5" s="41">
        <f t="shared" si="8"/>
        <v>0.03636363636363636</v>
      </c>
      <c r="S5" s="46">
        <f>COUNTIF(Vertices[Clustering Coefficient],"&gt;= "&amp;R5)-COUNTIF(Vertices[Clustering Coefficient],"&gt;="&amp;R6)</f>
        <v>0</v>
      </c>
      <c r="T5" s="41" t="e">
        <f ca="1" t="shared" si="9"/>
        <v>#REF!</v>
      </c>
      <c r="U5" s="42" t="e">
        <f ca="1" t="shared" si="0"/>
        <v>#REF!</v>
      </c>
    </row>
    <row r="6" spans="1:21" ht="15">
      <c r="A6" s="36" t="s">
        <v>148</v>
      </c>
      <c r="B6" s="36">
        <v>66</v>
      </c>
      <c r="D6" s="34">
        <f t="shared" si="1"/>
        <v>0</v>
      </c>
      <c r="E6" s="3">
        <f>COUNTIF(Vertices[Degree],"&gt;= "&amp;D6)-COUNTIF(Vertices[Degree],"&gt;="&amp;D7)</f>
        <v>0</v>
      </c>
      <c r="F6" s="39">
        <f t="shared" si="2"/>
        <v>0.36363636363636365</v>
      </c>
      <c r="G6" s="40">
        <f>COUNTIF(Vertices[In-Degree],"&gt;= "&amp;F6)-COUNTIF(Vertices[In-Degree],"&gt;="&amp;F7)</f>
        <v>0</v>
      </c>
      <c r="H6" s="39">
        <f t="shared" si="3"/>
        <v>0.21818181818181817</v>
      </c>
      <c r="I6" s="40">
        <f>COUNTIF(Vertices[Out-Degree],"&gt;= "&amp;H6)-COUNTIF(Vertices[Out-Degree],"&gt;="&amp;H7)</f>
        <v>0</v>
      </c>
      <c r="J6" s="39">
        <f t="shared" si="4"/>
        <v>0.8727272727272727</v>
      </c>
      <c r="K6" s="40">
        <f>COUNTIF(Vertices[Betweenness Centrality],"&gt;= "&amp;J6)-COUNTIF(Vertices[Betweenness Centrality],"&gt;="&amp;J7)</f>
        <v>3</v>
      </c>
      <c r="L6" s="39">
        <f t="shared" si="5"/>
        <v>0.07272727272727272</v>
      </c>
      <c r="M6" s="40">
        <f>COUNTIF(Vertices[Closeness Centrality],"&gt;= "&amp;L6)-COUNTIF(Vertices[Closeness Centrality],"&gt;="&amp;L7)</f>
        <v>1</v>
      </c>
      <c r="N6" s="39">
        <f t="shared" si="6"/>
        <v>0.017262618181818182</v>
      </c>
      <c r="O6" s="40">
        <f>COUNTIF(Vertices[Eigenvector Centrality],"&gt;= "&amp;N6)-COUNTIF(Vertices[Eigenvector Centrality],"&gt;="&amp;N7)</f>
        <v>0</v>
      </c>
      <c r="P6" s="39">
        <f t="shared" si="7"/>
        <v>0.6496064363636364</v>
      </c>
      <c r="Q6" s="40">
        <f>COUNTIF(Vertices[PageRank],"&gt;= "&amp;P6)-COUNTIF(Vertices[PageRank],"&gt;="&amp;P7)</f>
        <v>0</v>
      </c>
      <c r="R6" s="39">
        <f t="shared" si="8"/>
        <v>0.048484848484848485</v>
      </c>
      <c r="S6" s="45">
        <f>COUNTIF(Vertices[Clustering Coefficient],"&gt;= "&amp;R6)-COUNTIF(Vertices[Clustering Coefficient],"&gt;="&amp;R7)</f>
        <v>0</v>
      </c>
      <c r="T6" s="39" t="e">
        <f ca="1" t="shared" si="9"/>
        <v>#REF!</v>
      </c>
      <c r="U6" s="40" t="e">
        <f ca="1" t="shared" si="0"/>
        <v>#REF!</v>
      </c>
    </row>
    <row r="7" spans="1:21" ht="15">
      <c r="A7" s="36" t="s">
        <v>149</v>
      </c>
      <c r="B7" s="36">
        <v>2</v>
      </c>
      <c r="D7" s="34">
        <f t="shared" si="1"/>
        <v>0</v>
      </c>
      <c r="E7" s="3">
        <f>COUNTIF(Vertices[Degree],"&gt;= "&amp;D7)-COUNTIF(Vertices[Degree],"&gt;="&amp;D8)</f>
        <v>0</v>
      </c>
      <c r="F7" s="41">
        <f t="shared" si="2"/>
        <v>0.4545454545454546</v>
      </c>
      <c r="G7" s="42">
        <f>COUNTIF(Vertices[In-Degree],"&gt;= "&amp;F7)-COUNTIF(Vertices[In-Degree],"&gt;="&amp;F8)</f>
        <v>0</v>
      </c>
      <c r="H7" s="41">
        <f t="shared" si="3"/>
        <v>0.2727272727272727</v>
      </c>
      <c r="I7" s="42">
        <f>COUNTIF(Vertices[Out-Degree],"&gt;= "&amp;H7)-COUNTIF(Vertices[Out-Degree],"&gt;="&amp;H8)</f>
        <v>0</v>
      </c>
      <c r="J7" s="41">
        <f t="shared" si="4"/>
        <v>1.0909090909090908</v>
      </c>
      <c r="K7" s="42">
        <f>COUNTIF(Vertices[Betweenness Centrality],"&gt;= "&amp;J7)-COUNTIF(Vertices[Betweenness Centrality],"&gt;="&amp;J8)</f>
        <v>0</v>
      </c>
      <c r="L7" s="41">
        <f t="shared" si="5"/>
        <v>0.09090909090909091</v>
      </c>
      <c r="M7" s="42">
        <f>COUNTIF(Vertices[Closeness Centrality],"&gt;= "&amp;L7)-COUNTIF(Vertices[Closeness Centrality],"&gt;="&amp;L8)</f>
        <v>0</v>
      </c>
      <c r="N7" s="41">
        <f t="shared" si="6"/>
        <v>0.021578272727272727</v>
      </c>
      <c r="O7" s="42">
        <f>COUNTIF(Vertices[Eigenvector Centrality],"&gt;= "&amp;N7)-COUNTIF(Vertices[Eigenvector Centrality],"&gt;="&amp;N8)</f>
        <v>0</v>
      </c>
      <c r="P7" s="41">
        <f t="shared" si="7"/>
        <v>0.6882225454545454</v>
      </c>
      <c r="Q7" s="42">
        <f>COUNTIF(Vertices[PageRank],"&gt;= "&amp;P7)-COUNTIF(Vertices[PageRank],"&gt;="&amp;P8)</f>
        <v>4</v>
      </c>
      <c r="R7" s="41">
        <f t="shared" si="8"/>
        <v>0.06060606060606061</v>
      </c>
      <c r="S7" s="46">
        <f>COUNTIF(Vertices[Clustering Coefficient],"&gt;= "&amp;R7)-COUNTIF(Vertices[Clustering Coefficient],"&gt;="&amp;R8)</f>
        <v>0</v>
      </c>
      <c r="T7" s="41" t="e">
        <f ca="1" t="shared" si="9"/>
        <v>#REF!</v>
      </c>
      <c r="U7" s="42" t="e">
        <f ca="1" t="shared" si="0"/>
        <v>#REF!</v>
      </c>
    </row>
    <row r="8" spans="1:21" ht="15">
      <c r="A8" s="36" t="s">
        <v>150</v>
      </c>
      <c r="B8" s="36">
        <v>68</v>
      </c>
      <c r="D8" s="34">
        <f t="shared" si="1"/>
        <v>0</v>
      </c>
      <c r="E8" s="3">
        <f>COUNTIF(Vertices[Degree],"&gt;= "&amp;D8)-COUNTIF(Vertices[Degree],"&gt;="&amp;D9)</f>
        <v>0</v>
      </c>
      <c r="F8" s="39">
        <f t="shared" si="2"/>
        <v>0.5454545454545455</v>
      </c>
      <c r="G8" s="40">
        <f>COUNTIF(Vertices[In-Degree],"&gt;= "&amp;F8)-COUNTIF(Vertices[In-Degree],"&gt;="&amp;F9)</f>
        <v>0</v>
      </c>
      <c r="H8" s="39">
        <f t="shared" si="3"/>
        <v>0.32727272727272727</v>
      </c>
      <c r="I8" s="40">
        <f>COUNTIF(Vertices[Out-Degree],"&gt;= "&amp;H8)-COUNTIF(Vertices[Out-Degree],"&gt;="&amp;H9)</f>
        <v>0</v>
      </c>
      <c r="J8" s="39">
        <f t="shared" si="4"/>
        <v>1.309090909090909</v>
      </c>
      <c r="K8" s="40">
        <f>COUNTIF(Vertices[Betweenness Centrality],"&gt;= "&amp;J8)-COUNTIF(Vertices[Betweenness Centrality],"&gt;="&amp;J9)</f>
        <v>0</v>
      </c>
      <c r="L8" s="39">
        <f t="shared" si="5"/>
        <v>0.1090909090909091</v>
      </c>
      <c r="M8" s="40">
        <f>COUNTIF(Vertices[Closeness Centrality],"&gt;= "&amp;L8)-COUNTIF(Vertices[Closeness Centrality],"&gt;="&amp;L9)</f>
        <v>4</v>
      </c>
      <c r="N8" s="39">
        <f t="shared" si="6"/>
        <v>0.025893927272727272</v>
      </c>
      <c r="O8" s="40">
        <f>COUNTIF(Vertices[Eigenvector Centrality],"&gt;= "&amp;N8)-COUNTIF(Vertices[Eigenvector Centrality],"&gt;="&amp;N9)</f>
        <v>1</v>
      </c>
      <c r="P8" s="39">
        <f t="shared" si="7"/>
        <v>0.7268386545454545</v>
      </c>
      <c r="Q8" s="40">
        <f>COUNTIF(Vertices[PageRank],"&gt;= "&amp;P8)-COUNTIF(Vertices[PageRank],"&gt;="&amp;P9)</f>
        <v>0</v>
      </c>
      <c r="R8" s="39">
        <f t="shared" si="8"/>
        <v>0.07272727272727272</v>
      </c>
      <c r="S8" s="45">
        <f>COUNTIF(Vertices[Clustering Coefficient],"&gt;= "&amp;R8)-COUNTIF(Vertices[Clustering Coefficient],"&gt;="&amp;R9)</f>
        <v>0</v>
      </c>
      <c r="T8" s="39" t="e">
        <f ca="1" t="shared" si="9"/>
        <v>#REF!</v>
      </c>
      <c r="U8" s="40" t="e">
        <f ca="1" t="shared" si="0"/>
        <v>#REF!</v>
      </c>
    </row>
    <row r="9" spans="1:21" ht="15">
      <c r="A9" s="129"/>
      <c r="B9" s="129"/>
      <c r="D9" s="34">
        <f t="shared" si="1"/>
        <v>0</v>
      </c>
      <c r="E9" s="3">
        <f>COUNTIF(Vertices[Degree],"&gt;= "&amp;D9)-COUNTIF(Vertices[Degree],"&gt;="&amp;D10)</f>
        <v>0</v>
      </c>
      <c r="F9" s="41">
        <f t="shared" si="2"/>
        <v>0.6363636363636365</v>
      </c>
      <c r="G9" s="42">
        <f>COUNTIF(Vertices[In-Degree],"&gt;= "&amp;F9)-COUNTIF(Vertices[In-Degree],"&gt;="&amp;F10)</f>
        <v>0</v>
      </c>
      <c r="H9" s="41">
        <f t="shared" si="3"/>
        <v>0.38181818181818183</v>
      </c>
      <c r="I9" s="42">
        <f>COUNTIF(Vertices[Out-Degree],"&gt;= "&amp;H9)-COUNTIF(Vertices[Out-Degree],"&gt;="&amp;H10)</f>
        <v>0</v>
      </c>
      <c r="J9" s="41">
        <f t="shared" si="4"/>
        <v>1.5272727272727273</v>
      </c>
      <c r="K9" s="42">
        <f>COUNTIF(Vertices[Betweenness Centrality],"&gt;= "&amp;J9)-COUNTIF(Vertices[Betweenness Centrality],"&gt;="&amp;J10)</f>
        <v>0</v>
      </c>
      <c r="L9" s="41">
        <f t="shared" si="5"/>
        <v>0.1272727272727273</v>
      </c>
      <c r="M9" s="42">
        <f>COUNTIF(Vertices[Closeness Centrality],"&gt;= "&amp;L9)-COUNTIF(Vertices[Closeness Centrality],"&gt;="&amp;L10)</f>
        <v>5</v>
      </c>
      <c r="N9" s="41">
        <f t="shared" si="6"/>
        <v>0.030209581818181817</v>
      </c>
      <c r="O9" s="42">
        <f>COUNTIF(Vertices[Eigenvector Centrality],"&gt;= "&amp;N9)-COUNTIF(Vertices[Eigenvector Centrality],"&gt;="&amp;N10)</f>
        <v>0</v>
      </c>
      <c r="P9" s="41">
        <f t="shared" si="7"/>
        <v>0.7654547636363636</v>
      </c>
      <c r="Q9" s="42">
        <f>COUNTIF(Vertices[PageRank],"&gt;= "&amp;P9)-COUNTIF(Vertices[PageRank],"&gt;="&amp;P10)</f>
        <v>6</v>
      </c>
      <c r="R9" s="41">
        <f t="shared" si="8"/>
        <v>0.08484848484848484</v>
      </c>
      <c r="S9" s="46">
        <f>COUNTIF(Vertices[Clustering Coefficient],"&gt;= "&amp;R9)-COUNTIF(Vertices[Clustering Coefficient],"&gt;="&amp;R10)</f>
        <v>0</v>
      </c>
      <c r="T9" s="41" t="e">
        <f ca="1" t="shared" si="9"/>
        <v>#REF!</v>
      </c>
      <c r="U9" s="42" t="e">
        <f ca="1" t="shared" si="0"/>
        <v>#REF!</v>
      </c>
    </row>
    <row r="10" spans="1:21" ht="15">
      <c r="A10" s="36" t="s">
        <v>1142</v>
      </c>
      <c r="B10" s="36">
        <v>3</v>
      </c>
      <c r="D10" s="34">
        <f t="shared" si="1"/>
        <v>0</v>
      </c>
      <c r="E10" s="3">
        <f>COUNTIF(Vertices[Degree],"&gt;= "&amp;D10)-COUNTIF(Vertices[Degree],"&gt;="&amp;D11)</f>
        <v>0</v>
      </c>
      <c r="F10" s="39">
        <f t="shared" si="2"/>
        <v>0.7272727272727274</v>
      </c>
      <c r="G10" s="40">
        <f>COUNTIF(Vertices[In-Degree],"&gt;= "&amp;F10)-COUNTIF(Vertices[In-Degree],"&gt;="&amp;F11)</f>
        <v>0</v>
      </c>
      <c r="H10" s="39">
        <f t="shared" si="3"/>
        <v>0.4363636363636364</v>
      </c>
      <c r="I10" s="40">
        <f>COUNTIF(Vertices[Out-Degree],"&gt;= "&amp;H10)-COUNTIF(Vertices[Out-Degree],"&gt;="&amp;H11)</f>
        <v>0</v>
      </c>
      <c r="J10" s="39">
        <f t="shared" si="4"/>
        <v>1.7454545454545456</v>
      </c>
      <c r="K10" s="40">
        <f>COUNTIF(Vertices[Betweenness Centrality],"&gt;= "&amp;J10)-COUNTIF(Vertices[Betweenness Centrality],"&gt;="&amp;J11)</f>
        <v>0</v>
      </c>
      <c r="L10" s="39">
        <f t="shared" si="5"/>
        <v>0.14545454545454548</v>
      </c>
      <c r="M10" s="40">
        <f>COUNTIF(Vertices[Closeness Centrality],"&gt;= "&amp;L10)-COUNTIF(Vertices[Closeness Centrality],"&gt;="&amp;L11)</f>
        <v>0</v>
      </c>
      <c r="N10" s="39">
        <f t="shared" si="6"/>
        <v>0.034525236363636365</v>
      </c>
      <c r="O10" s="40">
        <f>COUNTIF(Vertices[Eigenvector Centrality],"&gt;= "&amp;N10)-COUNTIF(Vertices[Eigenvector Centrality],"&gt;="&amp;N11)</f>
        <v>0</v>
      </c>
      <c r="P10" s="39">
        <f t="shared" si="7"/>
        <v>0.8040708727272726</v>
      </c>
      <c r="Q10" s="40">
        <f>COUNTIF(Vertices[PageRank],"&gt;= "&amp;P10)-COUNTIF(Vertices[PageRank],"&gt;="&amp;P11)</f>
        <v>4</v>
      </c>
      <c r="R10" s="39">
        <f t="shared" si="8"/>
        <v>0.09696969696969696</v>
      </c>
      <c r="S10" s="45">
        <f>COUNTIF(Vertices[Clustering Coefficient],"&gt;= "&amp;R10)-COUNTIF(Vertices[Clustering Coefficient],"&gt;="&amp;R11)</f>
        <v>0</v>
      </c>
      <c r="T10" s="39" t="e">
        <f ca="1" t="shared" si="9"/>
        <v>#REF!</v>
      </c>
      <c r="U10" s="40" t="e">
        <f ca="1" t="shared" si="0"/>
        <v>#REF!</v>
      </c>
    </row>
    <row r="11" spans="1:21" ht="15">
      <c r="A11" s="129"/>
      <c r="B11" s="129"/>
      <c r="D11" s="34">
        <f t="shared" si="1"/>
        <v>0</v>
      </c>
      <c r="E11" s="3">
        <f>COUNTIF(Vertices[Degree],"&gt;= "&amp;D11)-COUNTIF(Vertices[Degree],"&gt;="&amp;D12)</f>
        <v>0</v>
      </c>
      <c r="F11" s="41">
        <f t="shared" si="2"/>
        <v>0.8181818181818183</v>
      </c>
      <c r="G11" s="42">
        <f>COUNTIF(Vertices[In-Degree],"&gt;= "&amp;F11)-COUNTIF(Vertices[In-Degree],"&gt;="&amp;F12)</f>
        <v>0</v>
      </c>
      <c r="H11" s="41">
        <f t="shared" si="3"/>
        <v>0.49090909090909096</v>
      </c>
      <c r="I11" s="42">
        <f>COUNTIF(Vertices[Out-Degree],"&gt;= "&amp;H11)-COUNTIF(Vertices[Out-Degree],"&gt;="&amp;H12)</f>
        <v>0</v>
      </c>
      <c r="J11" s="41">
        <f t="shared" si="4"/>
        <v>1.9636363636363638</v>
      </c>
      <c r="K11" s="42">
        <f>COUNTIF(Vertices[Betweenness Centrality],"&gt;= "&amp;J11)-COUNTIF(Vertices[Betweenness Centrality],"&gt;="&amp;J12)</f>
        <v>3</v>
      </c>
      <c r="L11" s="41">
        <f t="shared" si="5"/>
        <v>0.16363636363636366</v>
      </c>
      <c r="M11" s="42">
        <f>COUNTIF(Vertices[Closeness Centrality],"&gt;= "&amp;L11)-COUNTIF(Vertices[Closeness Centrality],"&gt;="&amp;L12)</f>
        <v>3</v>
      </c>
      <c r="N11" s="41">
        <f t="shared" si="6"/>
        <v>0.03884089090909091</v>
      </c>
      <c r="O11" s="42">
        <f>COUNTIF(Vertices[Eigenvector Centrality],"&gt;= "&amp;N11)-COUNTIF(Vertices[Eigenvector Centrality],"&gt;="&amp;N12)</f>
        <v>0</v>
      </c>
      <c r="P11" s="41">
        <f t="shared" si="7"/>
        <v>0.8426869818181817</v>
      </c>
      <c r="Q11" s="42">
        <f>COUNTIF(Vertices[PageRank],"&gt;= "&amp;P11)-COUNTIF(Vertices[PageRank],"&gt;="&amp;P12)</f>
        <v>0</v>
      </c>
      <c r="R11" s="41">
        <f t="shared" si="8"/>
        <v>0.10909090909090907</v>
      </c>
      <c r="S11" s="46">
        <f>COUNTIF(Vertices[Clustering Coefficient],"&gt;= "&amp;R11)-COUNTIF(Vertices[Clustering Coefficient],"&gt;="&amp;R12)</f>
        <v>0</v>
      </c>
      <c r="T11" s="41" t="e">
        <f ca="1" t="shared" si="9"/>
        <v>#REF!</v>
      </c>
      <c r="U11" s="42" t="e">
        <f ca="1" t="shared" si="0"/>
        <v>#REF!</v>
      </c>
    </row>
    <row r="12" spans="1:21" ht="15">
      <c r="A12" s="36" t="s">
        <v>283</v>
      </c>
      <c r="B12" s="36">
        <v>14</v>
      </c>
      <c r="D12" s="34">
        <f t="shared" si="1"/>
        <v>0</v>
      </c>
      <c r="E12" s="3">
        <f>COUNTIF(Vertices[Degree],"&gt;= "&amp;D12)-COUNTIF(Vertices[Degree],"&gt;="&amp;D13)</f>
        <v>0</v>
      </c>
      <c r="F12" s="39">
        <f t="shared" si="2"/>
        <v>0.9090909090909093</v>
      </c>
      <c r="G12" s="40">
        <f>COUNTIF(Vertices[In-Degree],"&gt;= "&amp;F12)-COUNTIF(Vertices[In-Degree],"&gt;="&amp;F13)</f>
        <v>0</v>
      </c>
      <c r="H12" s="39">
        <f t="shared" si="3"/>
        <v>0.5454545454545455</v>
      </c>
      <c r="I12" s="40">
        <f>COUNTIF(Vertices[Out-Degree],"&gt;= "&amp;H12)-COUNTIF(Vertices[Out-Degree],"&gt;="&amp;H13)</f>
        <v>0</v>
      </c>
      <c r="J12" s="39">
        <f t="shared" si="4"/>
        <v>2.181818181818182</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0.043156545454545454</v>
      </c>
      <c r="O12" s="40">
        <f>COUNTIF(Vertices[Eigenvector Centrality],"&gt;= "&amp;N12)-COUNTIF(Vertices[Eigenvector Centrality],"&gt;="&amp;N13)</f>
        <v>0</v>
      </c>
      <c r="P12" s="39">
        <f t="shared" si="7"/>
        <v>0.8813030909090908</v>
      </c>
      <c r="Q12" s="40">
        <f>COUNTIF(Vertices[PageRank],"&gt;= "&amp;P12)-COUNTIF(Vertices[PageRank],"&gt;="&amp;P13)</f>
        <v>1</v>
      </c>
      <c r="R12" s="39">
        <f t="shared" si="8"/>
        <v>0.12121212121212119</v>
      </c>
      <c r="S12" s="45">
        <f>COUNTIF(Vertices[Clustering Coefficient],"&gt;= "&amp;R12)-COUNTIF(Vertices[Clustering Coefficient],"&gt;="&amp;R13)</f>
        <v>0</v>
      </c>
      <c r="T12" s="39" t="e">
        <f ca="1" t="shared" si="9"/>
        <v>#REF!</v>
      </c>
      <c r="U12" s="40" t="e">
        <f ca="1" t="shared" si="0"/>
        <v>#REF!</v>
      </c>
    </row>
    <row r="13" spans="1:21" ht="15">
      <c r="A13" s="36" t="s">
        <v>282</v>
      </c>
      <c r="B13" s="36">
        <v>36</v>
      </c>
      <c r="D13" s="34">
        <f t="shared" si="1"/>
        <v>0</v>
      </c>
      <c r="E13" s="3">
        <f>COUNTIF(Vertices[Degree],"&gt;= "&amp;D13)-COUNTIF(Vertices[Degree],"&gt;="&amp;D14)</f>
        <v>0</v>
      </c>
      <c r="F13" s="41">
        <f t="shared" si="2"/>
        <v>1.0000000000000002</v>
      </c>
      <c r="G13" s="42">
        <f>COUNTIF(Vertices[In-Degree],"&gt;= "&amp;F13)-COUNTIF(Vertices[In-Degree],"&gt;="&amp;F14)</f>
        <v>34</v>
      </c>
      <c r="H13" s="41">
        <f t="shared" si="3"/>
        <v>0.6000000000000001</v>
      </c>
      <c r="I13" s="42">
        <f>COUNTIF(Vertices[Out-Degree],"&gt;= "&amp;H13)-COUNTIF(Vertices[Out-Degree],"&gt;="&amp;H14)</f>
        <v>0</v>
      </c>
      <c r="J13" s="41">
        <f t="shared" si="4"/>
        <v>2.4000000000000004</v>
      </c>
      <c r="K13" s="42">
        <f>COUNTIF(Vertices[Betweenness Centrality],"&gt;= "&amp;J13)-COUNTIF(Vertices[Betweenness Centrality],"&gt;="&amp;J14)</f>
        <v>0</v>
      </c>
      <c r="L13" s="41">
        <f t="shared" si="5"/>
        <v>0.20000000000000004</v>
      </c>
      <c r="M13" s="42">
        <f>COUNTIF(Vertices[Closeness Centrality],"&gt;= "&amp;L13)-COUNTIF(Vertices[Closeness Centrality],"&gt;="&amp;L14)</f>
        <v>7</v>
      </c>
      <c r="N13" s="41">
        <f t="shared" si="6"/>
        <v>0.0474722</v>
      </c>
      <c r="O13" s="42">
        <f>COUNTIF(Vertices[Eigenvector Centrality],"&gt;= "&amp;N13)-COUNTIF(Vertices[Eigenvector Centrality],"&gt;="&amp;N14)</f>
        <v>0</v>
      </c>
      <c r="P13" s="41">
        <f t="shared" si="7"/>
        <v>0.9199191999999998</v>
      </c>
      <c r="Q13" s="42">
        <f>COUNTIF(Vertices[PageRank],"&gt;= "&amp;P13)-COUNTIF(Vertices[PageRank],"&gt;="&amp;P14)</f>
        <v>0</v>
      </c>
      <c r="R13" s="41">
        <f t="shared" si="8"/>
        <v>0.1333333333333333</v>
      </c>
      <c r="S13" s="46">
        <f>COUNTIF(Vertices[Clustering Coefficient],"&gt;= "&amp;R13)-COUNTIF(Vertices[Clustering Coefficient],"&gt;="&amp;R14)</f>
        <v>0</v>
      </c>
      <c r="T13" s="41" t="e">
        <f ca="1" t="shared" si="9"/>
        <v>#REF!</v>
      </c>
      <c r="U13" s="42" t="e">
        <f ca="1" t="shared" si="0"/>
        <v>#REF!</v>
      </c>
    </row>
    <row r="14" spans="1:21" ht="15">
      <c r="A14" s="36" t="s">
        <v>176</v>
      </c>
      <c r="B14" s="36">
        <v>18</v>
      </c>
      <c r="D14" s="34">
        <f t="shared" si="1"/>
        <v>0</v>
      </c>
      <c r="E14" s="3">
        <f>COUNTIF(Vertices[Degree],"&gt;= "&amp;D14)-COUNTIF(Vertices[Degree],"&gt;="&amp;D15)</f>
        <v>0</v>
      </c>
      <c r="F14" s="39">
        <f t="shared" si="2"/>
        <v>1.090909090909091</v>
      </c>
      <c r="G14" s="40">
        <f>COUNTIF(Vertices[In-Degree],"&gt;= "&amp;F14)-COUNTIF(Vertices[In-Degree],"&gt;="&amp;F15)</f>
        <v>0</v>
      </c>
      <c r="H14" s="39">
        <f t="shared" si="3"/>
        <v>0.6545454545454547</v>
      </c>
      <c r="I14" s="40">
        <f>COUNTIF(Vertices[Out-Degree],"&gt;= "&amp;H14)-COUNTIF(Vertices[Out-Degree],"&gt;="&amp;H15)</f>
        <v>0</v>
      </c>
      <c r="J14" s="39">
        <f t="shared" si="4"/>
        <v>2.6181818181818186</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0.051787854545454544</v>
      </c>
      <c r="O14" s="40">
        <f>COUNTIF(Vertices[Eigenvector Centrality],"&gt;= "&amp;N14)-COUNTIF(Vertices[Eigenvector Centrality],"&gt;="&amp;N15)</f>
        <v>0</v>
      </c>
      <c r="P14" s="39">
        <f t="shared" si="7"/>
        <v>0.9585353090909089</v>
      </c>
      <c r="Q14" s="40">
        <f>COUNTIF(Vertices[PageRank],"&gt;= "&amp;P14)-COUNTIF(Vertices[PageRank],"&gt;="&amp;P15)</f>
        <v>0</v>
      </c>
      <c r="R14" s="39">
        <f t="shared" si="8"/>
        <v>0.14545454545454542</v>
      </c>
      <c r="S14" s="45">
        <f>COUNTIF(Vertices[Clustering Coefficient],"&gt;= "&amp;R14)-COUNTIF(Vertices[Clustering Coefficient],"&gt;="&amp;R15)</f>
        <v>0</v>
      </c>
      <c r="T14" s="39" t="e">
        <f ca="1" t="shared" si="9"/>
        <v>#REF!</v>
      </c>
      <c r="U14" s="40" t="e">
        <f ca="1" t="shared" si="0"/>
        <v>#REF!</v>
      </c>
    </row>
    <row r="15" spans="1:21" ht="15">
      <c r="A15" s="129"/>
      <c r="B15" s="129"/>
      <c r="D15" s="34">
        <f t="shared" si="1"/>
        <v>0</v>
      </c>
      <c r="E15" s="3">
        <f>COUNTIF(Vertices[Degree],"&gt;= "&amp;D15)-COUNTIF(Vertices[Degree],"&gt;="&amp;D16)</f>
        <v>0</v>
      </c>
      <c r="F15" s="41">
        <f t="shared" si="2"/>
        <v>1.1818181818181819</v>
      </c>
      <c r="G15" s="42">
        <f>COUNTIF(Vertices[In-Degree],"&gt;= "&amp;F15)-COUNTIF(Vertices[In-Degree],"&gt;="&amp;F16)</f>
        <v>0</v>
      </c>
      <c r="H15" s="41">
        <f t="shared" si="3"/>
        <v>0.7090909090909092</v>
      </c>
      <c r="I15" s="42">
        <f>COUNTIF(Vertices[Out-Degree],"&gt;= "&amp;H15)-COUNTIF(Vertices[Out-Degree],"&gt;="&amp;H16)</f>
        <v>0</v>
      </c>
      <c r="J15" s="41">
        <f t="shared" si="4"/>
        <v>2.836363636363637</v>
      </c>
      <c r="K15" s="42">
        <f>COUNTIF(Vertices[Betweenness Centrality],"&gt;= "&amp;J15)-COUNTIF(Vertices[Betweenness Centrality],"&gt;="&amp;J16)</f>
        <v>0</v>
      </c>
      <c r="L15" s="41">
        <f t="shared" si="5"/>
        <v>0.23636363636363641</v>
      </c>
      <c r="M15" s="42">
        <f>COUNTIF(Vertices[Closeness Centrality],"&gt;= "&amp;L15)-COUNTIF(Vertices[Closeness Centrality],"&gt;="&amp;L16)</f>
        <v>4</v>
      </c>
      <c r="N15" s="41">
        <f t="shared" si="6"/>
        <v>0.05610350909090909</v>
      </c>
      <c r="O15" s="42">
        <f>COUNTIF(Vertices[Eigenvector Centrality],"&gt;= "&amp;N15)-COUNTIF(Vertices[Eigenvector Centrality],"&gt;="&amp;N16)</f>
        <v>0</v>
      </c>
      <c r="P15" s="41">
        <f t="shared" si="7"/>
        <v>0.997151418181818</v>
      </c>
      <c r="Q15" s="42">
        <f>COUNTIF(Vertices[PageRank],"&gt;= "&amp;P15)-COUNTIF(Vertices[PageRank],"&gt;="&amp;P16)</f>
        <v>31</v>
      </c>
      <c r="R15" s="41">
        <f t="shared" si="8"/>
        <v>0.15757575757575754</v>
      </c>
      <c r="S15" s="46">
        <f>COUNTIF(Vertices[Clustering Coefficient],"&gt;= "&amp;R15)-COUNTIF(Vertices[Clustering Coefficient],"&gt;="&amp;R16)</f>
        <v>1</v>
      </c>
      <c r="T15" s="41" t="e">
        <f ca="1" t="shared" si="9"/>
        <v>#REF!</v>
      </c>
      <c r="U15" s="42" t="e">
        <f ca="1" t="shared" si="0"/>
        <v>#REF!</v>
      </c>
    </row>
    <row r="16" spans="1:21" ht="15">
      <c r="A16" s="36" t="s">
        <v>151</v>
      </c>
      <c r="B16" s="36">
        <v>18</v>
      </c>
      <c r="D16" s="34">
        <f t="shared" si="1"/>
        <v>0</v>
      </c>
      <c r="E16" s="3">
        <f>COUNTIF(Vertices[Degree],"&gt;= "&amp;D16)-COUNTIF(Vertices[Degree],"&gt;="&amp;D17)</f>
        <v>0</v>
      </c>
      <c r="F16" s="39">
        <f t="shared" si="2"/>
        <v>1.2727272727272727</v>
      </c>
      <c r="G16" s="40">
        <f>COUNTIF(Vertices[In-Degree],"&gt;= "&amp;F16)-COUNTIF(Vertices[In-Degree],"&gt;="&amp;F17)</f>
        <v>0</v>
      </c>
      <c r="H16" s="39">
        <f t="shared" si="3"/>
        <v>0.7636363636363638</v>
      </c>
      <c r="I16" s="40">
        <f>COUNTIF(Vertices[Out-Degree],"&gt;= "&amp;H16)-COUNTIF(Vertices[Out-Degree],"&gt;="&amp;H17)</f>
        <v>0</v>
      </c>
      <c r="J16" s="39">
        <f t="shared" si="4"/>
        <v>3.054545454545455</v>
      </c>
      <c r="K16" s="40">
        <f>COUNTIF(Vertices[Betweenness Centrality],"&gt;= "&amp;J16)-COUNTIF(Vertices[Betweenness Centrality],"&gt;="&amp;J17)</f>
        <v>0</v>
      </c>
      <c r="L16" s="39">
        <f t="shared" si="5"/>
        <v>0.2545454545454546</v>
      </c>
      <c r="M16" s="40">
        <f>COUNTIF(Vertices[Closeness Centrality],"&gt;= "&amp;L16)-COUNTIF(Vertices[Closeness Centrality],"&gt;="&amp;L17)</f>
        <v>0</v>
      </c>
      <c r="N16" s="39">
        <f t="shared" si="6"/>
        <v>0.06041916363636363</v>
      </c>
      <c r="O16" s="40">
        <f>COUNTIF(Vertices[Eigenvector Centrality],"&gt;= "&amp;N16)-COUNTIF(Vertices[Eigenvector Centrality],"&gt;="&amp;N17)</f>
        <v>0</v>
      </c>
      <c r="P16" s="39">
        <f t="shared" si="7"/>
        <v>1.0357675272727271</v>
      </c>
      <c r="Q16" s="40">
        <f>COUNTIF(Vertices[PageRank],"&gt;= "&amp;P16)-COUNTIF(Vertices[PageRank],"&gt;="&amp;P17)</f>
        <v>3</v>
      </c>
      <c r="R16" s="39">
        <f t="shared" si="8"/>
        <v>0.16969696969696965</v>
      </c>
      <c r="S16" s="45">
        <f>COUNTIF(Vertices[Clustering Coefficient],"&gt;= "&amp;R16)-COUNTIF(Vertices[Clustering Coefficient],"&gt;="&amp;R17)</f>
        <v>0</v>
      </c>
      <c r="T16" s="39" t="e">
        <f ca="1" t="shared" si="9"/>
        <v>#REF!</v>
      </c>
      <c r="U16" s="40" t="e">
        <f ca="1" t="shared" si="0"/>
        <v>#REF!</v>
      </c>
    </row>
    <row r="17" spans="1:21" ht="15">
      <c r="A17" s="129"/>
      <c r="B17" s="129"/>
      <c r="D17" s="34">
        <f t="shared" si="1"/>
        <v>0</v>
      </c>
      <c r="E17" s="3">
        <f>COUNTIF(Vertices[Degree],"&gt;= "&amp;D17)-COUNTIF(Vertices[Degree],"&gt;="&amp;D18)</f>
        <v>0</v>
      </c>
      <c r="F17" s="41">
        <f t="shared" si="2"/>
        <v>1.3636363636363635</v>
      </c>
      <c r="G17" s="42">
        <f>COUNTIF(Vertices[In-Degree],"&gt;= "&amp;F17)-COUNTIF(Vertices[In-Degree],"&gt;="&amp;F18)</f>
        <v>0</v>
      </c>
      <c r="H17" s="41">
        <f t="shared" si="3"/>
        <v>0.8181818181818183</v>
      </c>
      <c r="I17" s="42">
        <f>COUNTIF(Vertices[Out-Degree],"&gt;= "&amp;H17)-COUNTIF(Vertices[Out-Degree],"&gt;="&amp;H18)</f>
        <v>0</v>
      </c>
      <c r="J17" s="41">
        <f t="shared" si="4"/>
        <v>3.2727272727272734</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0.06473481818181819</v>
      </c>
      <c r="O17" s="42">
        <f>COUNTIF(Vertices[Eigenvector Centrality],"&gt;= "&amp;N17)-COUNTIF(Vertices[Eigenvector Centrality],"&gt;="&amp;N18)</f>
        <v>0</v>
      </c>
      <c r="P17" s="41">
        <f t="shared" si="7"/>
        <v>1.0743836363636363</v>
      </c>
      <c r="Q17" s="42">
        <f>COUNTIF(Vertices[PageRank],"&gt;= "&amp;P17)-COUNTIF(Vertices[PageRank],"&gt;="&amp;P18)</f>
        <v>0</v>
      </c>
      <c r="R17" s="41">
        <f t="shared" si="8"/>
        <v>0.18181818181818177</v>
      </c>
      <c r="S17" s="46">
        <f>COUNTIF(Vertices[Clustering Coefficient],"&gt;= "&amp;R17)-COUNTIF(Vertices[Clustering Coefficient],"&gt;="&amp;R18)</f>
        <v>0</v>
      </c>
      <c r="T17" s="41" t="e">
        <f ca="1" t="shared" si="9"/>
        <v>#REF!</v>
      </c>
      <c r="U17" s="42" t="e">
        <f ca="1" t="shared" si="0"/>
        <v>#REF!</v>
      </c>
    </row>
    <row r="18" spans="1:21" ht="15">
      <c r="A18" s="36" t="s">
        <v>170</v>
      </c>
      <c r="B18" s="36">
        <v>0.08695652173913043</v>
      </c>
      <c r="D18" s="34">
        <f t="shared" si="1"/>
        <v>0</v>
      </c>
      <c r="E18" s="3">
        <f>COUNTIF(Vertices[Degree],"&gt;= "&amp;D18)-COUNTIF(Vertices[Degree],"&gt;="&amp;D19)</f>
        <v>0</v>
      </c>
      <c r="F18" s="39">
        <f t="shared" si="2"/>
        <v>1.4545454545454544</v>
      </c>
      <c r="G18" s="40">
        <f>COUNTIF(Vertices[In-Degree],"&gt;= "&amp;F18)-COUNTIF(Vertices[In-Degree],"&gt;="&amp;F19)</f>
        <v>0</v>
      </c>
      <c r="H18" s="39">
        <f t="shared" si="3"/>
        <v>0.8727272727272729</v>
      </c>
      <c r="I18" s="40">
        <f>COUNTIF(Vertices[Out-Degree],"&gt;= "&amp;H18)-COUNTIF(Vertices[Out-Degree],"&gt;="&amp;H19)</f>
        <v>0</v>
      </c>
      <c r="J18" s="39">
        <f t="shared" si="4"/>
        <v>3.4909090909090916</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0.06905047272727273</v>
      </c>
      <c r="O18" s="40">
        <f>COUNTIF(Vertices[Eigenvector Centrality],"&gt;= "&amp;N18)-COUNTIF(Vertices[Eigenvector Centrality],"&gt;="&amp;N19)</f>
        <v>0</v>
      </c>
      <c r="P18" s="39">
        <f t="shared" si="7"/>
        <v>1.1129997454545455</v>
      </c>
      <c r="Q18" s="40">
        <f>COUNTIF(Vertices[PageRank],"&gt;= "&amp;P18)-COUNTIF(Vertices[PageRank],"&gt;="&amp;P19)</f>
        <v>0</v>
      </c>
      <c r="R18" s="39">
        <f t="shared" si="8"/>
        <v>0.19393939393939388</v>
      </c>
      <c r="S18" s="45">
        <f>COUNTIF(Vertices[Clustering Coefficient],"&gt;= "&amp;R18)-COUNTIF(Vertices[Clustering Coefficient],"&gt;="&amp;R19)</f>
        <v>0</v>
      </c>
      <c r="T18" s="39" t="e">
        <f ca="1" t="shared" si="9"/>
        <v>#REF!</v>
      </c>
      <c r="U18" s="40" t="e">
        <f ca="1" t="shared" si="0"/>
        <v>#REF!</v>
      </c>
    </row>
    <row r="19" spans="1:21" ht="15">
      <c r="A19" s="36" t="s">
        <v>171</v>
      </c>
      <c r="B19" s="36">
        <v>0.16</v>
      </c>
      <c r="D19" s="34">
        <f t="shared" si="1"/>
        <v>0</v>
      </c>
      <c r="E19" s="3">
        <f>COUNTIF(Vertices[Degree],"&gt;= "&amp;D19)-COUNTIF(Vertices[Degree],"&gt;="&amp;D20)</f>
        <v>0</v>
      </c>
      <c r="F19" s="41">
        <f t="shared" si="2"/>
        <v>1.5454545454545452</v>
      </c>
      <c r="G19" s="42">
        <f>COUNTIF(Vertices[In-Degree],"&gt;= "&amp;F19)-COUNTIF(Vertices[In-Degree],"&gt;="&amp;F20)</f>
        <v>0</v>
      </c>
      <c r="H19" s="41">
        <f t="shared" si="3"/>
        <v>0.9272727272727275</v>
      </c>
      <c r="I19" s="42">
        <f>COUNTIF(Vertices[Out-Degree],"&gt;= "&amp;H19)-COUNTIF(Vertices[Out-Degree],"&gt;="&amp;H20)</f>
        <v>0</v>
      </c>
      <c r="J19" s="41">
        <f t="shared" si="4"/>
        <v>3.70909090909091</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0.07336612727272727</v>
      </c>
      <c r="O19" s="42">
        <f>COUNTIF(Vertices[Eigenvector Centrality],"&gt;= "&amp;N19)-COUNTIF(Vertices[Eigenvector Centrality],"&gt;="&amp;N20)</f>
        <v>0</v>
      </c>
      <c r="P19" s="41">
        <f t="shared" si="7"/>
        <v>1.1516158545454547</v>
      </c>
      <c r="Q19" s="42">
        <f>COUNTIF(Vertices[PageRank],"&gt;= "&amp;P19)-COUNTIF(Vertices[PageRank],"&gt;="&amp;P20)</f>
        <v>2</v>
      </c>
      <c r="R19" s="41">
        <f t="shared" si="8"/>
        <v>0.206060606060606</v>
      </c>
      <c r="S19" s="46">
        <f>COUNTIF(Vertices[Clustering Coefficient],"&gt;= "&amp;R19)-COUNTIF(Vertices[Clustering Coefficient],"&gt;="&amp;R20)</f>
        <v>0</v>
      </c>
      <c r="T19" s="41" t="e">
        <f ca="1" t="shared" si="9"/>
        <v>#REF!</v>
      </c>
      <c r="U19" s="42" t="e">
        <f ca="1" t="shared" si="0"/>
        <v>#REF!</v>
      </c>
    </row>
    <row r="20" spans="1:21" ht="15">
      <c r="A20" s="129"/>
      <c r="B20" s="129"/>
      <c r="D20" s="34">
        <f t="shared" si="1"/>
        <v>0</v>
      </c>
      <c r="E20" s="3">
        <f>COUNTIF(Vertices[Degree],"&gt;= "&amp;D20)-COUNTIF(Vertices[Degree],"&gt;="&amp;D21)</f>
        <v>0</v>
      </c>
      <c r="F20" s="39">
        <f t="shared" si="2"/>
        <v>1.636363636363636</v>
      </c>
      <c r="G20" s="40">
        <f>COUNTIF(Vertices[In-Degree],"&gt;= "&amp;F20)-COUNTIF(Vertices[In-Degree],"&gt;="&amp;F21)</f>
        <v>0</v>
      </c>
      <c r="H20" s="39">
        <f t="shared" si="3"/>
        <v>0.981818181818182</v>
      </c>
      <c r="I20" s="40">
        <f>COUNTIF(Vertices[Out-Degree],"&gt;= "&amp;H20)-COUNTIF(Vertices[Out-Degree],"&gt;="&amp;H21)</f>
        <v>41</v>
      </c>
      <c r="J20" s="39">
        <f t="shared" si="4"/>
        <v>3.927272727272728</v>
      </c>
      <c r="K20" s="40">
        <f>COUNTIF(Vertices[Betweenness Centrality],"&gt;= "&amp;J20)-COUNTIF(Vertices[Betweenness Centrality],"&gt;="&amp;J21)</f>
        <v>0</v>
      </c>
      <c r="L20" s="39">
        <f t="shared" si="5"/>
        <v>0.3272727272727273</v>
      </c>
      <c r="M20" s="40">
        <f>COUNTIF(Vertices[Closeness Centrality],"&gt;= "&amp;L20)-COUNTIF(Vertices[Closeness Centrality],"&gt;="&amp;L21)</f>
        <v>10</v>
      </c>
      <c r="N20" s="39">
        <f t="shared" si="6"/>
        <v>0.07768178181818182</v>
      </c>
      <c r="O20" s="40">
        <f>COUNTIF(Vertices[Eigenvector Centrality],"&gt;= "&amp;N20)-COUNTIF(Vertices[Eigenvector Centrality],"&gt;="&amp;N21)</f>
        <v>0</v>
      </c>
      <c r="P20" s="39">
        <f t="shared" si="7"/>
        <v>1.1902319636363639</v>
      </c>
      <c r="Q20" s="40">
        <f>COUNTIF(Vertices[PageRank],"&gt;= "&amp;P20)-COUNTIF(Vertices[PageRank],"&gt;="&amp;P21)</f>
        <v>1</v>
      </c>
      <c r="R20" s="39">
        <f t="shared" si="8"/>
        <v>0.21818181818181812</v>
      </c>
      <c r="S20" s="45">
        <f>COUNTIF(Vertices[Clustering Coefficient],"&gt;= "&amp;R20)-COUNTIF(Vertices[Clustering Coefficient],"&gt;="&amp;R21)</f>
        <v>0</v>
      </c>
      <c r="T20" s="39" t="e">
        <f ca="1" t="shared" si="9"/>
        <v>#REF!</v>
      </c>
      <c r="U20" s="40" t="e">
        <f ca="1" t="shared" si="0"/>
        <v>#REF!</v>
      </c>
    </row>
    <row r="21" spans="1:21" ht="15">
      <c r="A21" s="36" t="s">
        <v>152</v>
      </c>
      <c r="B21" s="36">
        <v>32</v>
      </c>
      <c r="D21" s="34">
        <f t="shared" si="1"/>
        <v>0</v>
      </c>
      <c r="E21" s="3">
        <f>COUNTIF(Vertices[Degree],"&gt;= "&amp;D21)-COUNTIF(Vertices[Degree],"&gt;="&amp;D22)</f>
        <v>0</v>
      </c>
      <c r="F21" s="41">
        <f t="shared" si="2"/>
        <v>1.7272727272727268</v>
      </c>
      <c r="G21" s="42">
        <f>COUNTIF(Vertices[In-Degree],"&gt;= "&amp;F21)-COUNTIF(Vertices[In-Degree],"&gt;="&amp;F22)</f>
        <v>0</v>
      </c>
      <c r="H21" s="41">
        <f t="shared" si="3"/>
        <v>1.0363636363636366</v>
      </c>
      <c r="I21" s="42">
        <f>COUNTIF(Vertices[Out-Degree],"&gt;= "&amp;H21)-COUNTIF(Vertices[Out-Degree],"&gt;="&amp;H22)</f>
        <v>0</v>
      </c>
      <c r="J21" s="41">
        <f t="shared" si="4"/>
        <v>4.145454545454546</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0.08199743636363636</v>
      </c>
      <c r="O21" s="42">
        <f>COUNTIF(Vertices[Eigenvector Centrality],"&gt;= "&amp;N21)-COUNTIF(Vertices[Eigenvector Centrality],"&gt;="&amp;N22)</f>
        <v>1</v>
      </c>
      <c r="P21" s="41">
        <f t="shared" si="7"/>
        <v>1.228848072727273</v>
      </c>
      <c r="Q21" s="42">
        <f>COUNTIF(Vertices[PageRank],"&gt;= "&amp;P21)-COUNTIF(Vertices[PageRank],"&gt;="&amp;P22)</f>
        <v>0</v>
      </c>
      <c r="R21" s="41">
        <f t="shared" si="8"/>
        <v>0.23030303030303023</v>
      </c>
      <c r="S21" s="46">
        <f>COUNTIF(Vertices[Clustering Coefficient],"&gt;= "&amp;R21)-COUNTIF(Vertices[Clustering Coefficient],"&gt;="&amp;R22)</f>
        <v>0</v>
      </c>
      <c r="T21" s="41" t="e">
        <f ca="1" t="shared" si="9"/>
        <v>#REF!</v>
      </c>
      <c r="U21" s="42" t="e">
        <f ca="1" t="shared" si="0"/>
        <v>#REF!</v>
      </c>
    </row>
    <row r="22" spans="1:21" ht="15">
      <c r="A22" s="36" t="s">
        <v>153</v>
      </c>
      <c r="B22" s="36">
        <v>14</v>
      </c>
      <c r="D22" s="34">
        <f t="shared" si="1"/>
        <v>0</v>
      </c>
      <c r="E22" s="3">
        <f>COUNTIF(Vertices[Degree],"&gt;= "&amp;D22)-COUNTIF(Vertices[Degree],"&gt;="&amp;D23)</f>
        <v>0</v>
      </c>
      <c r="F22" s="39">
        <f t="shared" si="2"/>
        <v>1.8181818181818177</v>
      </c>
      <c r="G22" s="40">
        <f>COUNTIF(Vertices[In-Degree],"&gt;= "&amp;F22)-COUNTIF(Vertices[In-Degree],"&gt;="&amp;F23)</f>
        <v>0</v>
      </c>
      <c r="H22" s="39">
        <f t="shared" si="3"/>
        <v>1.090909090909091</v>
      </c>
      <c r="I22" s="40">
        <f>COUNTIF(Vertices[Out-Degree],"&gt;= "&amp;H22)-COUNTIF(Vertices[Out-Degree],"&gt;="&amp;H23)</f>
        <v>0</v>
      </c>
      <c r="J22" s="39">
        <f t="shared" si="4"/>
        <v>4.363636363636364</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0.08631309090909091</v>
      </c>
      <c r="O22" s="40">
        <f>COUNTIF(Vertices[Eigenvector Centrality],"&gt;= "&amp;N22)-COUNTIF(Vertices[Eigenvector Centrality],"&gt;="&amp;N23)</f>
        <v>0</v>
      </c>
      <c r="P22" s="39">
        <f t="shared" si="7"/>
        <v>1.2674641818181822</v>
      </c>
      <c r="Q22" s="40">
        <f>COUNTIF(Vertices[PageRank],"&gt;= "&amp;P22)-COUNTIF(Vertices[PageRank],"&gt;="&amp;P23)</f>
        <v>1</v>
      </c>
      <c r="R22" s="39">
        <f t="shared" si="8"/>
        <v>0.24242424242424235</v>
      </c>
      <c r="S22" s="45">
        <f>COUNTIF(Vertices[Clustering Coefficient],"&gt;= "&amp;R22)-COUNTIF(Vertices[Clustering Coefficient],"&gt;="&amp;R23)</f>
        <v>1</v>
      </c>
      <c r="T22" s="39" t="e">
        <f ca="1" t="shared" si="9"/>
        <v>#REF!</v>
      </c>
      <c r="U22" s="40" t="e">
        <f ca="1" t="shared" si="0"/>
        <v>#REF!</v>
      </c>
    </row>
    <row r="23" spans="1:21" ht="15">
      <c r="A23" s="36" t="s">
        <v>154</v>
      </c>
      <c r="B23" s="36">
        <v>6</v>
      </c>
      <c r="D23" s="34">
        <f t="shared" si="1"/>
        <v>0</v>
      </c>
      <c r="E23" s="3">
        <f>COUNTIF(Vertices[Degree],"&gt;= "&amp;D23)-COUNTIF(Vertices[Degree],"&gt;="&amp;D24)</f>
        <v>0</v>
      </c>
      <c r="F23" s="41">
        <f t="shared" si="2"/>
        <v>1.9090909090909085</v>
      </c>
      <c r="G23" s="42">
        <f>COUNTIF(Vertices[In-Degree],"&gt;= "&amp;F23)-COUNTIF(Vertices[In-Degree],"&gt;="&amp;F24)</f>
        <v>0</v>
      </c>
      <c r="H23" s="41">
        <f t="shared" si="3"/>
        <v>1.1454545454545455</v>
      </c>
      <c r="I23" s="42">
        <f>COUNTIF(Vertices[Out-Degree],"&gt;= "&amp;H23)-COUNTIF(Vertices[Out-Degree],"&gt;="&amp;H24)</f>
        <v>0</v>
      </c>
      <c r="J23" s="41">
        <f t="shared" si="4"/>
        <v>4.581818181818182</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0.09062874545454545</v>
      </c>
      <c r="O23" s="42">
        <f>COUNTIF(Vertices[Eigenvector Centrality],"&gt;= "&amp;N23)-COUNTIF(Vertices[Eigenvector Centrality],"&gt;="&amp;N24)</f>
        <v>0</v>
      </c>
      <c r="P23" s="41">
        <f t="shared" si="7"/>
        <v>1.3060802909090914</v>
      </c>
      <c r="Q23" s="42">
        <f>COUNTIF(Vertices[PageRank],"&gt;= "&amp;P23)-COUNTIF(Vertices[PageRank],"&gt;="&amp;P24)</f>
        <v>0</v>
      </c>
      <c r="R23" s="41">
        <f t="shared" si="8"/>
        <v>0.25454545454545446</v>
      </c>
      <c r="S23" s="46">
        <f>COUNTIF(Vertices[Clustering Coefficient],"&gt;= "&amp;R23)-COUNTIF(Vertices[Clustering Coefficient],"&gt;="&amp;R24)</f>
        <v>0</v>
      </c>
      <c r="T23" s="41" t="e">
        <f ca="1" t="shared" si="9"/>
        <v>#REF!</v>
      </c>
      <c r="U23" s="42" t="e">
        <f ca="1" t="shared" si="0"/>
        <v>#REF!</v>
      </c>
    </row>
    <row r="24" spans="1:21" ht="15">
      <c r="A24" s="36" t="s">
        <v>155</v>
      </c>
      <c r="B24" s="36">
        <v>9</v>
      </c>
      <c r="D24" s="34">
        <f t="shared" si="1"/>
        <v>0</v>
      </c>
      <c r="E24" s="3">
        <f>COUNTIF(Vertices[Degree],"&gt;= "&amp;D24)-COUNTIF(Vertices[Degree],"&gt;="&amp;D25)</f>
        <v>0</v>
      </c>
      <c r="F24" s="39">
        <f t="shared" si="2"/>
        <v>1.9999999999999993</v>
      </c>
      <c r="G24" s="40">
        <f>COUNTIF(Vertices[In-Degree],"&gt;= "&amp;F24)-COUNTIF(Vertices[In-Degree],"&gt;="&amp;F25)</f>
        <v>9</v>
      </c>
      <c r="H24" s="39">
        <f t="shared" si="3"/>
        <v>1.2</v>
      </c>
      <c r="I24" s="40">
        <f>COUNTIF(Vertices[Out-Degree],"&gt;= "&amp;H24)-COUNTIF(Vertices[Out-Degree],"&gt;="&amp;H25)</f>
        <v>0</v>
      </c>
      <c r="J24" s="39">
        <f t="shared" si="4"/>
        <v>4.8</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0.0949444</v>
      </c>
      <c r="O24" s="40">
        <f>COUNTIF(Vertices[Eigenvector Centrality],"&gt;= "&amp;N24)-COUNTIF(Vertices[Eigenvector Centrality],"&gt;="&amp;N25)</f>
        <v>0</v>
      </c>
      <c r="P24" s="39">
        <f t="shared" si="7"/>
        <v>1.3446964000000006</v>
      </c>
      <c r="Q24" s="40">
        <f>COUNTIF(Vertices[PageRank],"&gt;= "&amp;P24)-COUNTIF(Vertices[PageRank],"&gt;="&amp;P25)</f>
        <v>0</v>
      </c>
      <c r="R24" s="39">
        <f t="shared" si="8"/>
        <v>0.2666666666666666</v>
      </c>
      <c r="S24" s="45">
        <f>COUNTIF(Vertices[Clustering Coefficient],"&gt;= "&amp;R24)-COUNTIF(Vertices[Clustering Coefficient],"&gt;="&amp;R25)</f>
        <v>0</v>
      </c>
      <c r="T24" s="39" t="e">
        <f ca="1" t="shared" si="9"/>
        <v>#REF!</v>
      </c>
      <c r="U24" s="40" t="e">
        <f ca="1" t="shared" si="0"/>
        <v>#REF!</v>
      </c>
    </row>
    <row r="25" spans="1:21" ht="15">
      <c r="A25" s="129"/>
      <c r="B25" s="129"/>
      <c r="D25" s="34">
        <f t="shared" si="1"/>
        <v>0</v>
      </c>
      <c r="E25" s="3">
        <f>COUNTIF(Vertices[Degree],"&gt;= "&amp;D25)-COUNTIF(Vertices[Degree],"&gt;="&amp;D26)</f>
        <v>0</v>
      </c>
      <c r="F25" s="41">
        <f t="shared" si="2"/>
        <v>2.0909090909090904</v>
      </c>
      <c r="G25" s="42">
        <f>COUNTIF(Vertices[In-Degree],"&gt;= "&amp;F25)-COUNTIF(Vertices[In-Degree],"&gt;="&amp;F26)</f>
        <v>0</v>
      </c>
      <c r="H25" s="41">
        <f t="shared" si="3"/>
        <v>1.2545454545454544</v>
      </c>
      <c r="I25" s="42">
        <f>COUNTIF(Vertices[Out-Degree],"&gt;= "&amp;H25)-COUNTIF(Vertices[Out-Degree],"&gt;="&amp;H26)</f>
        <v>0</v>
      </c>
      <c r="J25" s="41">
        <f t="shared" si="4"/>
        <v>5.018181818181818</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0.09926005454545454</v>
      </c>
      <c r="O25" s="42">
        <f>COUNTIF(Vertices[Eigenvector Centrality],"&gt;= "&amp;N25)-COUNTIF(Vertices[Eigenvector Centrality],"&gt;="&amp;N26)</f>
        <v>0</v>
      </c>
      <c r="P25" s="41">
        <f t="shared" si="7"/>
        <v>1.3833125090909097</v>
      </c>
      <c r="Q25" s="42">
        <f>COUNTIF(Vertices[PageRank],"&gt;= "&amp;P25)-COUNTIF(Vertices[PageRank],"&gt;="&amp;P26)</f>
        <v>0</v>
      </c>
      <c r="R25" s="41">
        <f t="shared" si="8"/>
        <v>0.27878787878787875</v>
      </c>
      <c r="S25" s="46">
        <f>COUNTIF(Vertices[Clustering Coefficient],"&gt;= "&amp;R25)-COUNTIF(Vertices[Clustering Coefficient],"&gt;="&amp;R26)</f>
        <v>0</v>
      </c>
      <c r="T25" s="41" t="e">
        <f ca="1" t="shared" si="9"/>
        <v>#REF!</v>
      </c>
      <c r="U25" s="42" t="e">
        <f ca="1" t="shared" si="0"/>
        <v>#REF!</v>
      </c>
    </row>
    <row r="26" spans="1:21" ht="15">
      <c r="A26" s="36" t="s">
        <v>156</v>
      </c>
      <c r="B26" s="36">
        <v>3</v>
      </c>
      <c r="D26" s="34">
        <f t="shared" si="1"/>
        <v>0</v>
      </c>
      <c r="E26" s="3">
        <f>COUNTIF(Vertices[Degree],"&gt;= "&amp;D26)-COUNTIF(Vertices[Degree],"&gt;="&amp;D28)</f>
        <v>0</v>
      </c>
      <c r="F26" s="39">
        <f t="shared" si="2"/>
        <v>2.181818181818181</v>
      </c>
      <c r="G26" s="40">
        <f>COUNTIF(Vertices[In-Degree],"&gt;= "&amp;F26)-COUNTIF(Vertices[In-Degree],"&gt;="&amp;F28)</f>
        <v>0</v>
      </c>
      <c r="H26" s="39">
        <f t="shared" si="3"/>
        <v>1.3090909090909089</v>
      </c>
      <c r="I26" s="40">
        <f>COUNTIF(Vertices[Out-Degree],"&gt;= "&amp;H26)-COUNTIF(Vertices[Out-Degree],"&gt;="&amp;H28)</f>
        <v>0</v>
      </c>
      <c r="J26" s="39">
        <f t="shared" si="4"/>
        <v>5.236363636363635</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0.10357570909090909</v>
      </c>
      <c r="O26" s="40">
        <f>COUNTIF(Vertices[Eigenvector Centrality],"&gt;= "&amp;N26)-COUNTIF(Vertices[Eigenvector Centrality],"&gt;="&amp;N28)</f>
        <v>0</v>
      </c>
      <c r="P26" s="39">
        <f t="shared" si="7"/>
        <v>1.421928618181819</v>
      </c>
      <c r="Q26" s="40">
        <f>COUNTIF(Vertices[PageRank],"&gt;= "&amp;P26)-COUNTIF(Vertices[PageRank],"&gt;="&amp;P28)</f>
        <v>4</v>
      </c>
      <c r="R26" s="39">
        <f t="shared" si="8"/>
        <v>0.2909090909090909</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0.953704</v>
      </c>
      <c r="D27" s="34"/>
      <c r="E27" s="3">
        <f>COUNTIF(Vertices[Degree],"&gt;= "&amp;D27)-COUNTIF(Vertices[Degree],"&gt;="&amp;D28)</f>
        <v>0</v>
      </c>
      <c r="F27" s="78"/>
      <c r="G27" s="79">
        <f>COUNTIF(Vertices[In-Degree],"&gt;= "&amp;F27)-COUNTIF(Vertices[In-Degree],"&gt;="&amp;F28)</f>
        <v>-4</v>
      </c>
      <c r="H27" s="78"/>
      <c r="I27" s="79">
        <f>COUNTIF(Vertices[Out-Degree],"&gt;= "&amp;H27)-COUNTIF(Vertices[Out-Degree],"&gt;="&amp;H28)</f>
        <v>-11</v>
      </c>
      <c r="J27" s="78"/>
      <c r="K27" s="79">
        <f>COUNTIF(Vertices[Betweenness Centrality],"&gt;= "&amp;J27)-COUNTIF(Vertices[Betweenness Centrality],"&gt;="&amp;J28)</f>
        <v>-6</v>
      </c>
      <c r="L27" s="78"/>
      <c r="M27" s="79">
        <f>COUNTIF(Vertices[Closeness Centrality],"&gt;= "&amp;L27)-COUNTIF(Vertices[Closeness Centrality],"&gt;="&amp;L28)</f>
        <v>-22</v>
      </c>
      <c r="N27" s="78"/>
      <c r="O27" s="79">
        <f>COUNTIF(Vertices[Eigenvector Centrality],"&gt;= "&amp;N27)-COUNTIF(Vertices[Eigenvector Centrality],"&gt;="&amp;N28)</f>
        <v>-4</v>
      </c>
      <c r="P27" s="78"/>
      <c r="Q27" s="79">
        <f>COUNTIF(Vertices[Eigenvector Centrality],"&gt;= "&amp;P27)-COUNTIF(Vertices[Eigenvector Centrality],"&gt;="&amp;P28)</f>
        <v>0</v>
      </c>
      <c r="R27" s="78"/>
      <c r="S27" s="80">
        <f>COUNTIF(Vertices[Clustering Coefficient],"&gt;= "&amp;R27)-COUNTIF(Vertices[Clustering Coefficient],"&gt;="&amp;R28)</f>
        <v>-13</v>
      </c>
      <c r="T27" s="78"/>
      <c r="U27" s="79">
        <f ca="1">COUNTIF(Vertices[Clustering Coefficient],"&gt;= "&amp;T27)-COUNTIF(Vertices[Clustering Coefficient],"&gt;="&amp;T28)</f>
        <v>0</v>
      </c>
    </row>
    <row r="28" spans="1:21" ht="15">
      <c r="A28" s="129"/>
      <c r="B28" s="129"/>
      <c r="D28" s="34">
        <f>D26+($D$57-$D$2)/BinDivisor</f>
        <v>0</v>
      </c>
      <c r="E28" s="3">
        <f>COUNTIF(Vertices[Degree],"&gt;= "&amp;D28)-COUNTIF(Vertices[Degree],"&gt;="&amp;D40)</f>
        <v>0</v>
      </c>
      <c r="F28" s="41">
        <f>F26+($F$57-$F$2)/BinDivisor</f>
        <v>2.272727272727272</v>
      </c>
      <c r="G28" s="42">
        <f>COUNTIF(Vertices[In-Degree],"&gt;= "&amp;F28)-COUNTIF(Vertices[In-Degree],"&gt;="&amp;F40)</f>
        <v>0</v>
      </c>
      <c r="H28" s="41">
        <f>H26+($H$57-$H$2)/BinDivisor</f>
        <v>1.3636363636363633</v>
      </c>
      <c r="I28" s="42">
        <f>COUNTIF(Vertices[Out-Degree],"&gt;= "&amp;H28)-COUNTIF(Vertices[Out-Degree],"&gt;="&amp;H40)</f>
        <v>0</v>
      </c>
      <c r="J28" s="41">
        <f>J26+($J$57-$J$2)/BinDivisor</f>
        <v>5.454545454545453</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0.10789136363636363</v>
      </c>
      <c r="O28" s="42">
        <f>COUNTIF(Vertices[Eigenvector Centrality],"&gt;= "&amp;N28)-COUNTIF(Vertices[Eigenvector Centrality],"&gt;="&amp;N40)</f>
        <v>0</v>
      </c>
      <c r="P28" s="41">
        <f>P26+($P$57-$P$2)/BinDivisor</f>
        <v>1.460544727272728</v>
      </c>
      <c r="Q28" s="42">
        <f>COUNTIF(Vertices[PageRank],"&gt;= "&amp;P28)-COUNTIF(Vertices[PageRank],"&gt;="&amp;P40)</f>
        <v>0</v>
      </c>
      <c r="R28" s="41">
        <f>R26+($R$57-$R$2)/BinDivisor</f>
        <v>0.30303030303030304</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158</v>
      </c>
      <c r="B29" s="36">
        <v>0.010351966873706004</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1143</v>
      </c>
      <c r="B30" s="36">
        <v>0.748324</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29"/>
      <c r="B31" s="129"/>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1144</v>
      </c>
      <c r="B32" s="36" t="s">
        <v>1145</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-4</v>
      </c>
      <c r="H38" s="78"/>
      <c r="I38" s="79">
        <f>COUNTIF(Vertices[Out-Degree],"&gt;= "&amp;H38)-COUNTIF(Vertices[Out-Degree],"&gt;="&amp;H40)</f>
        <v>-11</v>
      </c>
      <c r="J38" s="78"/>
      <c r="K38" s="79">
        <f>COUNTIF(Vertices[Betweenness Centrality],"&gt;= "&amp;J38)-COUNTIF(Vertices[Betweenness Centrality],"&gt;="&amp;J40)</f>
        <v>-6</v>
      </c>
      <c r="L38" s="78"/>
      <c r="M38" s="79">
        <f>COUNTIF(Vertices[Closeness Centrality],"&gt;= "&amp;L38)-COUNTIF(Vertices[Closeness Centrality],"&gt;="&amp;L40)</f>
        <v>-22</v>
      </c>
      <c r="N38" s="78"/>
      <c r="O38" s="79">
        <f>COUNTIF(Vertices[Eigenvector Centrality],"&gt;= "&amp;N38)-COUNTIF(Vertices[Eigenvector Centrality],"&gt;="&amp;N40)</f>
        <v>-4</v>
      </c>
      <c r="P38" s="78"/>
      <c r="Q38" s="79">
        <f>COUNTIF(Vertices[Eigenvector Centrality],"&gt;= "&amp;P38)-COUNTIF(Vertices[Eigenvector Centrality],"&gt;="&amp;P40)</f>
        <v>0</v>
      </c>
      <c r="R38" s="78"/>
      <c r="S38" s="80">
        <f>COUNTIF(Vertices[Clustering Coefficient],"&gt;= "&amp;R38)-COUNTIF(Vertices[Clustering Coefficient],"&gt;="&amp;R40)</f>
        <v>-13</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-4</v>
      </c>
      <c r="H39" s="78"/>
      <c r="I39" s="79">
        <f>COUNTIF(Vertices[Out-Degree],"&gt;= "&amp;H39)-COUNTIF(Vertices[Out-Degree],"&gt;="&amp;H40)</f>
        <v>-11</v>
      </c>
      <c r="J39" s="78"/>
      <c r="K39" s="79">
        <f>COUNTIF(Vertices[Betweenness Centrality],"&gt;= "&amp;J39)-COUNTIF(Vertices[Betweenness Centrality],"&gt;="&amp;J40)</f>
        <v>-6</v>
      </c>
      <c r="L39" s="78"/>
      <c r="M39" s="79">
        <f>COUNTIF(Vertices[Closeness Centrality],"&gt;= "&amp;L39)-COUNTIF(Vertices[Closeness Centrality],"&gt;="&amp;L40)</f>
        <v>-22</v>
      </c>
      <c r="N39" s="78"/>
      <c r="O39" s="79">
        <f>COUNTIF(Vertices[Eigenvector Centrality],"&gt;= "&amp;N39)-COUNTIF(Vertices[Eigenvector Centrality],"&gt;="&amp;N40)</f>
        <v>-4</v>
      </c>
      <c r="P39" s="78"/>
      <c r="Q39" s="79">
        <f>COUNTIF(Vertices[Eigenvector Centrality],"&gt;= "&amp;P39)-COUNTIF(Vertices[Eigenvector Centrality],"&gt;="&amp;P40)</f>
        <v>0</v>
      </c>
      <c r="R39" s="78"/>
      <c r="S39" s="80">
        <f>COUNTIF(Vertices[Clustering Coefficient],"&gt;= "&amp;R39)-COUNTIF(Vertices[Clustering Coefficient],"&gt;="&amp;R40)</f>
        <v>-13</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2.363636363636363</v>
      </c>
      <c r="G40" s="40">
        <f>COUNTIF(Vertices[In-Degree],"&gt;= "&amp;F40)-COUNTIF(Vertices[In-Degree],"&gt;="&amp;F41)</f>
        <v>0</v>
      </c>
      <c r="H40" s="39">
        <f>H28+($H$57-$H$2)/BinDivisor</f>
        <v>1.4181818181818178</v>
      </c>
      <c r="I40" s="40">
        <f>COUNTIF(Vertices[Out-Degree],"&gt;= "&amp;H40)-COUNTIF(Vertices[Out-Degree],"&gt;="&amp;H41)</f>
        <v>0</v>
      </c>
      <c r="J40" s="39">
        <f>J28+($J$57-$J$2)/BinDivisor</f>
        <v>5.672727272727271</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0.11220701818181818</v>
      </c>
      <c r="O40" s="40">
        <f>COUNTIF(Vertices[Eigenvector Centrality],"&gt;= "&amp;N40)-COUNTIF(Vertices[Eigenvector Centrality],"&gt;="&amp;N41)</f>
        <v>0</v>
      </c>
      <c r="P40" s="39">
        <f>P28+($P$57-$P$2)/BinDivisor</f>
        <v>1.4991608363636373</v>
      </c>
      <c r="Q40" s="40">
        <f>COUNTIF(Vertices[PageRank],"&gt;= "&amp;P40)-COUNTIF(Vertices[PageRank],"&gt;="&amp;P41)</f>
        <v>0</v>
      </c>
      <c r="R40" s="39">
        <f>R28+($R$57-$R$2)/BinDivisor</f>
        <v>0.3151515151515152</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2.4545454545454537</v>
      </c>
      <c r="G41" s="42">
        <f>COUNTIF(Vertices[In-Degree],"&gt;= "&amp;F41)-COUNTIF(Vertices[In-Degree],"&gt;="&amp;F42)</f>
        <v>0</v>
      </c>
      <c r="H41" s="41">
        <f aca="true" t="shared" si="12" ref="H41:H56">H40+($H$57-$H$2)/BinDivisor</f>
        <v>1.4727272727272722</v>
      </c>
      <c r="I41" s="42">
        <f>COUNTIF(Vertices[Out-Degree],"&gt;= "&amp;H41)-COUNTIF(Vertices[Out-Degree],"&gt;="&amp;H42)</f>
        <v>0</v>
      </c>
      <c r="J41" s="41">
        <f aca="true" t="shared" si="13" ref="J41:J56">J40+($J$57-$J$2)/BinDivisor</f>
        <v>5.890909090909089</v>
      </c>
      <c r="K41" s="42">
        <f>COUNTIF(Vertices[Betweenness Centrality],"&gt;= "&amp;J41)-COUNTIF(Vertices[Betweenness Centrality],"&gt;="&amp;J42)</f>
        <v>2</v>
      </c>
      <c r="L41" s="41">
        <f aca="true" t="shared" si="14" ref="L41:L56">L40+($L$57-$L$2)/BinDivisor</f>
        <v>0.490909090909091</v>
      </c>
      <c r="M41" s="42">
        <f>COUNTIF(Vertices[Closeness Centrality],"&gt;= "&amp;L41)-COUNTIF(Vertices[Closeness Centrality],"&gt;="&amp;L42)</f>
        <v>6</v>
      </c>
      <c r="N41" s="41">
        <f aca="true" t="shared" si="15" ref="N41:N56">N40+($N$57-$N$2)/BinDivisor</f>
        <v>0.11652267272727272</v>
      </c>
      <c r="O41" s="42">
        <f>COUNTIF(Vertices[Eigenvector Centrality],"&gt;= "&amp;N41)-COUNTIF(Vertices[Eigenvector Centrality],"&gt;="&amp;N42)</f>
        <v>0</v>
      </c>
      <c r="P41" s="41">
        <f aca="true" t="shared" si="16" ref="P41:P56">P40+($P$57-$P$2)/BinDivisor</f>
        <v>1.5377769454545465</v>
      </c>
      <c r="Q41" s="42">
        <f>COUNTIF(Vertices[PageRank],"&gt;= "&amp;P41)-COUNTIF(Vertices[PageRank],"&gt;="&amp;P42)</f>
        <v>0</v>
      </c>
      <c r="R41" s="41">
        <f aca="true" t="shared" si="17" ref="R41:R56">R40+($R$57-$R$2)/BinDivisor</f>
        <v>0.3272727272727273</v>
      </c>
      <c r="S41" s="46">
        <f>COUNTIF(Vertices[Clustering Coefficient],"&gt;= "&amp;R41)-COUNTIF(Vertices[Clustering Coefficient],"&gt;="&amp;R42)</f>
        <v>3</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2.5454545454545445</v>
      </c>
      <c r="G42" s="40">
        <f>COUNTIF(Vertices[In-Degree],"&gt;= "&amp;F42)-COUNTIF(Vertices[In-Degree],"&gt;="&amp;F43)</f>
        <v>0</v>
      </c>
      <c r="H42" s="39">
        <f t="shared" si="12"/>
        <v>1.5272727272727267</v>
      </c>
      <c r="I42" s="40">
        <f>COUNTIF(Vertices[Out-Degree],"&gt;= "&amp;H42)-COUNTIF(Vertices[Out-Degree],"&gt;="&amp;H43)</f>
        <v>0</v>
      </c>
      <c r="J42" s="39">
        <f t="shared" si="13"/>
        <v>6.109090909090907</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0.12083832727272727</v>
      </c>
      <c r="O42" s="40">
        <f>COUNTIF(Vertices[Eigenvector Centrality],"&gt;= "&amp;N42)-COUNTIF(Vertices[Eigenvector Centrality],"&gt;="&amp;N43)</f>
        <v>0</v>
      </c>
      <c r="P42" s="39">
        <f t="shared" si="16"/>
        <v>1.5763930545454556</v>
      </c>
      <c r="Q42" s="40">
        <f>COUNTIF(Vertices[PageRank],"&gt;= "&amp;P42)-COUNTIF(Vertices[PageRank],"&gt;="&amp;P43)</f>
        <v>0</v>
      </c>
      <c r="R42" s="39">
        <f t="shared" si="17"/>
        <v>0.33939393939393947</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2.6363636363636354</v>
      </c>
      <c r="G43" s="42">
        <f>COUNTIF(Vertices[In-Degree],"&gt;= "&amp;F43)-COUNTIF(Vertices[In-Degree],"&gt;="&amp;F44)</f>
        <v>0</v>
      </c>
      <c r="H43" s="41">
        <f t="shared" si="12"/>
        <v>1.5818181818181811</v>
      </c>
      <c r="I43" s="42">
        <f>COUNTIF(Vertices[Out-Degree],"&gt;= "&amp;H43)-COUNTIF(Vertices[Out-Degree],"&gt;="&amp;H44)</f>
        <v>0</v>
      </c>
      <c r="J43" s="41">
        <f t="shared" si="13"/>
        <v>6.3272727272727245</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0.12515398181818183</v>
      </c>
      <c r="O43" s="42">
        <f>COUNTIF(Vertices[Eigenvector Centrality],"&gt;= "&amp;N43)-COUNTIF(Vertices[Eigenvector Centrality],"&gt;="&amp;N44)</f>
        <v>0</v>
      </c>
      <c r="P43" s="41">
        <f t="shared" si="16"/>
        <v>1.6150091636363648</v>
      </c>
      <c r="Q43" s="42">
        <f>COUNTIF(Vertices[PageRank],"&gt;= "&amp;P43)-COUNTIF(Vertices[PageRank],"&gt;="&amp;P44)</f>
        <v>1</v>
      </c>
      <c r="R43" s="41">
        <f t="shared" si="17"/>
        <v>0.3515151515151516</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2.727272727272726</v>
      </c>
      <c r="G44" s="40">
        <f>COUNTIF(Vertices[In-Degree],"&gt;= "&amp;F44)-COUNTIF(Vertices[In-Degree],"&gt;="&amp;F45)</f>
        <v>0</v>
      </c>
      <c r="H44" s="39">
        <f t="shared" si="12"/>
        <v>1.6363636363636356</v>
      </c>
      <c r="I44" s="40">
        <f>COUNTIF(Vertices[Out-Degree],"&gt;= "&amp;H44)-COUNTIF(Vertices[Out-Degree],"&gt;="&amp;H45)</f>
        <v>0</v>
      </c>
      <c r="J44" s="39">
        <f t="shared" si="13"/>
        <v>6.545454545454542</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0.12946963636363637</v>
      </c>
      <c r="O44" s="40">
        <f>COUNTIF(Vertices[Eigenvector Centrality],"&gt;= "&amp;N44)-COUNTIF(Vertices[Eigenvector Centrality],"&gt;="&amp;N45)</f>
        <v>0</v>
      </c>
      <c r="P44" s="39">
        <f t="shared" si="16"/>
        <v>1.653625272727274</v>
      </c>
      <c r="Q44" s="40">
        <f>COUNTIF(Vertices[PageRank],"&gt;= "&amp;P44)-COUNTIF(Vertices[PageRank],"&gt;="&amp;P45)</f>
        <v>0</v>
      </c>
      <c r="R44" s="39">
        <f t="shared" si="17"/>
        <v>0.36363636363636376</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2.818181818181817</v>
      </c>
      <c r="G45" s="42">
        <f>COUNTIF(Vertices[In-Degree],"&gt;= "&amp;F45)-COUNTIF(Vertices[In-Degree],"&gt;="&amp;F46)</f>
        <v>0</v>
      </c>
      <c r="H45" s="41">
        <f t="shared" si="12"/>
        <v>1.69090909090909</v>
      </c>
      <c r="I45" s="42">
        <f>COUNTIF(Vertices[Out-Degree],"&gt;= "&amp;H45)-COUNTIF(Vertices[Out-Degree],"&gt;="&amp;H46)</f>
        <v>0</v>
      </c>
      <c r="J45" s="41">
        <f t="shared" si="13"/>
        <v>6.76363636363636</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0.13378529090909091</v>
      </c>
      <c r="O45" s="42">
        <f>COUNTIF(Vertices[Eigenvector Centrality],"&gt;= "&amp;N45)-COUNTIF(Vertices[Eigenvector Centrality],"&gt;="&amp;N46)</f>
        <v>0</v>
      </c>
      <c r="P45" s="41">
        <f t="shared" si="16"/>
        <v>1.6922413818181832</v>
      </c>
      <c r="Q45" s="42">
        <f>COUNTIF(Vertices[PageRank],"&gt;= "&amp;P45)-COUNTIF(Vertices[PageRank],"&gt;="&amp;P46)</f>
        <v>0</v>
      </c>
      <c r="R45" s="41">
        <f t="shared" si="17"/>
        <v>0.3757575757575759</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2.909090909090908</v>
      </c>
      <c r="G46" s="40">
        <f>COUNTIF(Vertices[In-Degree],"&gt;= "&amp;F46)-COUNTIF(Vertices[In-Degree],"&gt;="&amp;F47)</f>
        <v>0</v>
      </c>
      <c r="H46" s="39">
        <f t="shared" si="12"/>
        <v>1.7454545454545445</v>
      </c>
      <c r="I46" s="40">
        <f>COUNTIF(Vertices[Out-Degree],"&gt;= "&amp;H46)-COUNTIF(Vertices[Out-Degree],"&gt;="&amp;H47)</f>
        <v>0</v>
      </c>
      <c r="J46" s="39">
        <f t="shared" si="13"/>
        <v>6.981818181818178</v>
      </c>
      <c r="K46" s="40">
        <f>COUNTIF(Vertices[Betweenness Centrality],"&gt;= "&amp;J46)-COUNTIF(Vertices[Betweenness Centrality],"&gt;="&amp;J47)</f>
        <v>1</v>
      </c>
      <c r="L46" s="39">
        <f t="shared" si="14"/>
        <v>0.5818181818181819</v>
      </c>
      <c r="M46" s="40">
        <f>COUNTIF(Vertices[Closeness Centrality],"&gt;= "&amp;L46)-COUNTIF(Vertices[Closeness Centrality],"&gt;="&amp;L47)</f>
        <v>0</v>
      </c>
      <c r="N46" s="39">
        <f t="shared" si="15"/>
        <v>0.13810094545454546</v>
      </c>
      <c r="O46" s="40">
        <f>COUNTIF(Vertices[Eigenvector Centrality],"&gt;= "&amp;N46)-COUNTIF(Vertices[Eigenvector Centrality],"&gt;="&amp;N47)</f>
        <v>0</v>
      </c>
      <c r="P46" s="39">
        <f t="shared" si="16"/>
        <v>1.7308574909090924</v>
      </c>
      <c r="Q46" s="40">
        <f>COUNTIF(Vertices[PageRank],"&gt;= "&amp;P46)-COUNTIF(Vertices[PageRank],"&gt;="&amp;P47)</f>
        <v>0</v>
      </c>
      <c r="R46" s="39">
        <f t="shared" si="17"/>
        <v>0.38787878787878804</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2.9999999999999987</v>
      </c>
      <c r="G47" s="42">
        <f>COUNTIF(Vertices[In-Degree],"&gt;= "&amp;F47)-COUNTIF(Vertices[In-Degree],"&gt;="&amp;F48)</f>
        <v>2</v>
      </c>
      <c r="H47" s="41">
        <f t="shared" si="12"/>
        <v>1.799999999999999</v>
      </c>
      <c r="I47" s="42">
        <f>COUNTIF(Vertices[Out-Degree],"&gt;= "&amp;H47)-COUNTIF(Vertices[Out-Degree],"&gt;="&amp;H48)</f>
        <v>0</v>
      </c>
      <c r="J47" s="41">
        <f t="shared" si="13"/>
        <v>7.199999999999996</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0.1424166</v>
      </c>
      <c r="O47" s="42">
        <f>COUNTIF(Vertices[Eigenvector Centrality],"&gt;= "&amp;N47)-COUNTIF(Vertices[Eigenvector Centrality],"&gt;="&amp;N48)</f>
        <v>0</v>
      </c>
      <c r="P47" s="41">
        <f t="shared" si="16"/>
        <v>1.7694736000000015</v>
      </c>
      <c r="Q47" s="42">
        <f>COUNTIF(Vertices[PageRank],"&gt;= "&amp;P47)-COUNTIF(Vertices[PageRank],"&gt;="&amp;P48)</f>
        <v>0</v>
      </c>
      <c r="R47" s="41">
        <f t="shared" si="17"/>
        <v>0.4000000000000002</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3.0909090909090895</v>
      </c>
      <c r="G48" s="40">
        <f>COUNTIF(Vertices[In-Degree],"&gt;= "&amp;F48)-COUNTIF(Vertices[In-Degree],"&gt;="&amp;F49)</f>
        <v>0</v>
      </c>
      <c r="H48" s="39">
        <f t="shared" si="12"/>
        <v>1.8545454545454534</v>
      </c>
      <c r="I48" s="40">
        <f>COUNTIF(Vertices[Out-Degree],"&gt;= "&amp;H48)-COUNTIF(Vertices[Out-Degree],"&gt;="&amp;H49)</f>
        <v>0</v>
      </c>
      <c r="J48" s="39">
        <f t="shared" si="13"/>
        <v>7.4181818181818135</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0.14673225454545455</v>
      </c>
      <c r="O48" s="40">
        <f>COUNTIF(Vertices[Eigenvector Centrality],"&gt;= "&amp;N48)-COUNTIF(Vertices[Eigenvector Centrality],"&gt;="&amp;N49)</f>
        <v>0</v>
      </c>
      <c r="P48" s="39">
        <f t="shared" si="16"/>
        <v>1.8080897090909107</v>
      </c>
      <c r="Q48" s="40">
        <f>COUNTIF(Vertices[PageRank],"&gt;= "&amp;P48)-COUNTIF(Vertices[PageRank],"&gt;="&amp;P49)</f>
        <v>0</v>
      </c>
      <c r="R48" s="39">
        <f t="shared" si="17"/>
        <v>0.41212121212121233</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3.1818181818181803</v>
      </c>
      <c r="G49" s="42">
        <f>COUNTIF(Vertices[In-Degree],"&gt;= "&amp;F49)-COUNTIF(Vertices[In-Degree],"&gt;="&amp;F50)</f>
        <v>0</v>
      </c>
      <c r="H49" s="41">
        <f t="shared" si="12"/>
        <v>1.9090909090909078</v>
      </c>
      <c r="I49" s="42">
        <f>COUNTIF(Vertices[Out-Degree],"&gt;= "&amp;H49)-COUNTIF(Vertices[Out-Degree],"&gt;="&amp;H50)</f>
        <v>0</v>
      </c>
      <c r="J49" s="41">
        <f t="shared" si="13"/>
        <v>7.636363636363631</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0.1510479090909091</v>
      </c>
      <c r="O49" s="42">
        <f>COUNTIF(Vertices[Eigenvector Centrality],"&gt;= "&amp;N49)-COUNTIF(Vertices[Eigenvector Centrality],"&gt;="&amp;N50)</f>
        <v>0</v>
      </c>
      <c r="P49" s="41">
        <f t="shared" si="16"/>
        <v>1.84670581818182</v>
      </c>
      <c r="Q49" s="42">
        <f>COUNTIF(Vertices[PageRank],"&gt;= "&amp;P49)-COUNTIF(Vertices[PageRank],"&gt;="&amp;P50)</f>
        <v>0</v>
      </c>
      <c r="R49" s="41">
        <f t="shared" si="17"/>
        <v>0.4242424242424245</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3.272727272727271</v>
      </c>
      <c r="G50" s="40">
        <f>COUNTIF(Vertices[In-Degree],"&gt;= "&amp;F50)-COUNTIF(Vertices[In-Degree],"&gt;="&amp;F51)</f>
        <v>0</v>
      </c>
      <c r="H50" s="39">
        <f t="shared" si="12"/>
        <v>1.9636363636363623</v>
      </c>
      <c r="I50" s="40">
        <f>COUNTIF(Vertices[Out-Degree],"&gt;= "&amp;H50)-COUNTIF(Vertices[Out-Degree],"&gt;="&amp;H51)</f>
        <v>7</v>
      </c>
      <c r="J50" s="39">
        <f t="shared" si="13"/>
        <v>7.854545454545449</v>
      </c>
      <c r="K50" s="40">
        <f>COUNTIF(Vertices[Betweenness Centrality],"&gt;= "&amp;J50)-COUNTIF(Vertices[Betweenness Centrality],"&gt;="&amp;J51)</f>
        <v>1</v>
      </c>
      <c r="L50" s="39">
        <f t="shared" si="14"/>
        <v>0.6545454545454547</v>
      </c>
      <c r="M50" s="40">
        <f>COUNTIF(Vertices[Closeness Centrality],"&gt;= "&amp;L50)-COUNTIF(Vertices[Closeness Centrality],"&gt;="&amp;L51)</f>
        <v>0</v>
      </c>
      <c r="N50" s="39">
        <f t="shared" si="15"/>
        <v>0.15536356363636364</v>
      </c>
      <c r="O50" s="40">
        <f>COUNTIF(Vertices[Eigenvector Centrality],"&gt;= "&amp;N50)-COUNTIF(Vertices[Eigenvector Centrality],"&gt;="&amp;N51)</f>
        <v>0</v>
      </c>
      <c r="P50" s="39">
        <f t="shared" si="16"/>
        <v>1.885321927272729</v>
      </c>
      <c r="Q50" s="40">
        <f>COUNTIF(Vertices[PageRank],"&gt;= "&amp;P50)-COUNTIF(Vertices[PageRank],"&gt;="&amp;P51)</f>
        <v>1</v>
      </c>
      <c r="R50" s="39">
        <f t="shared" si="17"/>
        <v>0.4363636363636366</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3.363636363636362</v>
      </c>
      <c r="G51" s="42">
        <f>COUNTIF(Vertices[In-Degree],"&gt;= "&amp;F51)-COUNTIF(Vertices[In-Degree],"&gt;="&amp;F52)</f>
        <v>0</v>
      </c>
      <c r="H51" s="41">
        <f t="shared" si="12"/>
        <v>2.0181818181818167</v>
      </c>
      <c r="I51" s="42">
        <f>COUNTIF(Vertices[Out-Degree],"&gt;= "&amp;H51)-COUNTIF(Vertices[Out-Degree],"&gt;="&amp;H52)</f>
        <v>0</v>
      </c>
      <c r="J51" s="41">
        <f t="shared" si="13"/>
        <v>8.072727272727267</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0.15967921818181818</v>
      </c>
      <c r="O51" s="42">
        <f>COUNTIF(Vertices[Eigenvector Centrality],"&gt;= "&amp;N51)-COUNTIF(Vertices[Eigenvector Centrality],"&gt;="&amp;N52)</f>
        <v>0</v>
      </c>
      <c r="P51" s="41">
        <f t="shared" si="16"/>
        <v>1.9239380363636382</v>
      </c>
      <c r="Q51" s="42">
        <f>COUNTIF(Vertices[PageRank],"&gt;= "&amp;P51)-COUNTIF(Vertices[PageRank],"&gt;="&amp;P52)</f>
        <v>0</v>
      </c>
      <c r="R51" s="41">
        <f t="shared" si="17"/>
        <v>0.44848484848484876</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3.454545454545453</v>
      </c>
      <c r="G52" s="40">
        <f>COUNTIF(Vertices[In-Degree],"&gt;= "&amp;F52)-COUNTIF(Vertices[In-Degree],"&gt;="&amp;F53)</f>
        <v>0</v>
      </c>
      <c r="H52" s="39">
        <f t="shared" si="12"/>
        <v>2.0727272727272714</v>
      </c>
      <c r="I52" s="40">
        <f>COUNTIF(Vertices[Out-Degree],"&gt;= "&amp;H52)-COUNTIF(Vertices[Out-Degree],"&gt;="&amp;H53)</f>
        <v>0</v>
      </c>
      <c r="J52" s="39">
        <f t="shared" si="13"/>
        <v>8.290909090909086</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0.16399487272727273</v>
      </c>
      <c r="O52" s="40">
        <f>COUNTIF(Vertices[Eigenvector Centrality],"&gt;= "&amp;N52)-COUNTIF(Vertices[Eigenvector Centrality],"&gt;="&amp;N53)</f>
        <v>0</v>
      </c>
      <c r="P52" s="39">
        <f t="shared" si="16"/>
        <v>1.9625541454545474</v>
      </c>
      <c r="Q52" s="40">
        <f>COUNTIF(Vertices[PageRank],"&gt;= "&amp;P52)-COUNTIF(Vertices[PageRank],"&gt;="&amp;P53)</f>
        <v>0</v>
      </c>
      <c r="R52" s="39">
        <f t="shared" si="17"/>
        <v>0.4606060606060609</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3.5454545454545436</v>
      </c>
      <c r="G53" s="42">
        <f>COUNTIF(Vertices[In-Degree],"&gt;= "&amp;F53)-COUNTIF(Vertices[In-Degree],"&gt;="&amp;F54)</f>
        <v>0</v>
      </c>
      <c r="H53" s="41">
        <f t="shared" si="12"/>
        <v>2.127272727272726</v>
      </c>
      <c r="I53" s="42">
        <f>COUNTIF(Vertices[Out-Degree],"&gt;= "&amp;H53)-COUNTIF(Vertices[Out-Degree],"&gt;="&amp;H54)</f>
        <v>0</v>
      </c>
      <c r="J53" s="41">
        <f t="shared" si="13"/>
        <v>8.509090909090904</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0.16831052727272727</v>
      </c>
      <c r="O53" s="42">
        <f>COUNTIF(Vertices[Eigenvector Centrality],"&gt;= "&amp;N53)-COUNTIF(Vertices[Eigenvector Centrality],"&gt;="&amp;N54)</f>
        <v>0</v>
      </c>
      <c r="P53" s="41">
        <f t="shared" si="16"/>
        <v>2.0011702545454564</v>
      </c>
      <c r="Q53" s="42">
        <f>COUNTIF(Vertices[PageRank],"&gt;= "&amp;P53)-COUNTIF(Vertices[PageRank],"&gt;="&amp;P54)</f>
        <v>0</v>
      </c>
      <c r="R53" s="41">
        <f t="shared" si="17"/>
        <v>0.47272727272727305</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3.6363636363636345</v>
      </c>
      <c r="G54" s="40">
        <f>COUNTIF(Vertices[In-Degree],"&gt;= "&amp;F54)-COUNTIF(Vertices[In-Degree],"&gt;="&amp;F55)</f>
        <v>0</v>
      </c>
      <c r="H54" s="39">
        <f t="shared" si="12"/>
        <v>2.1818181818181808</v>
      </c>
      <c r="I54" s="40">
        <f>COUNTIF(Vertices[Out-Degree],"&gt;= "&amp;H54)-COUNTIF(Vertices[Out-Degree],"&gt;="&amp;H55)</f>
        <v>0</v>
      </c>
      <c r="J54" s="39">
        <f t="shared" si="13"/>
        <v>8.727272727272723</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0.17262618181818182</v>
      </c>
      <c r="O54" s="40">
        <f>COUNTIF(Vertices[Eigenvector Centrality],"&gt;= "&amp;N54)-COUNTIF(Vertices[Eigenvector Centrality],"&gt;="&amp;N55)</f>
        <v>0</v>
      </c>
      <c r="P54" s="39">
        <f t="shared" si="16"/>
        <v>2.0397863636363653</v>
      </c>
      <c r="Q54" s="40">
        <f>COUNTIF(Vertices[PageRank],"&gt;= "&amp;P54)-COUNTIF(Vertices[PageRank],"&gt;="&amp;P55)</f>
        <v>0</v>
      </c>
      <c r="R54" s="39">
        <f t="shared" si="17"/>
        <v>0.4848484848484852</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3.7272727272727253</v>
      </c>
      <c r="G55" s="42">
        <f>COUNTIF(Vertices[In-Degree],"&gt;= "&amp;F55)-COUNTIF(Vertices[In-Degree],"&gt;="&amp;F56)</f>
        <v>0</v>
      </c>
      <c r="H55" s="41">
        <f t="shared" si="12"/>
        <v>2.2363636363636354</v>
      </c>
      <c r="I55" s="42">
        <f>COUNTIF(Vertices[Out-Degree],"&gt;= "&amp;H55)-COUNTIF(Vertices[Out-Degree],"&gt;="&amp;H56)</f>
        <v>0</v>
      </c>
      <c r="J55" s="41">
        <f t="shared" si="13"/>
        <v>8.945454545454542</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0.17694183636363636</v>
      </c>
      <c r="O55" s="42">
        <f>COUNTIF(Vertices[Eigenvector Centrality],"&gt;= "&amp;N55)-COUNTIF(Vertices[Eigenvector Centrality],"&gt;="&amp;N56)</f>
        <v>0</v>
      </c>
      <c r="P55" s="41">
        <f t="shared" si="16"/>
        <v>2.0784024727272743</v>
      </c>
      <c r="Q55" s="42">
        <f>COUNTIF(Vertices[PageRank],"&gt;= "&amp;P55)-COUNTIF(Vertices[PageRank],"&gt;="&amp;P56)</f>
        <v>0</v>
      </c>
      <c r="R55" s="41">
        <f t="shared" si="17"/>
        <v>0.49696969696969734</v>
      </c>
      <c r="S55" s="46">
        <f>COUNTIF(Vertices[Clustering Coefficient],"&gt;= "&amp;R55)-COUNTIF(Vertices[Clustering Coefficient],"&gt;="&amp;R56)</f>
        <v>8</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3.818181818181816</v>
      </c>
      <c r="G56" s="40">
        <f>COUNTIF(Vertices[In-Degree],"&gt;= "&amp;F56)-COUNTIF(Vertices[In-Degree],"&gt;="&amp;F57)</f>
        <v>1</v>
      </c>
      <c r="H56" s="39">
        <f t="shared" si="12"/>
        <v>2.29090909090909</v>
      </c>
      <c r="I56" s="40">
        <f>COUNTIF(Vertices[Out-Degree],"&gt;= "&amp;H56)-COUNTIF(Vertices[Out-Degree],"&gt;="&amp;H57)</f>
        <v>0</v>
      </c>
      <c r="J56" s="39">
        <f t="shared" si="13"/>
        <v>9.16363636363636</v>
      </c>
      <c r="K56" s="40">
        <f>COUNTIF(Vertices[Betweenness Centrality],"&gt;= "&amp;J56)-COUNTIF(Vertices[Betweenness Centrality],"&gt;="&amp;J57)</f>
        <v>0</v>
      </c>
      <c r="L56" s="39">
        <f t="shared" si="14"/>
        <v>0.7636363636363638</v>
      </c>
      <c r="M56" s="40">
        <f>COUNTIF(Vertices[Closeness Centrality],"&gt;= "&amp;L56)-COUNTIF(Vertices[Closeness Centrality],"&gt;="&amp;L57)</f>
        <v>0</v>
      </c>
      <c r="N56" s="39">
        <f t="shared" si="15"/>
        <v>0.1812574909090909</v>
      </c>
      <c r="O56" s="40">
        <f>COUNTIF(Vertices[Eigenvector Centrality],"&gt;= "&amp;N56)-COUNTIF(Vertices[Eigenvector Centrality],"&gt;="&amp;N57)</f>
        <v>3</v>
      </c>
      <c r="P56" s="39">
        <f t="shared" si="16"/>
        <v>2.1170185818181833</v>
      </c>
      <c r="Q56" s="40">
        <f>COUNTIF(Vertices[PageRank],"&gt;= "&amp;P56)-COUNTIF(Vertices[PageRank],"&gt;="&amp;P57)</f>
        <v>1</v>
      </c>
      <c r="R56" s="39">
        <f t="shared" si="17"/>
        <v>0.5090909090909095</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5</v>
      </c>
      <c r="G57" s="44">
        <f>COUNTIF(Vertices[In-Degree],"&gt;= "&amp;F57)-COUNTIF(Vertices[In-Degree],"&gt;="&amp;F58)</f>
        <v>1</v>
      </c>
      <c r="H57" s="43">
        <f>MAX(Vertices[Out-Degree])</f>
        <v>3</v>
      </c>
      <c r="I57" s="44">
        <f>COUNTIF(Vertices[Out-Degree],"&gt;= "&amp;H57)-COUNTIF(Vertices[Out-Degree],"&gt;="&amp;H58)</f>
        <v>4</v>
      </c>
      <c r="J57" s="43">
        <f>MAX(Vertices[Betweenness Centrality])</f>
        <v>12</v>
      </c>
      <c r="K57" s="44">
        <f>COUNTIF(Vertices[Betweenness Centrality],"&gt;= "&amp;J57)-COUNTIF(Vertices[Betweenness Centrality],"&gt;="&amp;J58)</f>
        <v>2</v>
      </c>
      <c r="L57" s="43">
        <f>MAX(Vertices[Closeness Centrality])</f>
        <v>1</v>
      </c>
      <c r="M57" s="44">
        <f>COUNTIF(Vertices[Closeness Centrality],"&gt;= "&amp;L57)-COUNTIF(Vertices[Closeness Centrality],"&gt;="&amp;L58)</f>
        <v>16</v>
      </c>
      <c r="N57" s="43">
        <f>MAX(Vertices[Eigenvector Centrality])</f>
        <v>0.237361</v>
      </c>
      <c r="O57" s="44">
        <f>COUNTIF(Vertices[Eigenvector Centrality],"&gt;= "&amp;N57)-COUNTIF(Vertices[Eigenvector Centrality],"&gt;="&amp;N58)</f>
        <v>1</v>
      </c>
      <c r="P57" s="43">
        <f>MAX(Vertices[PageRank])</f>
        <v>2.619028</v>
      </c>
      <c r="Q57" s="44">
        <f>COUNTIF(Vertices[PageRank],"&gt;= "&amp;P57)-COUNTIF(Vertices[PageRank],"&gt;="&amp;P58)</f>
        <v>1</v>
      </c>
      <c r="R57" s="43">
        <f>MAX(Vertices[Clustering Coefficient])</f>
        <v>0.6666666666666666</v>
      </c>
      <c r="S57" s="47">
        <f>COUNTIF(Vertices[Clustering Coefficient],"&gt;= "&amp;R57)-COUNTIF(Vertices[Clustering Coefficient],"&gt;="&amp;R58)</f>
        <v>2</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5</v>
      </c>
    </row>
    <row r="71" spans="1:2" ht="15">
      <c r="A71" s="35" t="s">
        <v>90</v>
      </c>
      <c r="B71" s="49">
        <f>_xlfn.IFERROR(AVERAGE(Vertices[In-Degree]),NoMetricMessage)</f>
        <v>0.9571428571428572</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3</v>
      </c>
    </row>
    <row r="85" spans="1:2" ht="15">
      <c r="A85" s="35" t="s">
        <v>96</v>
      </c>
      <c r="B85" s="49">
        <f>_xlfn.IFERROR(AVERAGE(Vertices[Out-Degree]),NoMetricMessage)</f>
        <v>0.9571428571428572</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12</v>
      </c>
    </row>
    <row r="99" spans="1:2" ht="15">
      <c r="A99" s="35" t="s">
        <v>102</v>
      </c>
      <c r="B99" s="49">
        <f>_xlfn.IFERROR(AVERAGE(Vertices[Betweenness Centrality]),NoMetricMessage)</f>
        <v>0.8571428571428571</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1</v>
      </c>
    </row>
    <row r="113" spans="1:2" ht="15">
      <c r="A113" s="35" t="s">
        <v>108</v>
      </c>
      <c r="B113" s="49">
        <f>_xlfn.IFERROR(AVERAGE(Vertices[Closeness Centrality]),NoMetricMessage)</f>
        <v>0.37901355714285706</v>
      </c>
    </row>
    <row r="114" spans="1:2" ht="15">
      <c r="A114" s="35" t="s">
        <v>109</v>
      </c>
      <c r="B114" s="49">
        <f>_xlfn.IFERROR(MEDIAN(Vertices[Closeness Centrality]),NoMetricMessage)</f>
        <v>0.25</v>
      </c>
    </row>
    <row r="125" spans="1:2" ht="15">
      <c r="A125" s="35" t="s">
        <v>112</v>
      </c>
      <c r="B125" s="49">
        <f>IF(COUNT(Vertices[Eigenvector Centrality])&gt;0,N2,NoMetricMessage)</f>
        <v>0</v>
      </c>
    </row>
    <row r="126" spans="1:2" ht="15">
      <c r="A126" s="35" t="s">
        <v>113</v>
      </c>
      <c r="B126" s="49">
        <f>IF(COUNT(Vertices[Eigenvector Centrality])&gt;0,N57,NoMetricMessage)</f>
        <v>0.237361</v>
      </c>
    </row>
    <row r="127" spans="1:2" ht="15">
      <c r="A127" s="35" t="s">
        <v>114</v>
      </c>
      <c r="B127" s="49">
        <f>_xlfn.IFERROR(AVERAGE(Vertices[Eigenvector Centrality]),NoMetricMessage)</f>
        <v>0.014285699999999998</v>
      </c>
    </row>
    <row r="128" spans="1:2" ht="15">
      <c r="A128" s="35" t="s">
        <v>115</v>
      </c>
      <c r="B128" s="49">
        <f>_xlfn.IFERROR(MEDIAN(Vertices[Eigenvector Centrality]),NoMetricMessage)</f>
        <v>0</v>
      </c>
    </row>
    <row r="139" spans="1:2" ht="15">
      <c r="A139" s="35" t="s">
        <v>140</v>
      </c>
      <c r="B139" s="49">
        <f>IF(COUNT(Vertices[PageRank])&gt;0,P2,NoMetricMessage)</f>
        <v>0.495142</v>
      </c>
    </row>
    <row r="140" spans="1:2" ht="15">
      <c r="A140" s="35" t="s">
        <v>141</v>
      </c>
      <c r="B140" s="49">
        <f>IF(COUNT(Vertices[PageRank])&gt;0,P57,NoMetricMessage)</f>
        <v>2.619028</v>
      </c>
    </row>
    <row r="141" spans="1:2" ht="15">
      <c r="A141" s="35" t="s">
        <v>142</v>
      </c>
      <c r="B141" s="49">
        <f>_xlfn.IFERROR(AVERAGE(Vertices[PageRank]),NoMetricMessage)</f>
        <v>0.9999930000000005</v>
      </c>
    </row>
    <row r="142" spans="1:2" ht="15">
      <c r="A142" s="35" t="s">
        <v>143</v>
      </c>
      <c r="B142" s="49">
        <f>_xlfn.IFERROR(MEDIAN(Vertices[PageRank]),NoMetricMessage)</f>
        <v>0.999993</v>
      </c>
    </row>
    <row r="153" spans="1:2" ht="15">
      <c r="A153" s="35" t="s">
        <v>118</v>
      </c>
      <c r="B153" s="49">
        <f>IF(COUNT(Vertices[Clustering Coefficient])&gt;0,R2,NoMetricMessage)</f>
        <v>0</v>
      </c>
    </row>
    <row r="154" spans="1:2" ht="15">
      <c r="A154" s="35" t="s">
        <v>119</v>
      </c>
      <c r="B154" s="49">
        <f>IF(COUNT(Vertices[Clustering Coefficient])&gt;0,R57,NoMetricMessage)</f>
        <v>0.6666666666666666</v>
      </c>
    </row>
    <row r="155" spans="1:2" ht="15">
      <c r="A155" s="35" t="s">
        <v>120</v>
      </c>
      <c r="B155" s="49">
        <f>_xlfn.IFERROR(AVERAGE(Vertices[Clustering Coefficient]),NoMetricMessage)</f>
        <v>0.09642857142857145</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1065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1066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1067</v>
      </c>
      <c r="K7" s="13" t="s">
        <v>1068</v>
      </c>
    </row>
    <row r="8" spans="1:11" ht="409.5">
      <c r="A8"/>
      <c r="B8">
        <v>2</v>
      </c>
      <c r="C8">
        <v>2</v>
      </c>
      <c r="D8" t="s">
        <v>61</v>
      </c>
      <c r="E8" t="s">
        <v>61</v>
      </c>
      <c r="H8" t="s">
        <v>73</v>
      </c>
      <c r="J8" t="s">
        <v>1069</v>
      </c>
      <c r="K8" s="13" t="s">
        <v>1070</v>
      </c>
    </row>
    <row r="9" spans="1:11" ht="409.5">
      <c r="A9"/>
      <c r="B9">
        <v>3</v>
      </c>
      <c r="C9">
        <v>4</v>
      </c>
      <c r="D9" t="s">
        <v>62</v>
      </c>
      <c r="E9" t="s">
        <v>62</v>
      </c>
      <c r="H9" t="s">
        <v>74</v>
      </c>
      <c r="J9" t="s">
        <v>1071</v>
      </c>
      <c r="K9" s="13" t="s">
        <v>1072</v>
      </c>
    </row>
    <row r="10" spans="1:11" ht="409.5">
      <c r="A10"/>
      <c r="B10">
        <v>4</v>
      </c>
      <c r="D10" t="s">
        <v>63</v>
      </c>
      <c r="E10" t="s">
        <v>63</v>
      </c>
      <c r="H10" t="s">
        <v>75</v>
      </c>
      <c r="J10" t="s">
        <v>1073</v>
      </c>
      <c r="K10" s="13" t="s">
        <v>1074</v>
      </c>
    </row>
    <row r="11" spans="1:11" ht="15">
      <c r="A11"/>
      <c r="B11">
        <v>5</v>
      </c>
      <c r="D11" t="s">
        <v>46</v>
      </c>
      <c r="E11">
        <v>1</v>
      </c>
      <c r="H11" t="s">
        <v>76</v>
      </c>
      <c r="J11" t="s">
        <v>1075</v>
      </c>
      <c r="K11" t="s">
        <v>1076</v>
      </c>
    </row>
    <row r="12" spans="1:11" ht="15">
      <c r="A12"/>
      <c r="B12"/>
      <c r="D12" t="s">
        <v>64</v>
      </c>
      <c r="E12">
        <v>2</v>
      </c>
      <c r="H12">
        <v>0</v>
      </c>
      <c r="J12" t="s">
        <v>1077</v>
      </c>
      <c r="K12" t="s">
        <v>1078</v>
      </c>
    </row>
    <row r="13" spans="1:11" ht="15">
      <c r="A13"/>
      <c r="B13"/>
      <c r="D13">
        <v>1</v>
      </c>
      <c r="E13">
        <v>3</v>
      </c>
      <c r="H13">
        <v>1</v>
      </c>
      <c r="J13" t="s">
        <v>1079</v>
      </c>
      <c r="K13" t="s">
        <v>1080</v>
      </c>
    </row>
    <row r="14" spans="4:11" ht="15">
      <c r="D14">
        <v>2</v>
      </c>
      <c r="E14">
        <v>4</v>
      </c>
      <c r="H14">
        <v>2</v>
      </c>
      <c r="J14" t="s">
        <v>1081</v>
      </c>
      <c r="K14" t="s">
        <v>1082</v>
      </c>
    </row>
    <row r="15" spans="4:11" ht="15">
      <c r="D15">
        <v>3</v>
      </c>
      <c r="E15">
        <v>5</v>
      </c>
      <c r="H15">
        <v>3</v>
      </c>
      <c r="J15" t="s">
        <v>1083</v>
      </c>
      <c r="K15" t="s">
        <v>1084</v>
      </c>
    </row>
    <row r="16" spans="4:11" ht="15">
      <c r="D16">
        <v>4</v>
      </c>
      <c r="E16">
        <v>6</v>
      </c>
      <c r="H16">
        <v>4</v>
      </c>
      <c r="J16" t="s">
        <v>1085</v>
      </c>
      <c r="K16" t="s">
        <v>1086</v>
      </c>
    </row>
    <row r="17" spans="4:11" ht="15">
      <c r="D17">
        <v>5</v>
      </c>
      <c r="E17">
        <v>7</v>
      </c>
      <c r="H17">
        <v>5</v>
      </c>
      <c r="J17" t="s">
        <v>1087</v>
      </c>
      <c r="K17" t="s">
        <v>1088</v>
      </c>
    </row>
    <row r="18" spans="4:11" ht="15">
      <c r="D18">
        <v>6</v>
      </c>
      <c r="E18">
        <v>8</v>
      </c>
      <c r="H18">
        <v>6</v>
      </c>
      <c r="J18" t="s">
        <v>1089</v>
      </c>
      <c r="K18" t="s">
        <v>1090</v>
      </c>
    </row>
    <row r="19" spans="4:11" ht="15">
      <c r="D19">
        <v>7</v>
      </c>
      <c r="E19">
        <v>9</v>
      </c>
      <c r="H19">
        <v>7</v>
      </c>
      <c r="J19" t="s">
        <v>1091</v>
      </c>
      <c r="K19" t="s">
        <v>1092</v>
      </c>
    </row>
    <row r="20" spans="4:11" ht="15">
      <c r="D20">
        <v>8</v>
      </c>
      <c r="H20">
        <v>8</v>
      </c>
      <c r="J20" t="s">
        <v>1093</v>
      </c>
      <c r="K20" t="s">
        <v>1094</v>
      </c>
    </row>
    <row r="21" spans="4:11" ht="409.5">
      <c r="D21">
        <v>9</v>
      </c>
      <c r="H21">
        <v>9</v>
      </c>
      <c r="J21" t="s">
        <v>1095</v>
      </c>
      <c r="K21" s="13" t="s">
        <v>1096</v>
      </c>
    </row>
    <row r="22" spans="4:11" ht="409.5">
      <c r="D22">
        <v>10</v>
      </c>
      <c r="J22" t="s">
        <v>1097</v>
      </c>
      <c r="K22" s="13" t="s">
        <v>1098</v>
      </c>
    </row>
    <row r="23" spans="4:11" ht="409.5">
      <c r="D23">
        <v>11</v>
      </c>
      <c r="J23" t="s">
        <v>1099</v>
      </c>
      <c r="K23" s="13" t="s">
        <v>1100</v>
      </c>
    </row>
    <row r="24" spans="10:11" ht="409.5">
      <c r="J24" t="s">
        <v>1101</v>
      </c>
      <c r="K24" s="13" t="s">
        <v>1760</v>
      </c>
    </row>
    <row r="25" spans="10:11" ht="15">
      <c r="J25" t="s">
        <v>1102</v>
      </c>
      <c r="K25" t="b">
        <v>0</v>
      </c>
    </row>
    <row r="26" spans="10:11" ht="15">
      <c r="J26" t="s">
        <v>1758</v>
      </c>
      <c r="K26" t="s">
        <v>1759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1138</v>
      </c>
      <c r="B2" s="128" t="s">
        <v>1139</v>
      </c>
      <c r="C2" s="67" t="s">
        <v>1140</v>
      </c>
    </row>
    <row r="3" spans="1:3" ht="15">
      <c r="A3" s="127" t="s">
        <v>1104</v>
      </c>
      <c r="B3" s="127" t="s">
        <v>1104</v>
      </c>
      <c r="C3" s="36">
        <v>15</v>
      </c>
    </row>
    <row r="4" spans="1:3" ht="15">
      <c r="A4" s="127" t="s">
        <v>1105</v>
      </c>
      <c r="B4" s="127" t="s">
        <v>1105</v>
      </c>
      <c r="C4" s="36">
        <v>9</v>
      </c>
    </row>
    <row r="5" spans="1:3" ht="15">
      <c r="A5" s="127" t="s">
        <v>1106</v>
      </c>
      <c r="B5" s="127" t="s">
        <v>1106</v>
      </c>
      <c r="C5" s="36">
        <v>5</v>
      </c>
    </row>
    <row r="6" spans="1:3" ht="15">
      <c r="A6" s="127" t="s">
        <v>1107</v>
      </c>
      <c r="B6" s="127" t="s">
        <v>1107</v>
      </c>
      <c r="C6" s="36">
        <v>6</v>
      </c>
    </row>
    <row r="7" spans="1:3" ht="15">
      <c r="A7" s="127" t="s">
        <v>1108</v>
      </c>
      <c r="B7" s="127" t="s">
        <v>1108</v>
      </c>
      <c r="C7" s="36">
        <v>4</v>
      </c>
    </row>
    <row r="8" spans="1:3" ht="15">
      <c r="A8" s="127" t="s">
        <v>1109</v>
      </c>
      <c r="B8" s="127" t="s">
        <v>1109</v>
      </c>
      <c r="C8" s="36">
        <v>5</v>
      </c>
    </row>
    <row r="9" spans="1:3" ht="15">
      <c r="A9" s="127" t="s">
        <v>1110</v>
      </c>
      <c r="B9" s="127" t="s">
        <v>1110</v>
      </c>
      <c r="C9" s="36">
        <v>5</v>
      </c>
    </row>
    <row r="10" spans="1:3" ht="15">
      <c r="A10" s="127" t="s">
        <v>1111</v>
      </c>
      <c r="B10" s="127" t="s">
        <v>1111</v>
      </c>
      <c r="C10" s="36">
        <v>2</v>
      </c>
    </row>
    <row r="11" spans="1:3" ht="15">
      <c r="A11" s="127" t="s">
        <v>1112</v>
      </c>
      <c r="B11" s="127" t="s">
        <v>1112</v>
      </c>
      <c r="C11" s="36">
        <v>2</v>
      </c>
    </row>
    <row r="12" spans="1:3" ht="15">
      <c r="A12" s="127" t="s">
        <v>1113</v>
      </c>
      <c r="B12" s="127" t="s">
        <v>1113</v>
      </c>
      <c r="C12" s="36">
        <v>3</v>
      </c>
    </row>
    <row r="13" spans="1:3" ht="15">
      <c r="A13" s="127" t="s">
        <v>1114</v>
      </c>
      <c r="B13" s="127" t="s">
        <v>1114</v>
      </c>
      <c r="C13" s="36">
        <v>2</v>
      </c>
    </row>
    <row r="14" spans="1:3" ht="15">
      <c r="A14" s="127" t="s">
        <v>1115</v>
      </c>
      <c r="B14" s="127" t="s">
        <v>1115</v>
      </c>
      <c r="C14" s="36">
        <v>1</v>
      </c>
    </row>
    <row r="15" spans="1:3" ht="15">
      <c r="A15" s="127" t="s">
        <v>1116</v>
      </c>
      <c r="B15" s="127" t="s">
        <v>1116</v>
      </c>
      <c r="C15" s="36">
        <v>1</v>
      </c>
    </row>
    <row r="16" spans="1:3" ht="15">
      <c r="A16" s="127" t="s">
        <v>1117</v>
      </c>
      <c r="B16" s="127" t="s">
        <v>1117</v>
      </c>
      <c r="C16" s="36">
        <v>2</v>
      </c>
    </row>
    <row r="17" spans="1:3" ht="15">
      <c r="A17" s="127" t="s">
        <v>1118</v>
      </c>
      <c r="B17" s="127" t="s">
        <v>1118</v>
      </c>
      <c r="C17" s="36">
        <v>1</v>
      </c>
    </row>
    <row r="18" spans="1:3" ht="15">
      <c r="A18" s="127" t="s">
        <v>1119</v>
      </c>
      <c r="B18" s="127" t="s">
        <v>1119</v>
      </c>
      <c r="C18" s="36">
        <v>1</v>
      </c>
    </row>
    <row r="19" spans="1:3" ht="15">
      <c r="A19" s="127" t="s">
        <v>1120</v>
      </c>
      <c r="B19" s="127" t="s">
        <v>1120</v>
      </c>
      <c r="C19" s="36">
        <v>1</v>
      </c>
    </row>
    <row r="20" spans="1:3" ht="15">
      <c r="A20" s="127" t="s">
        <v>1121</v>
      </c>
      <c r="B20" s="127" t="s">
        <v>1121</v>
      </c>
      <c r="C20" s="36">
        <v>1</v>
      </c>
    </row>
    <row r="21" spans="1:3" ht="15">
      <c r="A21" s="127" t="s">
        <v>1122</v>
      </c>
      <c r="B21" s="127" t="s">
        <v>1122</v>
      </c>
      <c r="C21" s="36">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1146</v>
      </c>
      <c r="B1" s="13" t="s">
        <v>1151</v>
      </c>
      <c r="C1" s="13" t="s">
        <v>1152</v>
      </c>
      <c r="D1" s="13" t="s">
        <v>1154</v>
      </c>
      <c r="E1" s="85" t="s">
        <v>1153</v>
      </c>
      <c r="F1" s="85" t="s">
        <v>1156</v>
      </c>
      <c r="G1" s="13" t="s">
        <v>1155</v>
      </c>
      <c r="H1" s="13" t="s">
        <v>1158</v>
      </c>
      <c r="I1" s="85" t="s">
        <v>1157</v>
      </c>
      <c r="J1" s="85" t="s">
        <v>1160</v>
      </c>
      <c r="K1" s="85" t="s">
        <v>1159</v>
      </c>
      <c r="L1" s="85" t="s">
        <v>1162</v>
      </c>
      <c r="M1" s="85" t="s">
        <v>1161</v>
      </c>
      <c r="N1" s="85" t="s">
        <v>1164</v>
      </c>
      <c r="O1" s="13" t="s">
        <v>1163</v>
      </c>
      <c r="P1" s="13" t="s">
        <v>1166</v>
      </c>
      <c r="Q1" s="85" t="s">
        <v>1165</v>
      </c>
      <c r="R1" s="85" t="s">
        <v>1168</v>
      </c>
      <c r="S1" s="85" t="s">
        <v>1167</v>
      </c>
      <c r="T1" s="85" t="s">
        <v>1170</v>
      </c>
      <c r="U1" s="85" t="s">
        <v>1169</v>
      </c>
      <c r="V1" s="85" t="s">
        <v>1171</v>
      </c>
    </row>
    <row r="2" spans="1:22" ht="15">
      <c r="A2" s="90" t="s">
        <v>331</v>
      </c>
      <c r="B2" s="85">
        <v>3</v>
      </c>
      <c r="C2" s="90" t="s">
        <v>332</v>
      </c>
      <c r="D2" s="85">
        <v>1</v>
      </c>
      <c r="E2" s="85"/>
      <c r="F2" s="85"/>
      <c r="G2" s="90" t="s">
        <v>1147</v>
      </c>
      <c r="H2" s="85">
        <v>1</v>
      </c>
      <c r="I2" s="85"/>
      <c r="J2" s="85"/>
      <c r="K2" s="85"/>
      <c r="L2" s="85"/>
      <c r="M2" s="85"/>
      <c r="N2" s="85"/>
      <c r="O2" s="90" t="s">
        <v>331</v>
      </c>
      <c r="P2" s="85">
        <v>3</v>
      </c>
      <c r="Q2" s="85"/>
      <c r="R2" s="85"/>
      <c r="S2" s="85"/>
      <c r="T2" s="85"/>
      <c r="U2" s="85"/>
      <c r="V2" s="85"/>
    </row>
    <row r="3" spans="1:22" ht="15">
      <c r="A3" s="90" t="s">
        <v>340</v>
      </c>
      <c r="B3" s="85">
        <v>1</v>
      </c>
      <c r="C3" s="90" t="s">
        <v>333</v>
      </c>
      <c r="D3" s="85">
        <v>1</v>
      </c>
      <c r="E3" s="85"/>
      <c r="F3" s="85"/>
      <c r="G3" s="90" t="s">
        <v>1148</v>
      </c>
      <c r="H3" s="85">
        <v>1</v>
      </c>
      <c r="I3" s="85"/>
      <c r="J3" s="85"/>
      <c r="K3" s="85"/>
      <c r="L3" s="85"/>
      <c r="M3" s="85"/>
      <c r="N3" s="85"/>
      <c r="O3" s="85"/>
      <c r="P3" s="85"/>
      <c r="Q3" s="85"/>
      <c r="R3" s="85"/>
      <c r="S3" s="85"/>
      <c r="T3" s="85"/>
      <c r="U3" s="85"/>
      <c r="V3" s="85"/>
    </row>
    <row r="4" spans="1:22" ht="15">
      <c r="A4" s="90" t="s">
        <v>1147</v>
      </c>
      <c r="B4" s="85">
        <v>1</v>
      </c>
      <c r="C4" s="90" t="s">
        <v>334</v>
      </c>
      <c r="D4" s="85">
        <v>1</v>
      </c>
      <c r="E4" s="85"/>
      <c r="F4" s="85"/>
      <c r="G4" s="85"/>
      <c r="H4" s="85"/>
      <c r="I4" s="85"/>
      <c r="J4" s="85"/>
      <c r="K4" s="85"/>
      <c r="L4" s="85"/>
      <c r="M4" s="85"/>
      <c r="N4" s="85"/>
      <c r="O4" s="85"/>
      <c r="P4" s="85"/>
      <c r="Q4" s="85"/>
      <c r="R4" s="85"/>
      <c r="S4" s="85"/>
      <c r="T4" s="85"/>
      <c r="U4" s="85"/>
      <c r="V4" s="85"/>
    </row>
    <row r="5" spans="1:22" ht="15">
      <c r="A5" s="90" t="s">
        <v>1148</v>
      </c>
      <c r="B5" s="85">
        <v>1</v>
      </c>
      <c r="C5" s="90" t="s">
        <v>335</v>
      </c>
      <c r="D5" s="85">
        <v>1</v>
      </c>
      <c r="E5" s="85"/>
      <c r="F5" s="85"/>
      <c r="G5" s="85"/>
      <c r="H5" s="85"/>
      <c r="I5" s="85"/>
      <c r="J5" s="85"/>
      <c r="K5" s="85"/>
      <c r="L5" s="85"/>
      <c r="M5" s="85"/>
      <c r="N5" s="85"/>
      <c r="O5" s="85"/>
      <c r="P5" s="85"/>
      <c r="Q5" s="85"/>
      <c r="R5" s="85"/>
      <c r="S5" s="85"/>
      <c r="T5" s="85"/>
      <c r="U5" s="85"/>
      <c r="V5" s="85"/>
    </row>
    <row r="6" spans="1:22" ht="15">
      <c r="A6" s="90" t="s">
        <v>1149</v>
      </c>
      <c r="B6" s="85">
        <v>1</v>
      </c>
      <c r="C6" s="90" t="s">
        <v>336</v>
      </c>
      <c r="D6" s="85">
        <v>1</v>
      </c>
      <c r="E6" s="85"/>
      <c r="F6" s="85"/>
      <c r="G6" s="85"/>
      <c r="H6" s="85"/>
      <c r="I6" s="85"/>
      <c r="J6" s="85"/>
      <c r="K6" s="85"/>
      <c r="L6" s="85"/>
      <c r="M6" s="85"/>
      <c r="N6" s="85"/>
      <c r="O6" s="85"/>
      <c r="P6" s="85"/>
      <c r="Q6" s="85"/>
      <c r="R6" s="85"/>
      <c r="S6" s="85"/>
      <c r="T6" s="85"/>
      <c r="U6" s="85"/>
      <c r="V6" s="85"/>
    </row>
    <row r="7" spans="1:22" ht="15">
      <c r="A7" s="90" t="s">
        <v>1150</v>
      </c>
      <c r="B7" s="85">
        <v>1</v>
      </c>
      <c r="C7" s="90" t="s">
        <v>337</v>
      </c>
      <c r="D7" s="85">
        <v>1</v>
      </c>
      <c r="E7" s="85"/>
      <c r="F7" s="85"/>
      <c r="G7" s="85"/>
      <c r="H7" s="85"/>
      <c r="I7" s="85"/>
      <c r="J7" s="85"/>
      <c r="K7" s="85"/>
      <c r="L7" s="85"/>
      <c r="M7" s="85"/>
      <c r="N7" s="85"/>
      <c r="O7" s="85"/>
      <c r="P7" s="85"/>
      <c r="Q7" s="85"/>
      <c r="R7" s="85"/>
      <c r="S7" s="85"/>
      <c r="T7" s="85"/>
      <c r="U7" s="85"/>
      <c r="V7" s="85"/>
    </row>
    <row r="8" spans="1:22" ht="15">
      <c r="A8" s="90" t="s">
        <v>337</v>
      </c>
      <c r="B8" s="85">
        <v>1</v>
      </c>
      <c r="C8" s="90" t="s">
        <v>1149</v>
      </c>
      <c r="D8" s="85">
        <v>1</v>
      </c>
      <c r="E8" s="85"/>
      <c r="F8" s="85"/>
      <c r="G8" s="85"/>
      <c r="H8" s="85"/>
      <c r="I8" s="85"/>
      <c r="J8" s="85"/>
      <c r="K8" s="85"/>
      <c r="L8" s="85"/>
      <c r="M8" s="85"/>
      <c r="N8" s="85"/>
      <c r="O8" s="85"/>
      <c r="P8" s="85"/>
      <c r="Q8" s="85"/>
      <c r="R8" s="85"/>
      <c r="S8" s="85"/>
      <c r="T8" s="85"/>
      <c r="U8" s="85"/>
      <c r="V8" s="85"/>
    </row>
    <row r="9" spans="1:22" ht="15">
      <c r="A9" s="90" t="s">
        <v>336</v>
      </c>
      <c r="B9" s="85">
        <v>1</v>
      </c>
      <c r="C9" s="90" t="s">
        <v>1150</v>
      </c>
      <c r="D9" s="85">
        <v>1</v>
      </c>
      <c r="E9" s="85"/>
      <c r="F9" s="85"/>
      <c r="G9" s="85"/>
      <c r="H9" s="85"/>
      <c r="I9" s="85"/>
      <c r="J9" s="85"/>
      <c r="K9" s="85"/>
      <c r="L9" s="85"/>
      <c r="M9" s="85"/>
      <c r="N9" s="85"/>
      <c r="O9" s="85"/>
      <c r="P9" s="85"/>
      <c r="Q9" s="85"/>
      <c r="R9" s="85"/>
      <c r="S9" s="85"/>
      <c r="T9" s="85"/>
      <c r="U9" s="85"/>
      <c r="V9" s="85"/>
    </row>
    <row r="10" spans="1:22" ht="15">
      <c r="A10" s="90" t="s">
        <v>335</v>
      </c>
      <c r="B10" s="85">
        <v>1</v>
      </c>
      <c r="C10" s="85"/>
      <c r="D10" s="85"/>
      <c r="E10" s="85"/>
      <c r="F10" s="85"/>
      <c r="G10" s="85"/>
      <c r="H10" s="85"/>
      <c r="I10" s="85"/>
      <c r="J10" s="85"/>
      <c r="K10" s="85"/>
      <c r="L10" s="85"/>
      <c r="M10" s="85"/>
      <c r="N10" s="85"/>
      <c r="O10" s="85"/>
      <c r="P10" s="85"/>
      <c r="Q10" s="85"/>
      <c r="R10" s="85"/>
      <c r="S10" s="85"/>
      <c r="T10" s="85"/>
      <c r="U10" s="85"/>
      <c r="V10" s="85"/>
    </row>
    <row r="11" spans="1:22" ht="15">
      <c r="A11" s="90" t="s">
        <v>334</v>
      </c>
      <c r="B11" s="85">
        <v>1</v>
      </c>
      <c r="C11" s="85"/>
      <c r="D11" s="85"/>
      <c r="E11" s="85"/>
      <c r="F11" s="85"/>
      <c r="G11" s="85"/>
      <c r="H11" s="85"/>
      <c r="I11" s="85"/>
      <c r="J11" s="85"/>
      <c r="K11" s="85"/>
      <c r="L11" s="85"/>
      <c r="M11" s="85"/>
      <c r="N11" s="85"/>
      <c r="O11" s="85"/>
      <c r="P11" s="85"/>
      <c r="Q11" s="85"/>
      <c r="R11" s="85"/>
      <c r="S11" s="85"/>
      <c r="T11" s="85"/>
      <c r="U11" s="85"/>
      <c r="V11" s="85"/>
    </row>
    <row r="14" spans="1:22" ht="15" customHeight="1">
      <c r="A14" s="13" t="s">
        <v>1174</v>
      </c>
      <c r="B14" s="13" t="s">
        <v>1151</v>
      </c>
      <c r="C14" s="13" t="s">
        <v>1178</v>
      </c>
      <c r="D14" s="13" t="s">
        <v>1154</v>
      </c>
      <c r="E14" s="85" t="s">
        <v>1179</v>
      </c>
      <c r="F14" s="85" t="s">
        <v>1156</v>
      </c>
      <c r="G14" s="13" t="s">
        <v>1180</v>
      </c>
      <c r="H14" s="13" t="s">
        <v>1158</v>
      </c>
      <c r="I14" s="85" t="s">
        <v>1181</v>
      </c>
      <c r="J14" s="85" t="s">
        <v>1160</v>
      </c>
      <c r="K14" s="85" t="s">
        <v>1182</v>
      </c>
      <c r="L14" s="85" t="s">
        <v>1162</v>
      </c>
      <c r="M14" s="85" t="s">
        <v>1183</v>
      </c>
      <c r="N14" s="85" t="s">
        <v>1164</v>
      </c>
      <c r="O14" s="13" t="s">
        <v>1184</v>
      </c>
      <c r="P14" s="13" t="s">
        <v>1166</v>
      </c>
      <c r="Q14" s="85" t="s">
        <v>1185</v>
      </c>
      <c r="R14" s="85" t="s">
        <v>1168</v>
      </c>
      <c r="S14" s="85" t="s">
        <v>1186</v>
      </c>
      <c r="T14" s="85" t="s">
        <v>1170</v>
      </c>
      <c r="U14" s="85" t="s">
        <v>1187</v>
      </c>
      <c r="V14" s="85" t="s">
        <v>1171</v>
      </c>
    </row>
    <row r="15" spans="1:22" ht="15">
      <c r="A15" s="85" t="s">
        <v>341</v>
      </c>
      <c r="B15" s="85">
        <v>3</v>
      </c>
      <c r="C15" s="85" t="s">
        <v>342</v>
      </c>
      <c r="D15" s="85">
        <v>2</v>
      </c>
      <c r="E15" s="85"/>
      <c r="F15" s="85"/>
      <c r="G15" s="85" t="s">
        <v>1175</v>
      </c>
      <c r="H15" s="85">
        <v>1</v>
      </c>
      <c r="I15" s="85"/>
      <c r="J15" s="85"/>
      <c r="K15" s="85"/>
      <c r="L15" s="85"/>
      <c r="M15" s="85"/>
      <c r="N15" s="85"/>
      <c r="O15" s="85" t="s">
        <v>341</v>
      </c>
      <c r="P15" s="85">
        <v>3</v>
      </c>
      <c r="Q15" s="85"/>
      <c r="R15" s="85"/>
      <c r="S15" s="85"/>
      <c r="T15" s="85"/>
      <c r="U15" s="85"/>
      <c r="V15" s="85"/>
    </row>
    <row r="16" spans="1:22" ht="15">
      <c r="A16" s="85" t="s">
        <v>342</v>
      </c>
      <c r="B16" s="85">
        <v>2</v>
      </c>
      <c r="C16" s="85" t="s">
        <v>344</v>
      </c>
      <c r="D16" s="85">
        <v>2</v>
      </c>
      <c r="E16" s="85"/>
      <c r="F16" s="85"/>
      <c r="G16" s="85" t="s">
        <v>1176</v>
      </c>
      <c r="H16" s="85">
        <v>1</v>
      </c>
      <c r="I16" s="85"/>
      <c r="J16" s="85"/>
      <c r="K16" s="85"/>
      <c r="L16" s="85"/>
      <c r="M16" s="85"/>
      <c r="N16" s="85"/>
      <c r="O16" s="85"/>
      <c r="P16" s="85"/>
      <c r="Q16" s="85"/>
      <c r="R16" s="85"/>
      <c r="S16" s="85"/>
      <c r="T16" s="85"/>
      <c r="U16" s="85"/>
      <c r="V16" s="85"/>
    </row>
    <row r="17" spans="1:22" ht="15">
      <c r="A17" s="85" t="s">
        <v>344</v>
      </c>
      <c r="B17" s="85">
        <v>2</v>
      </c>
      <c r="C17" s="85" t="s">
        <v>343</v>
      </c>
      <c r="D17" s="85">
        <v>1</v>
      </c>
      <c r="E17" s="85"/>
      <c r="F17" s="85"/>
      <c r="G17" s="85"/>
      <c r="H17" s="85"/>
      <c r="I17" s="85"/>
      <c r="J17" s="85"/>
      <c r="K17" s="85"/>
      <c r="L17" s="85"/>
      <c r="M17" s="85"/>
      <c r="N17" s="85"/>
      <c r="O17" s="85"/>
      <c r="P17" s="85"/>
      <c r="Q17" s="85"/>
      <c r="R17" s="85"/>
      <c r="S17" s="85"/>
      <c r="T17" s="85"/>
      <c r="U17" s="85"/>
      <c r="V17" s="85"/>
    </row>
    <row r="18" spans="1:22" ht="15">
      <c r="A18" s="85" t="s">
        <v>349</v>
      </c>
      <c r="B18" s="85">
        <v>1</v>
      </c>
      <c r="C18" s="85" t="s">
        <v>345</v>
      </c>
      <c r="D18" s="85">
        <v>1</v>
      </c>
      <c r="E18" s="85"/>
      <c r="F18" s="85"/>
      <c r="G18" s="85"/>
      <c r="H18" s="85"/>
      <c r="I18" s="85"/>
      <c r="J18" s="85"/>
      <c r="K18" s="85"/>
      <c r="L18" s="85"/>
      <c r="M18" s="85"/>
      <c r="N18" s="85"/>
      <c r="O18" s="85"/>
      <c r="P18" s="85"/>
      <c r="Q18" s="85"/>
      <c r="R18" s="85"/>
      <c r="S18" s="85"/>
      <c r="T18" s="85"/>
      <c r="U18" s="85"/>
      <c r="V18" s="85"/>
    </row>
    <row r="19" spans="1:22" ht="15">
      <c r="A19" s="85" t="s">
        <v>1175</v>
      </c>
      <c r="B19" s="85">
        <v>1</v>
      </c>
      <c r="C19" s="85" t="s">
        <v>346</v>
      </c>
      <c r="D19" s="85">
        <v>1</v>
      </c>
      <c r="E19" s="85"/>
      <c r="F19" s="85"/>
      <c r="G19" s="85"/>
      <c r="H19" s="85"/>
      <c r="I19" s="85"/>
      <c r="J19" s="85"/>
      <c r="K19" s="85"/>
      <c r="L19" s="85"/>
      <c r="M19" s="85"/>
      <c r="N19" s="85"/>
      <c r="O19" s="85"/>
      <c r="P19" s="85"/>
      <c r="Q19" s="85"/>
      <c r="R19" s="85"/>
      <c r="S19" s="85"/>
      <c r="T19" s="85"/>
      <c r="U19" s="85"/>
      <c r="V19" s="85"/>
    </row>
    <row r="20" spans="1:22" ht="15">
      <c r="A20" s="85" t="s">
        <v>1176</v>
      </c>
      <c r="B20" s="85">
        <v>1</v>
      </c>
      <c r="C20" s="85" t="s">
        <v>1177</v>
      </c>
      <c r="D20" s="85">
        <v>1</v>
      </c>
      <c r="E20" s="85"/>
      <c r="F20" s="85"/>
      <c r="G20" s="85"/>
      <c r="H20" s="85"/>
      <c r="I20" s="85"/>
      <c r="J20" s="85"/>
      <c r="K20" s="85"/>
      <c r="L20" s="85"/>
      <c r="M20" s="85"/>
      <c r="N20" s="85"/>
      <c r="O20" s="85"/>
      <c r="P20" s="85"/>
      <c r="Q20" s="85"/>
      <c r="R20" s="85"/>
      <c r="S20" s="85"/>
      <c r="T20" s="85"/>
      <c r="U20" s="85"/>
      <c r="V20" s="85"/>
    </row>
    <row r="21" spans="1:22" ht="15">
      <c r="A21" s="85" t="s">
        <v>1177</v>
      </c>
      <c r="B21" s="85">
        <v>1</v>
      </c>
      <c r="C21" s="85"/>
      <c r="D21" s="85"/>
      <c r="E21" s="85"/>
      <c r="F21" s="85"/>
      <c r="G21" s="85"/>
      <c r="H21" s="85"/>
      <c r="I21" s="85"/>
      <c r="J21" s="85"/>
      <c r="K21" s="85"/>
      <c r="L21" s="85"/>
      <c r="M21" s="85"/>
      <c r="N21" s="85"/>
      <c r="O21" s="85"/>
      <c r="P21" s="85"/>
      <c r="Q21" s="85"/>
      <c r="R21" s="85"/>
      <c r="S21" s="85"/>
      <c r="T21" s="85"/>
      <c r="U21" s="85"/>
      <c r="V21" s="85"/>
    </row>
    <row r="22" spans="1:22" ht="15">
      <c r="A22" s="85" t="s">
        <v>346</v>
      </c>
      <c r="B22" s="85">
        <v>1</v>
      </c>
      <c r="C22" s="85"/>
      <c r="D22" s="85"/>
      <c r="E22" s="85"/>
      <c r="F22" s="85"/>
      <c r="G22" s="85"/>
      <c r="H22" s="85"/>
      <c r="I22" s="85"/>
      <c r="J22" s="85"/>
      <c r="K22" s="85"/>
      <c r="L22" s="85"/>
      <c r="M22" s="85"/>
      <c r="N22" s="85"/>
      <c r="O22" s="85"/>
      <c r="P22" s="85"/>
      <c r="Q22" s="85"/>
      <c r="R22" s="85"/>
      <c r="S22" s="85"/>
      <c r="T22" s="85"/>
      <c r="U22" s="85"/>
      <c r="V22" s="85"/>
    </row>
    <row r="23" spans="1:22" ht="15">
      <c r="A23" s="85" t="s">
        <v>345</v>
      </c>
      <c r="B23" s="85">
        <v>1</v>
      </c>
      <c r="C23" s="85"/>
      <c r="D23" s="85"/>
      <c r="E23" s="85"/>
      <c r="F23" s="85"/>
      <c r="G23" s="85"/>
      <c r="H23" s="85"/>
      <c r="I23" s="85"/>
      <c r="J23" s="85"/>
      <c r="K23" s="85"/>
      <c r="L23" s="85"/>
      <c r="M23" s="85"/>
      <c r="N23" s="85"/>
      <c r="O23" s="85"/>
      <c r="P23" s="85"/>
      <c r="Q23" s="85"/>
      <c r="R23" s="85"/>
      <c r="S23" s="85"/>
      <c r="T23" s="85"/>
      <c r="U23" s="85"/>
      <c r="V23" s="85"/>
    </row>
    <row r="24" spans="1:22" ht="15">
      <c r="A24" s="85" t="s">
        <v>343</v>
      </c>
      <c r="B24" s="85">
        <v>1</v>
      </c>
      <c r="C24" s="85"/>
      <c r="D24" s="85"/>
      <c r="E24" s="85"/>
      <c r="F24" s="85"/>
      <c r="G24" s="85"/>
      <c r="H24" s="85"/>
      <c r="I24" s="85"/>
      <c r="J24" s="85"/>
      <c r="K24" s="85"/>
      <c r="L24" s="85"/>
      <c r="M24" s="85"/>
      <c r="N24" s="85"/>
      <c r="O24" s="85"/>
      <c r="P24" s="85"/>
      <c r="Q24" s="85"/>
      <c r="R24" s="85"/>
      <c r="S24" s="85"/>
      <c r="T24" s="85"/>
      <c r="U24" s="85"/>
      <c r="V24" s="85"/>
    </row>
    <row r="27" spans="1:22" ht="15" customHeight="1">
      <c r="A27" s="13" t="s">
        <v>1190</v>
      </c>
      <c r="B27" s="13" t="s">
        <v>1151</v>
      </c>
      <c r="C27" s="13" t="s">
        <v>1199</v>
      </c>
      <c r="D27" s="13" t="s">
        <v>1154</v>
      </c>
      <c r="E27" s="13" t="s">
        <v>1208</v>
      </c>
      <c r="F27" s="13" t="s">
        <v>1156</v>
      </c>
      <c r="G27" s="13" t="s">
        <v>1212</v>
      </c>
      <c r="H27" s="13" t="s">
        <v>1158</v>
      </c>
      <c r="I27" s="85" t="s">
        <v>1213</v>
      </c>
      <c r="J27" s="85" t="s">
        <v>1160</v>
      </c>
      <c r="K27" s="13" t="s">
        <v>1214</v>
      </c>
      <c r="L27" s="13" t="s">
        <v>1162</v>
      </c>
      <c r="M27" s="13" t="s">
        <v>1219</v>
      </c>
      <c r="N27" s="13" t="s">
        <v>1164</v>
      </c>
      <c r="O27" s="13" t="s">
        <v>1223</v>
      </c>
      <c r="P27" s="13" t="s">
        <v>1166</v>
      </c>
      <c r="Q27" s="85" t="s">
        <v>1226</v>
      </c>
      <c r="R27" s="85" t="s">
        <v>1168</v>
      </c>
      <c r="S27" s="85" t="s">
        <v>1227</v>
      </c>
      <c r="T27" s="85" t="s">
        <v>1170</v>
      </c>
      <c r="U27" s="85" t="s">
        <v>1228</v>
      </c>
      <c r="V27" s="85" t="s">
        <v>1171</v>
      </c>
    </row>
    <row r="28" spans="1:22" ht="15">
      <c r="A28" s="85" t="s">
        <v>1191</v>
      </c>
      <c r="B28" s="85">
        <v>8</v>
      </c>
      <c r="C28" s="85" t="s">
        <v>1191</v>
      </c>
      <c r="D28" s="85">
        <v>5</v>
      </c>
      <c r="E28" s="85" t="s">
        <v>364</v>
      </c>
      <c r="F28" s="85">
        <v>3</v>
      </c>
      <c r="G28" s="85" t="s">
        <v>358</v>
      </c>
      <c r="H28" s="85">
        <v>4</v>
      </c>
      <c r="I28" s="85"/>
      <c r="J28" s="85"/>
      <c r="K28" s="85" t="s">
        <v>1215</v>
      </c>
      <c r="L28" s="85">
        <v>1</v>
      </c>
      <c r="M28" s="85" t="s">
        <v>1192</v>
      </c>
      <c r="N28" s="85">
        <v>3</v>
      </c>
      <c r="O28" s="85" t="s">
        <v>1224</v>
      </c>
      <c r="P28" s="85">
        <v>1</v>
      </c>
      <c r="Q28" s="85"/>
      <c r="R28" s="85"/>
      <c r="S28" s="85"/>
      <c r="T28" s="85"/>
      <c r="U28" s="85"/>
      <c r="V28" s="85"/>
    </row>
    <row r="29" spans="1:22" ht="15">
      <c r="A29" s="85" t="s">
        <v>358</v>
      </c>
      <c r="B29" s="85">
        <v>4</v>
      </c>
      <c r="C29" s="85" t="s">
        <v>1195</v>
      </c>
      <c r="D29" s="85">
        <v>3</v>
      </c>
      <c r="E29" s="85" t="s">
        <v>1209</v>
      </c>
      <c r="F29" s="85">
        <v>1</v>
      </c>
      <c r="G29" s="85"/>
      <c r="H29" s="85"/>
      <c r="I29" s="85"/>
      <c r="J29" s="85"/>
      <c r="K29" s="85" t="s">
        <v>1216</v>
      </c>
      <c r="L29" s="85">
        <v>1</v>
      </c>
      <c r="M29" s="85" t="s">
        <v>1193</v>
      </c>
      <c r="N29" s="85">
        <v>3</v>
      </c>
      <c r="O29" s="85" t="s">
        <v>1225</v>
      </c>
      <c r="P29" s="85">
        <v>1</v>
      </c>
      <c r="Q29" s="85"/>
      <c r="R29" s="85"/>
      <c r="S29" s="85"/>
      <c r="T29" s="85"/>
      <c r="U29" s="85"/>
      <c r="V29" s="85"/>
    </row>
    <row r="30" spans="1:22" ht="15">
      <c r="A30" s="85" t="s">
        <v>364</v>
      </c>
      <c r="B30" s="85">
        <v>3</v>
      </c>
      <c r="C30" s="85" t="s">
        <v>1200</v>
      </c>
      <c r="D30" s="85">
        <v>2</v>
      </c>
      <c r="E30" s="85" t="s">
        <v>1210</v>
      </c>
      <c r="F30" s="85">
        <v>1</v>
      </c>
      <c r="G30" s="85"/>
      <c r="H30" s="85"/>
      <c r="I30" s="85"/>
      <c r="J30" s="85"/>
      <c r="K30" s="85" t="s">
        <v>1217</v>
      </c>
      <c r="L30" s="85">
        <v>1</v>
      </c>
      <c r="M30" s="85" t="s">
        <v>1194</v>
      </c>
      <c r="N30" s="85">
        <v>3</v>
      </c>
      <c r="O30" s="85"/>
      <c r="P30" s="85"/>
      <c r="Q30" s="85"/>
      <c r="R30" s="85"/>
      <c r="S30" s="85"/>
      <c r="T30" s="85"/>
      <c r="U30" s="85"/>
      <c r="V30" s="85"/>
    </row>
    <row r="31" spans="1:22" ht="15">
      <c r="A31" s="85" t="s">
        <v>1192</v>
      </c>
      <c r="B31" s="85">
        <v>3</v>
      </c>
      <c r="C31" s="85" t="s">
        <v>1201</v>
      </c>
      <c r="D31" s="85">
        <v>2</v>
      </c>
      <c r="E31" s="85" t="s">
        <v>1196</v>
      </c>
      <c r="F31" s="85">
        <v>1</v>
      </c>
      <c r="G31" s="85"/>
      <c r="H31" s="85"/>
      <c r="I31" s="85"/>
      <c r="J31" s="85"/>
      <c r="K31" s="85" t="s">
        <v>1218</v>
      </c>
      <c r="L31" s="85">
        <v>1</v>
      </c>
      <c r="M31" s="85" t="s">
        <v>1191</v>
      </c>
      <c r="N31" s="85">
        <v>1</v>
      </c>
      <c r="O31" s="85"/>
      <c r="P31" s="85"/>
      <c r="Q31" s="85"/>
      <c r="R31" s="85"/>
      <c r="S31" s="85"/>
      <c r="T31" s="85"/>
      <c r="U31" s="85"/>
      <c r="V31" s="85"/>
    </row>
    <row r="32" spans="1:22" ht="15">
      <c r="A32" s="85" t="s">
        <v>1193</v>
      </c>
      <c r="B32" s="85">
        <v>3</v>
      </c>
      <c r="C32" s="85" t="s">
        <v>1202</v>
      </c>
      <c r="D32" s="85">
        <v>2</v>
      </c>
      <c r="E32" s="85" t="s">
        <v>1211</v>
      </c>
      <c r="F32" s="85">
        <v>1</v>
      </c>
      <c r="G32" s="85"/>
      <c r="H32" s="85"/>
      <c r="I32" s="85"/>
      <c r="J32" s="85"/>
      <c r="K32" s="85"/>
      <c r="L32" s="85"/>
      <c r="M32" s="85" t="s">
        <v>1220</v>
      </c>
      <c r="N32" s="85">
        <v>1</v>
      </c>
      <c r="O32" s="85"/>
      <c r="P32" s="85"/>
      <c r="Q32" s="85"/>
      <c r="R32" s="85"/>
      <c r="S32" s="85"/>
      <c r="T32" s="85"/>
      <c r="U32" s="85"/>
      <c r="V32" s="85"/>
    </row>
    <row r="33" spans="1:22" ht="15">
      <c r="A33" s="85" t="s">
        <v>1194</v>
      </c>
      <c r="B33" s="85">
        <v>3</v>
      </c>
      <c r="C33" s="85" t="s">
        <v>1203</v>
      </c>
      <c r="D33" s="85">
        <v>2</v>
      </c>
      <c r="E33" s="85"/>
      <c r="F33" s="85"/>
      <c r="G33" s="85"/>
      <c r="H33" s="85"/>
      <c r="I33" s="85"/>
      <c r="J33" s="85"/>
      <c r="K33" s="85"/>
      <c r="L33" s="85"/>
      <c r="M33" s="85" t="s">
        <v>1221</v>
      </c>
      <c r="N33" s="85">
        <v>1</v>
      </c>
      <c r="O33" s="85"/>
      <c r="P33" s="85"/>
      <c r="Q33" s="85"/>
      <c r="R33" s="85"/>
      <c r="S33" s="85"/>
      <c r="T33" s="85"/>
      <c r="U33" s="85"/>
      <c r="V33" s="85"/>
    </row>
    <row r="34" spans="1:22" ht="15">
      <c r="A34" s="85" t="s">
        <v>1195</v>
      </c>
      <c r="B34" s="85">
        <v>3</v>
      </c>
      <c r="C34" s="85" t="s">
        <v>1204</v>
      </c>
      <c r="D34" s="85">
        <v>2</v>
      </c>
      <c r="E34" s="85"/>
      <c r="F34" s="85"/>
      <c r="G34" s="85"/>
      <c r="H34" s="85"/>
      <c r="I34" s="85"/>
      <c r="J34" s="85"/>
      <c r="K34" s="85"/>
      <c r="L34" s="85"/>
      <c r="M34" s="85" t="s">
        <v>1222</v>
      </c>
      <c r="N34" s="85">
        <v>1</v>
      </c>
      <c r="O34" s="85"/>
      <c r="P34" s="85"/>
      <c r="Q34" s="85"/>
      <c r="R34" s="85"/>
      <c r="S34" s="85"/>
      <c r="T34" s="85"/>
      <c r="U34" s="85"/>
      <c r="V34" s="85"/>
    </row>
    <row r="35" spans="1:22" ht="15">
      <c r="A35" s="85" t="s">
        <v>1196</v>
      </c>
      <c r="B35" s="85">
        <v>2</v>
      </c>
      <c r="C35" s="85" t="s">
        <v>1205</v>
      </c>
      <c r="D35" s="85">
        <v>2</v>
      </c>
      <c r="E35" s="85"/>
      <c r="F35" s="85"/>
      <c r="G35" s="85"/>
      <c r="H35" s="85"/>
      <c r="I35" s="85"/>
      <c r="J35" s="85"/>
      <c r="K35" s="85"/>
      <c r="L35" s="85"/>
      <c r="M35" s="85"/>
      <c r="N35" s="85"/>
      <c r="O35" s="85"/>
      <c r="P35" s="85"/>
      <c r="Q35" s="85"/>
      <c r="R35" s="85"/>
      <c r="S35" s="85"/>
      <c r="T35" s="85"/>
      <c r="U35" s="85"/>
      <c r="V35" s="85"/>
    </row>
    <row r="36" spans="1:22" ht="15">
      <c r="A36" s="85" t="s">
        <v>1197</v>
      </c>
      <c r="B36" s="85">
        <v>2</v>
      </c>
      <c r="C36" s="85" t="s">
        <v>1206</v>
      </c>
      <c r="D36" s="85">
        <v>2</v>
      </c>
      <c r="E36" s="85"/>
      <c r="F36" s="85"/>
      <c r="G36" s="85"/>
      <c r="H36" s="85"/>
      <c r="I36" s="85"/>
      <c r="J36" s="85"/>
      <c r="K36" s="85"/>
      <c r="L36" s="85"/>
      <c r="M36" s="85"/>
      <c r="N36" s="85"/>
      <c r="O36" s="85"/>
      <c r="P36" s="85"/>
      <c r="Q36" s="85"/>
      <c r="R36" s="85"/>
      <c r="S36" s="85"/>
      <c r="T36" s="85"/>
      <c r="U36" s="85"/>
      <c r="V36" s="85"/>
    </row>
    <row r="37" spans="1:22" ht="15">
      <c r="A37" s="85" t="s">
        <v>1198</v>
      </c>
      <c r="B37" s="85">
        <v>2</v>
      </c>
      <c r="C37" s="85" t="s">
        <v>1207</v>
      </c>
      <c r="D37" s="85">
        <v>2</v>
      </c>
      <c r="E37" s="85"/>
      <c r="F37" s="85"/>
      <c r="G37" s="85"/>
      <c r="H37" s="85"/>
      <c r="I37" s="85"/>
      <c r="J37" s="85"/>
      <c r="K37" s="85"/>
      <c r="L37" s="85"/>
      <c r="M37" s="85"/>
      <c r="N37" s="85"/>
      <c r="O37" s="85"/>
      <c r="P37" s="85"/>
      <c r="Q37" s="85"/>
      <c r="R37" s="85"/>
      <c r="S37" s="85"/>
      <c r="T37" s="85"/>
      <c r="U37" s="85"/>
      <c r="V37" s="85"/>
    </row>
    <row r="40" spans="1:22" ht="15" customHeight="1">
      <c r="A40" s="13" t="s">
        <v>1232</v>
      </c>
      <c r="B40" s="13" t="s">
        <v>1151</v>
      </c>
      <c r="C40" s="13" t="s">
        <v>1241</v>
      </c>
      <c r="D40" s="13" t="s">
        <v>1154</v>
      </c>
      <c r="E40" s="13" t="s">
        <v>1249</v>
      </c>
      <c r="F40" s="13" t="s">
        <v>1156</v>
      </c>
      <c r="G40" s="13" t="s">
        <v>1259</v>
      </c>
      <c r="H40" s="13" t="s">
        <v>1158</v>
      </c>
      <c r="I40" s="13" t="s">
        <v>1268</v>
      </c>
      <c r="J40" s="13" t="s">
        <v>1160</v>
      </c>
      <c r="K40" s="13" t="s">
        <v>1275</v>
      </c>
      <c r="L40" s="13" t="s">
        <v>1162</v>
      </c>
      <c r="M40" s="13" t="s">
        <v>1285</v>
      </c>
      <c r="N40" s="13" t="s">
        <v>1164</v>
      </c>
      <c r="O40" s="13" t="s">
        <v>1293</v>
      </c>
      <c r="P40" s="13" t="s">
        <v>1166</v>
      </c>
      <c r="Q40" s="13" t="s">
        <v>1299</v>
      </c>
      <c r="R40" s="13" t="s">
        <v>1168</v>
      </c>
      <c r="S40" s="85" t="s">
        <v>1300</v>
      </c>
      <c r="T40" s="85" t="s">
        <v>1170</v>
      </c>
      <c r="U40" s="13" t="s">
        <v>1301</v>
      </c>
      <c r="V40" s="13" t="s">
        <v>1171</v>
      </c>
    </row>
    <row r="41" spans="1:22" ht="15">
      <c r="A41" s="91" t="s">
        <v>1233</v>
      </c>
      <c r="B41" s="91">
        <v>23</v>
      </c>
      <c r="C41" s="91" t="s">
        <v>1191</v>
      </c>
      <c r="D41" s="91">
        <v>13</v>
      </c>
      <c r="E41" s="91" t="s">
        <v>1250</v>
      </c>
      <c r="F41" s="91">
        <v>3</v>
      </c>
      <c r="G41" s="91" t="s">
        <v>251</v>
      </c>
      <c r="H41" s="91">
        <v>4</v>
      </c>
      <c r="I41" s="91" t="s">
        <v>1191</v>
      </c>
      <c r="J41" s="91">
        <v>3</v>
      </c>
      <c r="K41" s="91" t="s">
        <v>1276</v>
      </c>
      <c r="L41" s="91">
        <v>5</v>
      </c>
      <c r="M41" s="91" t="s">
        <v>1286</v>
      </c>
      <c r="N41" s="91">
        <v>3</v>
      </c>
      <c r="O41" s="91" t="s">
        <v>1191</v>
      </c>
      <c r="P41" s="91">
        <v>6</v>
      </c>
      <c r="Q41" s="91" t="s">
        <v>1191</v>
      </c>
      <c r="R41" s="91">
        <v>2</v>
      </c>
      <c r="S41" s="91"/>
      <c r="T41" s="91"/>
      <c r="U41" s="91" t="s">
        <v>1281</v>
      </c>
      <c r="V41" s="91">
        <v>3</v>
      </c>
    </row>
    <row r="42" spans="1:22" ht="15">
      <c r="A42" s="91" t="s">
        <v>1234</v>
      </c>
      <c r="B42" s="91">
        <v>45</v>
      </c>
      <c r="C42" s="91" t="s">
        <v>1196</v>
      </c>
      <c r="D42" s="91">
        <v>5</v>
      </c>
      <c r="E42" s="91" t="s">
        <v>1251</v>
      </c>
      <c r="F42" s="91">
        <v>3</v>
      </c>
      <c r="G42" s="91" t="s">
        <v>1260</v>
      </c>
      <c r="H42" s="91">
        <v>4</v>
      </c>
      <c r="I42" s="91" t="s">
        <v>1196</v>
      </c>
      <c r="J42" s="91">
        <v>3</v>
      </c>
      <c r="K42" s="91" t="s">
        <v>1277</v>
      </c>
      <c r="L42" s="91">
        <v>4</v>
      </c>
      <c r="M42" s="91" t="s">
        <v>1287</v>
      </c>
      <c r="N42" s="91">
        <v>3</v>
      </c>
      <c r="O42" s="91" t="s">
        <v>1258</v>
      </c>
      <c r="P42" s="91">
        <v>3</v>
      </c>
      <c r="Q42" s="91"/>
      <c r="R42" s="91"/>
      <c r="S42" s="91"/>
      <c r="T42" s="91"/>
      <c r="U42" s="91" t="s">
        <v>272</v>
      </c>
      <c r="V42" s="91">
        <v>2</v>
      </c>
    </row>
    <row r="43" spans="1:22" ht="15">
      <c r="A43" s="91" t="s">
        <v>1235</v>
      </c>
      <c r="B43" s="91">
        <v>0</v>
      </c>
      <c r="C43" s="91" t="s">
        <v>1239</v>
      </c>
      <c r="D43" s="91">
        <v>5</v>
      </c>
      <c r="E43" s="91" t="s">
        <v>1252</v>
      </c>
      <c r="F43" s="91">
        <v>3</v>
      </c>
      <c r="G43" s="91" t="s">
        <v>1261</v>
      </c>
      <c r="H43" s="91">
        <v>4</v>
      </c>
      <c r="I43" s="91" t="s">
        <v>1269</v>
      </c>
      <c r="J43" s="91">
        <v>3</v>
      </c>
      <c r="K43" s="91" t="s">
        <v>1191</v>
      </c>
      <c r="L43" s="91">
        <v>4</v>
      </c>
      <c r="M43" s="91" t="s">
        <v>1288</v>
      </c>
      <c r="N43" s="91">
        <v>3</v>
      </c>
      <c r="O43" s="91" t="s">
        <v>1294</v>
      </c>
      <c r="P43" s="91">
        <v>3</v>
      </c>
      <c r="Q43" s="91"/>
      <c r="R43" s="91"/>
      <c r="S43" s="91"/>
      <c r="T43" s="91"/>
      <c r="U43" s="91" t="s">
        <v>1302</v>
      </c>
      <c r="V43" s="91">
        <v>2</v>
      </c>
    </row>
    <row r="44" spans="1:22" ht="15">
      <c r="A44" s="91" t="s">
        <v>1236</v>
      </c>
      <c r="B44" s="91">
        <v>1194</v>
      </c>
      <c r="C44" s="91" t="s">
        <v>1242</v>
      </c>
      <c r="D44" s="91">
        <v>3</v>
      </c>
      <c r="E44" s="91" t="s">
        <v>280</v>
      </c>
      <c r="F44" s="91">
        <v>3</v>
      </c>
      <c r="G44" s="91" t="s">
        <v>1262</v>
      </c>
      <c r="H44" s="91">
        <v>4</v>
      </c>
      <c r="I44" s="91" t="s">
        <v>267</v>
      </c>
      <c r="J44" s="91">
        <v>2</v>
      </c>
      <c r="K44" s="91" t="s">
        <v>1278</v>
      </c>
      <c r="L44" s="91">
        <v>4</v>
      </c>
      <c r="M44" s="91" t="s">
        <v>1289</v>
      </c>
      <c r="N44" s="91">
        <v>3</v>
      </c>
      <c r="O44" s="91" t="s">
        <v>1295</v>
      </c>
      <c r="P44" s="91">
        <v>3</v>
      </c>
      <c r="Q44" s="91"/>
      <c r="R44" s="91"/>
      <c r="S44" s="91"/>
      <c r="T44" s="91"/>
      <c r="U44" s="91" t="s">
        <v>1303</v>
      </c>
      <c r="V44" s="91">
        <v>2</v>
      </c>
    </row>
    <row r="45" spans="1:22" ht="15">
      <c r="A45" s="91" t="s">
        <v>1237</v>
      </c>
      <c r="B45" s="91">
        <v>1262</v>
      </c>
      <c r="C45" s="91" t="s">
        <v>1243</v>
      </c>
      <c r="D45" s="91">
        <v>3</v>
      </c>
      <c r="E45" s="91" t="s">
        <v>1253</v>
      </c>
      <c r="F45" s="91">
        <v>3</v>
      </c>
      <c r="G45" s="91" t="s">
        <v>1263</v>
      </c>
      <c r="H45" s="91">
        <v>4</v>
      </c>
      <c r="I45" s="91" t="s">
        <v>266</v>
      </c>
      <c r="J45" s="91">
        <v>2</v>
      </c>
      <c r="K45" s="91" t="s">
        <v>1279</v>
      </c>
      <c r="L45" s="91">
        <v>4</v>
      </c>
      <c r="M45" s="91" t="s">
        <v>1290</v>
      </c>
      <c r="N45" s="91">
        <v>3</v>
      </c>
      <c r="O45" s="91" t="s">
        <v>1296</v>
      </c>
      <c r="P45" s="91">
        <v>3</v>
      </c>
      <c r="Q45" s="91"/>
      <c r="R45" s="91"/>
      <c r="S45" s="91"/>
      <c r="T45" s="91"/>
      <c r="U45" s="91" t="s">
        <v>1304</v>
      </c>
      <c r="V45" s="91">
        <v>2</v>
      </c>
    </row>
    <row r="46" spans="1:22" ht="15">
      <c r="A46" s="91" t="s">
        <v>1191</v>
      </c>
      <c r="B46" s="91">
        <v>44</v>
      </c>
      <c r="C46" s="91" t="s">
        <v>1244</v>
      </c>
      <c r="D46" s="91">
        <v>3</v>
      </c>
      <c r="E46" s="91" t="s">
        <v>1254</v>
      </c>
      <c r="F46" s="91">
        <v>3</v>
      </c>
      <c r="G46" s="91" t="s">
        <v>1264</v>
      </c>
      <c r="H46" s="91">
        <v>4</v>
      </c>
      <c r="I46" s="91" t="s">
        <v>1270</v>
      </c>
      <c r="J46" s="91">
        <v>2</v>
      </c>
      <c r="K46" s="91" t="s">
        <v>1280</v>
      </c>
      <c r="L46" s="91">
        <v>4</v>
      </c>
      <c r="M46" s="91" t="s">
        <v>1291</v>
      </c>
      <c r="N46" s="91">
        <v>3</v>
      </c>
      <c r="O46" s="91" t="s">
        <v>1297</v>
      </c>
      <c r="P46" s="91">
        <v>3</v>
      </c>
      <c r="Q46" s="91"/>
      <c r="R46" s="91"/>
      <c r="S46" s="91"/>
      <c r="T46" s="91"/>
      <c r="U46" s="91" t="s">
        <v>1191</v>
      </c>
      <c r="V46" s="91">
        <v>2</v>
      </c>
    </row>
    <row r="47" spans="1:22" ht="15">
      <c r="A47" s="91" t="s">
        <v>1196</v>
      </c>
      <c r="B47" s="91">
        <v>12</v>
      </c>
      <c r="C47" s="91" t="s">
        <v>1245</v>
      </c>
      <c r="D47" s="91">
        <v>2</v>
      </c>
      <c r="E47" s="91" t="s">
        <v>1255</v>
      </c>
      <c r="F47" s="91">
        <v>3</v>
      </c>
      <c r="G47" s="91" t="s">
        <v>1265</v>
      </c>
      <c r="H47" s="91">
        <v>4</v>
      </c>
      <c r="I47" s="91" t="s">
        <v>1271</v>
      </c>
      <c r="J47" s="91">
        <v>2</v>
      </c>
      <c r="K47" s="91" t="s">
        <v>1281</v>
      </c>
      <c r="L47" s="91">
        <v>4</v>
      </c>
      <c r="M47" s="91" t="s">
        <v>1203</v>
      </c>
      <c r="N47" s="91">
        <v>3</v>
      </c>
      <c r="O47" s="91" t="s">
        <v>1196</v>
      </c>
      <c r="P47" s="91">
        <v>3</v>
      </c>
      <c r="Q47" s="91"/>
      <c r="R47" s="91"/>
      <c r="S47" s="91"/>
      <c r="T47" s="91"/>
      <c r="U47" s="91" t="s">
        <v>1305</v>
      </c>
      <c r="V47" s="91">
        <v>2</v>
      </c>
    </row>
    <row r="48" spans="1:22" ht="15">
      <c r="A48" s="91" t="s">
        <v>1238</v>
      </c>
      <c r="B48" s="91">
        <v>10</v>
      </c>
      <c r="C48" s="91" t="s">
        <v>1246</v>
      </c>
      <c r="D48" s="91">
        <v>2</v>
      </c>
      <c r="E48" s="91" t="s">
        <v>1256</v>
      </c>
      <c r="F48" s="91">
        <v>3</v>
      </c>
      <c r="G48" s="91" t="s">
        <v>1266</v>
      </c>
      <c r="H48" s="91">
        <v>4</v>
      </c>
      <c r="I48" s="91" t="s">
        <v>1272</v>
      </c>
      <c r="J48" s="91">
        <v>2</v>
      </c>
      <c r="K48" s="91" t="s">
        <v>1282</v>
      </c>
      <c r="L48" s="91">
        <v>4</v>
      </c>
      <c r="M48" s="91" t="s">
        <v>1193</v>
      </c>
      <c r="N48" s="91">
        <v>3</v>
      </c>
      <c r="O48" s="91" t="s">
        <v>1243</v>
      </c>
      <c r="P48" s="91">
        <v>3</v>
      </c>
      <c r="Q48" s="91"/>
      <c r="R48" s="91"/>
      <c r="S48" s="91"/>
      <c r="T48" s="91"/>
      <c r="U48" s="91" t="s">
        <v>1306</v>
      </c>
      <c r="V48" s="91">
        <v>2</v>
      </c>
    </row>
    <row r="49" spans="1:22" ht="15">
      <c r="A49" s="91" t="s">
        <v>1239</v>
      </c>
      <c r="B49" s="91">
        <v>8</v>
      </c>
      <c r="C49" s="91" t="s">
        <v>1247</v>
      </c>
      <c r="D49" s="91">
        <v>2</v>
      </c>
      <c r="E49" s="91" t="s">
        <v>1257</v>
      </c>
      <c r="F49" s="91">
        <v>3</v>
      </c>
      <c r="G49" s="91" t="s">
        <v>1203</v>
      </c>
      <c r="H49" s="91">
        <v>4</v>
      </c>
      <c r="I49" s="91" t="s">
        <v>1273</v>
      </c>
      <c r="J49" s="91">
        <v>2</v>
      </c>
      <c r="K49" s="91" t="s">
        <v>1283</v>
      </c>
      <c r="L49" s="91">
        <v>4</v>
      </c>
      <c r="M49" s="91" t="s">
        <v>554</v>
      </c>
      <c r="N49" s="91">
        <v>3</v>
      </c>
      <c r="O49" s="91" t="s">
        <v>1298</v>
      </c>
      <c r="P49" s="91">
        <v>3</v>
      </c>
      <c r="Q49" s="91"/>
      <c r="R49" s="91"/>
      <c r="S49" s="91"/>
      <c r="T49" s="91"/>
      <c r="U49" s="91" t="s">
        <v>1307</v>
      </c>
      <c r="V49" s="91">
        <v>2</v>
      </c>
    </row>
    <row r="50" spans="1:22" ht="15">
      <c r="A50" s="91" t="s">
        <v>1240</v>
      </c>
      <c r="B50" s="91">
        <v>8</v>
      </c>
      <c r="C50" s="91" t="s">
        <v>1248</v>
      </c>
      <c r="D50" s="91">
        <v>2</v>
      </c>
      <c r="E50" s="91" t="s">
        <v>1258</v>
      </c>
      <c r="F50" s="91">
        <v>3</v>
      </c>
      <c r="G50" s="91" t="s">
        <v>1267</v>
      </c>
      <c r="H50" s="91">
        <v>4</v>
      </c>
      <c r="I50" s="91" t="s">
        <v>1274</v>
      </c>
      <c r="J50" s="91">
        <v>2</v>
      </c>
      <c r="K50" s="91" t="s">
        <v>1284</v>
      </c>
      <c r="L50" s="91">
        <v>4</v>
      </c>
      <c r="M50" s="91" t="s">
        <v>1292</v>
      </c>
      <c r="N50" s="91">
        <v>3</v>
      </c>
      <c r="O50" s="91" t="s">
        <v>216</v>
      </c>
      <c r="P50" s="91">
        <v>2</v>
      </c>
      <c r="Q50" s="91"/>
      <c r="R50" s="91"/>
      <c r="S50" s="91"/>
      <c r="T50" s="91"/>
      <c r="U50" s="91" t="s">
        <v>1308</v>
      </c>
      <c r="V50" s="91">
        <v>2</v>
      </c>
    </row>
    <row r="53" spans="1:22" ht="15" customHeight="1">
      <c r="A53" s="13" t="s">
        <v>1321</v>
      </c>
      <c r="B53" s="13" t="s">
        <v>1151</v>
      </c>
      <c r="C53" s="13" t="s">
        <v>1332</v>
      </c>
      <c r="D53" s="13" t="s">
        <v>1154</v>
      </c>
      <c r="E53" s="13" t="s">
        <v>1342</v>
      </c>
      <c r="F53" s="13" t="s">
        <v>1156</v>
      </c>
      <c r="G53" s="13" t="s">
        <v>1353</v>
      </c>
      <c r="H53" s="13" t="s">
        <v>1158</v>
      </c>
      <c r="I53" s="13" t="s">
        <v>1364</v>
      </c>
      <c r="J53" s="13" t="s">
        <v>1160</v>
      </c>
      <c r="K53" s="13" t="s">
        <v>1374</v>
      </c>
      <c r="L53" s="13" t="s">
        <v>1162</v>
      </c>
      <c r="M53" s="13" t="s">
        <v>1376</v>
      </c>
      <c r="N53" s="13" t="s">
        <v>1164</v>
      </c>
      <c r="O53" s="13" t="s">
        <v>1387</v>
      </c>
      <c r="P53" s="13" t="s">
        <v>1166</v>
      </c>
      <c r="Q53" s="85" t="s">
        <v>1397</v>
      </c>
      <c r="R53" s="85" t="s">
        <v>1168</v>
      </c>
      <c r="S53" s="85" t="s">
        <v>1398</v>
      </c>
      <c r="T53" s="85" t="s">
        <v>1170</v>
      </c>
      <c r="U53" s="13" t="s">
        <v>1399</v>
      </c>
      <c r="V53" s="13" t="s">
        <v>1171</v>
      </c>
    </row>
    <row r="54" spans="1:22" ht="15">
      <c r="A54" s="91" t="s">
        <v>1322</v>
      </c>
      <c r="B54" s="91">
        <v>6</v>
      </c>
      <c r="C54" s="91" t="s">
        <v>1333</v>
      </c>
      <c r="D54" s="91">
        <v>2</v>
      </c>
      <c r="E54" s="91" t="s">
        <v>1343</v>
      </c>
      <c r="F54" s="91">
        <v>3</v>
      </c>
      <c r="G54" s="91" t="s">
        <v>1354</v>
      </c>
      <c r="H54" s="91">
        <v>4</v>
      </c>
      <c r="I54" s="91" t="s">
        <v>1365</v>
      </c>
      <c r="J54" s="91">
        <v>2</v>
      </c>
      <c r="K54" s="91" t="s">
        <v>1323</v>
      </c>
      <c r="L54" s="91">
        <v>4</v>
      </c>
      <c r="M54" s="91" t="s">
        <v>1377</v>
      </c>
      <c r="N54" s="91">
        <v>3</v>
      </c>
      <c r="O54" s="91" t="s">
        <v>1388</v>
      </c>
      <c r="P54" s="91">
        <v>3</v>
      </c>
      <c r="Q54" s="91"/>
      <c r="R54" s="91"/>
      <c r="S54" s="91"/>
      <c r="T54" s="91"/>
      <c r="U54" s="91" t="s">
        <v>1400</v>
      </c>
      <c r="V54" s="91">
        <v>2</v>
      </c>
    </row>
    <row r="55" spans="1:22" ht="15">
      <c r="A55" s="91" t="s">
        <v>1323</v>
      </c>
      <c r="B55" s="91">
        <v>4</v>
      </c>
      <c r="C55" s="91" t="s">
        <v>1334</v>
      </c>
      <c r="D55" s="91">
        <v>2</v>
      </c>
      <c r="E55" s="91" t="s">
        <v>1344</v>
      </c>
      <c r="F55" s="91">
        <v>3</v>
      </c>
      <c r="G55" s="91" t="s">
        <v>1355</v>
      </c>
      <c r="H55" s="91">
        <v>4</v>
      </c>
      <c r="I55" s="91" t="s">
        <v>1366</v>
      </c>
      <c r="J55" s="91">
        <v>2</v>
      </c>
      <c r="K55" s="91" t="s">
        <v>1324</v>
      </c>
      <c r="L55" s="91">
        <v>4</v>
      </c>
      <c r="M55" s="91" t="s">
        <v>1378</v>
      </c>
      <c r="N55" s="91">
        <v>3</v>
      </c>
      <c r="O55" s="91" t="s">
        <v>1389</v>
      </c>
      <c r="P55" s="91">
        <v>3</v>
      </c>
      <c r="Q55" s="91"/>
      <c r="R55" s="91"/>
      <c r="S55" s="91"/>
      <c r="T55" s="91"/>
      <c r="U55" s="91" t="s">
        <v>1401</v>
      </c>
      <c r="V55" s="91">
        <v>2</v>
      </c>
    </row>
    <row r="56" spans="1:22" ht="15">
      <c r="A56" s="91" t="s">
        <v>1324</v>
      </c>
      <c r="B56" s="91">
        <v>4</v>
      </c>
      <c r="C56" s="91" t="s">
        <v>1322</v>
      </c>
      <c r="D56" s="91">
        <v>2</v>
      </c>
      <c r="E56" s="91" t="s">
        <v>1345</v>
      </c>
      <c r="F56" s="91">
        <v>3</v>
      </c>
      <c r="G56" s="91" t="s">
        <v>1356</v>
      </c>
      <c r="H56" s="91">
        <v>4</v>
      </c>
      <c r="I56" s="91" t="s">
        <v>1367</v>
      </c>
      <c r="J56" s="91">
        <v>2</v>
      </c>
      <c r="K56" s="91" t="s">
        <v>1325</v>
      </c>
      <c r="L56" s="91">
        <v>4</v>
      </c>
      <c r="M56" s="91" t="s">
        <v>1379</v>
      </c>
      <c r="N56" s="91">
        <v>3</v>
      </c>
      <c r="O56" s="91" t="s">
        <v>1390</v>
      </c>
      <c r="P56" s="91">
        <v>3</v>
      </c>
      <c r="Q56" s="91"/>
      <c r="R56" s="91"/>
      <c r="S56" s="91"/>
      <c r="T56" s="91"/>
      <c r="U56" s="91" t="s">
        <v>1402</v>
      </c>
      <c r="V56" s="91">
        <v>2</v>
      </c>
    </row>
    <row r="57" spans="1:22" ht="15">
      <c r="A57" s="91" t="s">
        <v>1325</v>
      </c>
      <c r="B57" s="91">
        <v>4</v>
      </c>
      <c r="C57" s="91" t="s">
        <v>1335</v>
      </c>
      <c r="D57" s="91">
        <v>2</v>
      </c>
      <c r="E57" s="91" t="s">
        <v>1346</v>
      </c>
      <c r="F57" s="91">
        <v>3</v>
      </c>
      <c r="G57" s="91" t="s">
        <v>1357</v>
      </c>
      <c r="H57" s="91">
        <v>4</v>
      </c>
      <c r="I57" s="91" t="s">
        <v>1368</v>
      </c>
      <c r="J57" s="91">
        <v>2</v>
      </c>
      <c r="K57" s="91" t="s">
        <v>1326</v>
      </c>
      <c r="L57" s="91">
        <v>4</v>
      </c>
      <c r="M57" s="91" t="s">
        <v>1380</v>
      </c>
      <c r="N57" s="91">
        <v>3</v>
      </c>
      <c r="O57" s="91" t="s">
        <v>1391</v>
      </c>
      <c r="P57" s="91">
        <v>3</v>
      </c>
      <c r="Q57" s="91"/>
      <c r="R57" s="91"/>
      <c r="S57" s="91"/>
      <c r="T57" s="91"/>
      <c r="U57" s="91" t="s">
        <v>1403</v>
      </c>
      <c r="V57" s="91">
        <v>2</v>
      </c>
    </row>
    <row r="58" spans="1:22" ht="15">
      <c r="A58" s="91" t="s">
        <v>1326</v>
      </c>
      <c r="B58" s="91">
        <v>4</v>
      </c>
      <c r="C58" s="91" t="s">
        <v>1336</v>
      </c>
      <c r="D58" s="91">
        <v>2</v>
      </c>
      <c r="E58" s="91" t="s">
        <v>1347</v>
      </c>
      <c r="F58" s="91">
        <v>3</v>
      </c>
      <c r="G58" s="91" t="s">
        <v>1358</v>
      </c>
      <c r="H58" s="91">
        <v>4</v>
      </c>
      <c r="I58" s="91" t="s">
        <v>1369</v>
      </c>
      <c r="J58" s="91">
        <v>2</v>
      </c>
      <c r="K58" s="91" t="s">
        <v>1327</v>
      </c>
      <c r="L58" s="91">
        <v>4</v>
      </c>
      <c r="M58" s="91" t="s">
        <v>1381</v>
      </c>
      <c r="N58" s="91">
        <v>3</v>
      </c>
      <c r="O58" s="91" t="s">
        <v>1392</v>
      </c>
      <c r="P58" s="91">
        <v>3</v>
      </c>
      <c r="Q58" s="91"/>
      <c r="R58" s="91"/>
      <c r="S58" s="91"/>
      <c r="T58" s="91"/>
      <c r="U58" s="91" t="s">
        <v>1404</v>
      </c>
      <c r="V58" s="91">
        <v>2</v>
      </c>
    </row>
    <row r="59" spans="1:22" ht="15">
      <c r="A59" s="91" t="s">
        <v>1327</v>
      </c>
      <c r="B59" s="91">
        <v>4</v>
      </c>
      <c r="C59" s="91" t="s">
        <v>1337</v>
      </c>
      <c r="D59" s="91">
        <v>2</v>
      </c>
      <c r="E59" s="91" t="s">
        <v>1348</v>
      </c>
      <c r="F59" s="91">
        <v>3</v>
      </c>
      <c r="G59" s="91" t="s">
        <v>1359</v>
      </c>
      <c r="H59" s="91">
        <v>4</v>
      </c>
      <c r="I59" s="91" t="s">
        <v>1370</v>
      </c>
      <c r="J59" s="91">
        <v>2</v>
      </c>
      <c r="K59" s="91" t="s">
        <v>1328</v>
      </c>
      <c r="L59" s="91">
        <v>4</v>
      </c>
      <c r="M59" s="91" t="s">
        <v>1382</v>
      </c>
      <c r="N59" s="91">
        <v>3</v>
      </c>
      <c r="O59" s="91" t="s">
        <v>1393</v>
      </c>
      <c r="P59" s="91">
        <v>3</v>
      </c>
      <c r="Q59" s="91"/>
      <c r="R59" s="91"/>
      <c r="S59" s="91"/>
      <c r="T59" s="91"/>
      <c r="U59" s="91" t="s">
        <v>1405</v>
      </c>
      <c r="V59" s="91">
        <v>2</v>
      </c>
    </row>
    <row r="60" spans="1:22" ht="15">
      <c r="A60" s="91" t="s">
        <v>1328</v>
      </c>
      <c r="B60" s="91">
        <v>4</v>
      </c>
      <c r="C60" s="91" t="s">
        <v>1338</v>
      </c>
      <c r="D60" s="91">
        <v>2</v>
      </c>
      <c r="E60" s="91" t="s">
        <v>1349</v>
      </c>
      <c r="F60" s="91">
        <v>3</v>
      </c>
      <c r="G60" s="91" t="s">
        <v>1360</v>
      </c>
      <c r="H60" s="91">
        <v>4</v>
      </c>
      <c r="I60" s="91" t="s">
        <v>1371</v>
      </c>
      <c r="J60" s="91">
        <v>2</v>
      </c>
      <c r="K60" s="91" t="s">
        <v>1329</v>
      </c>
      <c r="L60" s="91">
        <v>4</v>
      </c>
      <c r="M60" s="91" t="s">
        <v>1383</v>
      </c>
      <c r="N60" s="91">
        <v>3</v>
      </c>
      <c r="O60" s="91" t="s">
        <v>1322</v>
      </c>
      <c r="P60" s="91">
        <v>3</v>
      </c>
      <c r="Q60" s="91"/>
      <c r="R60" s="91"/>
      <c r="S60" s="91"/>
      <c r="T60" s="91"/>
      <c r="U60" s="91" t="s">
        <v>1406</v>
      </c>
      <c r="V60" s="91">
        <v>2</v>
      </c>
    </row>
    <row r="61" spans="1:22" ht="15">
      <c r="A61" s="91" t="s">
        <v>1329</v>
      </c>
      <c r="B61" s="91">
        <v>4</v>
      </c>
      <c r="C61" s="91" t="s">
        <v>1339</v>
      </c>
      <c r="D61" s="91">
        <v>2</v>
      </c>
      <c r="E61" s="91" t="s">
        <v>1350</v>
      </c>
      <c r="F61" s="91">
        <v>3</v>
      </c>
      <c r="G61" s="91" t="s">
        <v>1361</v>
      </c>
      <c r="H61" s="91">
        <v>4</v>
      </c>
      <c r="I61" s="91" t="s">
        <v>1372</v>
      </c>
      <c r="J61" s="91">
        <v>2</v>
      </c>
      <c r="K61" s="91" t="s">
        <v>1330</v>
      </c>
      <c r="L61" s="91">
        <v>4</v>
      </c>
      <c r="M61" s="91" t="s">
        <v>1384</v>
      </c>
      <c r="N61" s="91">
        <v>3</v>
      </c>
      <c r="O61" s="91" t="s">
        <v>1394</v>
      </c>
      <c r="P61" s="91">
        <v>3</v>
      </c>
      <c r="Q61" s="91"/>
      <c r="R61" s="91"/>
      <c r="S61" s="91"/>
      <c r="T61" s="91"/>
      <c r="U61" s="91" t="s">
        <v>1407</v>
      </c>
      <c r="V61" s="91">
        <v>2</v>
      </c>
    </row>
    <row r="62" spans="1:22" ht="15">
      <c r="A62" s="91" t="s">
        <v>1330</v>
      </c>
      <c r="B62" s="91">
        <v>4</v>
      </c>
      <c r="C62" s="91" t="s">
        <v>1340</v>
      </c>
      <c r="D62" s="91">
        <v>2</v>
      </c>
      <c r="E62" s="91" t="s">
        <v>1351</v>
      </c>
      <c r="F62" s="91">
        <v>3</v>
      </c>
      <c r="G62" s="91" t="s">
        <v>1362</v>
      </c>
      <c r="H62" s="91">
        <v>3</v>
      </c>
      <c r="I62" s="91" t="s">
        <v>1373</v>
      </c>
      <c r="J62" s="91">
        <v>2</v>
      </c>
      <c r="K62" s="91" t="s">
        <v>1331</v>
      </c>
      <c r="L62" s="91">
        <v>4</v>
      </c>
      <c r="M62" s="91" t="s">
        <v>1385</v>
      </c>
      <c r="N62" s="91">
        <v>3</v>
      </c>
      <c r="O62" s="91" t="s">
        <v>1395</v>
      </c>
      <c r="P62" s="91">
        <v>3</v>
      </c>
      <c r="Q62" s="91"/>
      <c r="R62" s="91"/>
      <c r="S62" s="91"/>
      <c r="T62" s="91"/>
      <c r="U62" s="91" t="s">
        <v>1408</v>
      </c>
      <c r="V62" s="91">
        <v>2</v>
      </c>
    </row>
    <row r="63" spans="1:22" ht="15">
      <c r="A63" s="91" t="s">
        <v>1331</v>
      </c>
      <c r="B63" s="91">
        <v>4</v>
      </c>
      <c r="C63" s="91" t="s">
        <v>1341</v>
      </c>
      <c r="D63" s="91">
        <v>2</v>
      </c>
      <c r="E63" s="91" t="s">
        <v>1352</v>
      </c>
      <c r="F63" s="91">
        <v>3</v>
      </c>
      <c r="G63" s="91" t="s">
        <v>1363</v>
      </c>
      <c r="H63" s="91">
        <v>2</v>
      </c>
      <c r="I63" s="91"/>
      <c r="J63" s="91"/>
      <c r="K63" s="91" t="s">
        <v>1375</v>
      </c>
      <c r="L63" s="91">
        <v>4</v>
      </c>
      <c r="M63" s="91" t="s">
        <v>1386</v>
      </c>
      <c r="N63" s="91">
        <v>3</v>
      </c>
      <c r="O63" s="91" t="s">
        <v>1396</v>
      </c>
      <c r="P63" s="91">
        <v>2</v>
      </c>
      <c r="Q63" s="91"/>
      <c r="R63" s="91"/>
      <c r="S63" s="91"/>
      <c r="T63" s="91"/>
      <c r="U63" s="91" t="s">
        <v>1409</v>
      </c>
      <c r="V63" s="91">
        <v>2</v>
      </c>
    </row>
    <row r="66" spans="1:22" ht="15" customHeight="1">
      <c r="A66" s="13" t="s">
        <v>1421</v>
      </c>
      <c r="B66" s="13" t="s">
        <v>1151</v>
      </c>
      <c r="C66" s="85" t="s">
        <v>1423</v>
      </c>
      <c r="D66" s="85" t="s">
        <v>1154</v>
      </c>
      <c r="E66" s="85" t="s">
        <v>1424</v>
      </c>
      <c r="F66" s="85" t="s">
        <v>1156</v>
      </c>
      <c r="G66" s="13" t="s">
        <v>1427</v>
      </c>
      <c r="H66" s="13" t="s">
        <v>1158</v>
      </c>
      <c r="I66" s="13" t="s">
        <v>1429</v>
      </c>
      <c r="J66" s="13" t="s">
        <v>1160</v>
      </c>
      <c r="K66" s="85" t="s">
        <v>1431</v>
      </c>
      <c r="L66" s="85" t="s">
        <v>1162</v>
      </c>
      <c r="M66" s="85" t="s">
        <v>1433</v>
      </c>
      <c r="N66" s="85" t="s">
        <v>1164</v>
      </c>
      <c r="O66" s="85" t="s">
        <v>1435</v>
      </c>
      <c r="P66" s="85" t="s">
        <v>1166</v>
      </c>
      <c r="Q66" s="13" t="s">
        <v>1437</v>
      </c>
      <c r="R66" s="13" t="s">
        <v>1168</v>
      </c>
      <c r="S66" s="13" t="s">
        <v>1439</v>
      </c>
      <c r="T66" s="13" t="s">
        <v>1170</v>
      </c>
      <c r="U66" s="13" t="s">
        <v>1441</v>
      </c>
      <c r="V66" s="13" t="s">
        <v>1171</v>
      </c>
    </row>
    <row r="67" spans="1:22" ht="15">
      <c r="A67" s="85" t="s">
        <v>281</v>
      </c>
      <c r="B67" s="85">
        <v>1</v>
      </c>
      <c r="C67" s="85"/>
      <c r="D67" s="85"/>
      <c r="E67" s="85"/>
      <c r="F67" s="85"/>
      <c r="G67" s="85" t="s">
        <v>251</v>
      </c>
      <c r="H67" s="85">
        <v>1</v>
      </c>
      <c r="I67" s="85" t="s">
        <v>220</v>
      </c>
      <c r="J67" s="85">
        <v>1</v>
      </c>
      <c r="K67" s="85"/>
      <c r="L67" s="85"/>
      <c r="M67" s="85"/>
      <c r="N67" s="85"/>
      <c r="O67" s="85"/>
      <c r="P67" s="85"/>
      <c r="Q67" s="85" t="s">
        <v>278</v>
      </c>
      <c r="R67" s="85">
        <v>1</v>
      </c>
      <c r="S67" s="85" t="s">
        <v>274</v>
      </c>
      <c r="T67" s="85">
        <v>1</v>
      </c>
      <c r="U67" s="85" t="s">
        <v>272</v>
      </c>
      <c r="V67" s="85">
        <v>1</v>
      </c>
    </row>
    <row r="68" spans="1:22" ht="15">
      <c r="A68" s="85" t="s">
        <v>278</v>
      </c>
      <c r="B68" s="85">
        <v>1</v>
      </c>
      <c r="C68" s="85"/>
      <c r="D68" s="85"/>
      <c r="E68" s="85"/>
      <c r="F68" s="85"/>
      <c r="G68" s="85"/>
      <c r="H68" s="85"/>
      <c r="I68" s="85" t="s">
        <v>267</v>
      </c>
      <c r="J68" s="85">
        <v>1</v>
      </c>
      <c r="K68" s="85"/>
      <c r="L68" s="85"/>
      <c r="M68" s="85"/>
      <c r="N68" s="85"/>
      <c r="O68" s="85"/>
      <c r="P68" s="85"/>
      <c r="Q68" s="85"/>
      <c r="R68" s="85"/>
      <c r="S68" s="85"/>
      <c r="T68" s="85"/>
      <c r="U68" s="85"/>
      <c r="V68" s="85"/>
    </row>
    <row r="69" spans="1:22" ht="15">
      <c r="A69" s="85" t="s">
        <v>276</v>
      </c>
      <c r="B69" s="85">
        <v>1</v>
      </c>
      <c r="C69" s="85"/>
      <c r="D69" s="85"/>
      <c r="E69" s="85"/>
      <c r="F69" s="85"/>
      <c r="G69" s="85"/>
      <c r="H69" s="85"/>
      <c r="I69" s="85"/>
      <c r="J69" s="85"/>
      <c r="K69" s="85"/>
      <c r="L69" s="85"/>
      <c r="M69" s="85"/>
      <c r="N69" s="85"/>
      <c r="O69" s="85"/>
      <c r="P69" s="85"/>
      <c r="Q69" s="85"/>
      <c r="R69" s="85"/>
      <c r="S69" s="85"/>
      <c r="T69" s="85"/>
      <c r="U69" s="85"/>
      <c r="V69" s="85"/>
    </row>
    <row r="70" spans="1:22" ht="15">
      <c r="A70" s="85" t="s">
        <v>251</v>
      </c>
      <c r="B70" s="85">
        <v>1</v>
      </c>
      <c r="C70" s="85"/>
      <c r="D70" s="85"/>
      <c r="E70" s="85"/>
      <c r="F70" s="85"/>
      <c r="G70" s="85"/>
      <c r="H70" s="85"/>
      <c r="I70" s="85"/>
      <c r="J70" s="85"/>
      <c r="K70" s="85"/>
      <c r="L70" s="85"/>
      <c r="M70" s="85"/>
      <c r="N70" s="85"/>
      <c r="O70" s="85"/>
      <c r="P70" s="85"/>
      <c r="Q70" s="85"/>
      <c r="R70" s="85"/>
      <c r="S70" s="85"/>
      <c r="T70" s="85"/>
      <c r="U70" s="85"/>
      <c r="V70" s="85"/>
    </row>
    <row r="71" spans="1:22" ht="15">
      <c r="A71" s="85" t="s">
        <v>274</v>
      </c>
      <c r="B71" s="85">
        <v>1</v>
      </c>
      <c r="C71" s="85"/>
      <c r="D71" s="85"/>
      <c r="E71" s="85"/>
      <c r="F71" s="85"/>
      <c r="G71" s="85"/>
      <c r="H71" s="85"/>
      <c r="I71" s="85"/>
      <c r="J71" s="85"/>
      <c r="K71" s="85"/>
      <c r="L71" s="85"/>
      <c r="M71" s="85"/>
      <c r="N71" s="85"/>
      <c r="O71" s="85"/>
      <c r="P71" s="85"/>
      <c r="Q71" s="85"/>
      <c r="R71" s="85"/>
      <c r="S71" s="85"/>
      <c r="T71" s="85"/>
      <c r="U71" s="85"/>
      <c r="V71" s="85"/>
    </row>
    <row r="72" spans="1:22" ht="15">
      <c r="A72" s="85" t="s">
        <v>272</v>
      </c>
      <c r="B72" s="85">
        <v>1</v>
      </c>
      <c r="C72" s="85"/>
      <c r="D72" s="85"/>
      <c r="E72" s="85"/>
      <c r="F72" s="85"/>
      <c r="G72" s="85"/>
      <c r="H72" s="85"/>
      <c r="I72" s="85"/>
      <c r="J72" s="85"/>
      <c r="K72" s="85"/>
      <c r="L72" s="85"/>
      <c r="M72" s="85"/>
      <c r="N72" s="85"/>
      <c r="O72" s="85"/>
      <c r="P72" s="85"/>
      <c r="Q72" s="85"/>
      <c r="R72" s="85"/>
      <c r="S72" s="85"/>
      <c r="T72" s="85"/>
      <c r="U72" s="85"/>
      <c r="V72" s="85"/>
    </row>
    <row r="73" spans="1:22" ht="15">
      <c r="A73" s="85" t="s">
        <v>271</v>
      </c>
      <c r="B73" s="85">
        <v>1</v>
      </c>
      <c r="C73" s="85"/>
      <c r="D73" s="85"/>
      <c r="E73" s="85"/>
      <c r="F73" s="85"/>
      <c r="G73" s="85"/>
      <c r="H73" s="85"/>
      <c r="I73" s="85"/>
      <c r="J73" s="85"/>
      <c r="K73" s="85"/>
      <c r="L73" s="85"/>
      <c r="M73" s="85"/>
      <c r="N73" s="85"/>
      <c r="O73" s="85"/>
      <c r="P73" s="85"/>
      <c r="Q73" s="85"/>
      <c r="R73" s="85"/>
      <c r="S73" s="85"/>
      <c r="T73" s="85"/>
      <c r="U73" s="85"/>
      <c r="V73" s="85"/>
    </row>
    <row r="74" spans="1:22" ht="15">
      <c r="A74" s="85" t="s">
        <v>226</v>
      </c>
      <c r="B74" s="85">
        <v>1</v>
      </c>
      <c r="C74" s="85"/>
      <c r="D74" s="85"/>
      <c r="E74" s="85"/>
      <c r="F74" s="85"/>
      <c r="G74" s="85"/>
      <c r="H74" s="85"/>
      <c r="I74" s="85"/>
      <c r="J74" s="85"/>
      <c r="K74" s="85"/>
      <c r="L74" s="85"/>
      <c r="M74" s="85"/>
      <c r="N74" s="85"/>
      <c r="O74" s="85"/>
      <c r="P74" s="85"/>
      <c r="Q74" s="85"/>
      <c r="R74" s="85"/>
      <c r="S74" s="85"/>
      <c r="T74" s="85"/>
      <c r="U74" s="85"/>
      <c r="V74" s="85"/>
    </row>
    <row r="75" spans="1:22" ht="15">
      <c r="A75" s="85" t="s">
        <v>270</v>
      </c>
      <c r="B75" s="85">
        <v>1</v>
      </c>
      <c r="C75" s="85"/>
      <c r="D75" s="85"/>
      <c r="E75" s="85"/>
      <c r="F75" s="85"/>
      <c r="G75" s="85"/>
      <c r="H75" s="85"/>
      <c r="I75" s="85"/>
      <c r="J75" s="85"/>
      <c r="K75" s="85"/>
      <c r="L75" s="85"/>
      <c r="M75" s="85"/>
      <c r="N75" s="85"/>
      <c r="O75" s="85"/>
      <c r="P75" s="85"/>
      <c r="Q75" s="85"/>
      <c r="R75" s="85"/>
      <c r="S75" s="85"/>
      <c r="T75" s="85"/>
      <c r="U75" s="85"/>
      <c r="V75" s="85"/>
    </row>
    <row r="76" spans="1:22" ht="15">
      <c r="A76" s="85" t="s">
        <v>220</v>
      </c>
      <c r="B76" s="85">
        <v>1</v>
      </c>
      <c r="C76" s="85"/>
      <c r="D76" s="85"/>
      <c r="E76" s="85"/>
      <c r="F76" s="85"/>
      <c r="G76" s="85"/>
      <c r="H76" s="85"/>
      <c r="I76" s="85"/>
      <c r="J76" s="85"/>
      <c r="K76" s="85"/>
      <c r="L76" s="85"/>
      <c r="M76" s="85"/>
      <c r="N76" s="85"/>
      <c r="O76" s="85"/>
      <c r="P76" s="85"/>
      <c r="Q76" s="85"/>
      <c r="R76" s="85"/>
      <c r="S76" s="85"/>
      <c r="T76" s="85"/>
      <c r="U76" s="85"/>
      <c r="V76" s="85"/>
    </row>
    <row r="79" spans="1:22" ht="15" customHeight="1">
      <c r="A79" s="13" t="s">
        <v>1422</v>
      </c>
      <c r="B79" s="13" t="s">
        <v>1151</v>
      </c>
      <c r="C79" s="85" t="s">
        <v>1425</v>
      </c>
      <c r="D79" s="85" t="s">
        <v>1154</v>
      </c>
      <c r="E79" s="13" t="s">
        <v>1426</v>
      </c>
      <c r="F79" s="13" t="s">
        <v>1156</v>
      </c>
      <c r="G79" s="13" t="s">
        <v>1428</v>
      </c>
      <c r="H79" s="13" t="s">
        <v>1158</v>
      </c>
      <c r="I79" s="13" t="s">
        <v>1430</v>
      </c>
      <c r="J79" s="13" t="s">
        <v>1160</v>
      </c>
      <c r="K79" s="13" t="s">
        <v>1432</v>
      </c>
      <c r="L79" s="13" t="s">
        <v>1162</v>
      </c>
      <c r="M79" s="13" t="s">
        <v>1434</v>
      </c>
      <c r="N79" s="13" t="s">
        <v>1164</v>
      </c>
      <c r="O79" s="13" t="s">
        <v>1436</v>
      </c>
      <c r="P79" s="13" t="s">
        <v>1166</v>
      </c>
      <c r="Q79" s="13" t="s">
        <v>1438</v>
      </c>
      <c r="R79" s="13" t="s">
        <v>1168</v>
      </c>
      <c r="S79" s="13" t="s">
        <v>1440</v>
      </c>
      <c r="T79" s="13" t="s">
        <v>1170</v>
      </c>
      <c r="U79" s="13" t="s">
        <v>1442</v>
      </c>
      <c r="V79" s="13" t="s">
        <v>1171</v>
      </c>
    </row>
    <row r="80" spans="1:22" ht="15">
      <c r="A80" s="85" t="s">
        <v>280</v>
      </c>
      <c r="B80" s="85">
        <v>3</v>
      </c>
      <c r="C80" s="85"/>
      <c r="D80" s="85"/>
      <c r="E80" s="85" t="s">
        <v>280</v>
      </c>
      <c r="F80" s="85">
        <v>3</v>
      </c>
      <c r="G80" s="85" t="s">
        <v>251</v>
      </c>
      <c r="H80" s="85">
        <v>3</v>
      </c>
      <c r="I80" s="85" t="s">
        <v>266</v>
      </c>
      <c r="J80" s="85">
        <v>2</v>
      </c>
      <c r="K80" s="85" t="s">
        <v>258</v>
      </c>
      <c r="L80" s="85">
        <v>3</v>
      </c>
      <c r="M80" s="85" t="s">
        <v>275</v>
      </c>
      <c r="N80" s="85">
        <v>3</v>
      </c>
      <c r="O80" s="85" t="s">
        <v>216</v>
      </c>
      <c r="P80" s="85">
        <v>2</v>
      </c>
      <c r="Q80" s="85" t="s">
        <v>277</v>
      </c>
      <c r="R80" s="85">
        <v>1</v>
      </c>
      <c r="S80" s="85" t="s">
        <v>273</v>
      </c>
      <c r="T80" s="85">
        <v>1</v>
      </c>
      <c r="U80" s="85" t="s">
        <v>233</v>
      </c>
      <c r="V80" s="85">
        <v>1</v>
      </c>
    </row>
    <row r="81" spans="1:22" ht="15">
      <c r="A81" s="85" t="s">
        <v>261</v>
      </c>
      <c r="B81" s="85">
        <v>3</v>
      </c>
      <c r="C81" s="85"/>
      <c r="D81" s="85"/>
      <c r="E81" s="85" t="s">
        <v>261</v>
      </c>
      <c r="F81" s="85">
        <v>3</v>
      </c>
      <c r="G81" s="85"/>
      <c r="H81" s="85"/>
      <c r="I81" s="85" t="s">
        <v>219</v>
      </c>
      <c r="J81" s="85">
        <v>1</v>
      </c>
      <c r="K81" s="85"/>
      <c r="L81" s="85"/>
      <c r="M81" s="85" t="s">
        <v>249</v>
      </c>
      <c r="N81" s="85">
        <v>2</v>
      </c>
      <c r="O81" s="85" t="s">
        <v>265</v>
      </c>
      <c r="P81" s="85">
        <v>1</v>
      </c>
      <c r="Q81" s="85"/>
      <c r="R81" s="85"/>
      <c r="S81" s="85"/>
      <c r="T81" s="85"/>
      <c r="U81" s="85" t="s">
        <v>272</v>
      </c>
      <c r="V81" s="85">
        <v>1</v>
      </c>
    </row>
    <row r="82" spans="1:22" ht="15">
      <c r="A82" s="85" t="s">
        <v>258</v>
      </c>
      <c r="B82" s="85">
        <v>3</v>
      </c>
      <c r="C82" s="85"/>
      <c r="D82" s="85"/>
      <c r="E82" s="85" t="s">
        <v>260</v>
      </c>
      <c r="F82" s="85">
        <v>2</v>
      </c>
      <c r="G82" s="85"/>
      <c r="H82" s="85"/>
      <c r="I82" s="85" t="s">
        <v>267</v>
      </c>
      <c r="J82" s="85">
        <v>1</v>
      </c>
      <c r="K82" s="85"/>
      <c r="L82" s="85"/>
      <c r="M82" s="85"/>
      <c r="N82" s="85"/>
      <c r="O82" s="85" t="s">
        <v>218</v>
      </c>
      <c r="P82" s="85">
        <v>1</v>
      </c>
      <c r="Q82" s="85"/>
      <c r="R82" s="85"/>
      <c r="S82" s="85"/>
      <c r="T82" s="85"/>
      <c r="U82" s="85"/>
      <c r="V82" s="85"/>
    </row>
    <row r="83" spans="1:22" ht="15">
      <c r="A83" s="85" t="s">
        <v>251</v>
      </c>
      <c r="B83" s="85">
        <v>3</v>
      </c>
      <c r="C83" s="85"/>
      <c r="D83" s="85"/>
      <c r="E83" s="85" t="s">
        <v>279</v>
      </c>
      <c r="F83" s="85">
        <v>2</v>
      </c>
      <c r="G83" s="85"/>
      <c r="H83" s="85"/>
      <c r="I83" s="85"/>
      <c r="J83" s="85"/>
      <c r="K83" s="85"/>
      <c r="L83" s="85"/>
      <c r="M83" s="85"/>
      <c r="N83" s="85"/>
      <c r="O83" s="85" t="s">
        <v>217</v>
      </c>
      <c r="P83" s="85">
        <v>1</v>
      </c>
      <c r="Q83" s="85"/>
      <c r="R83" s="85"/>
      <c r="S83" s="85"/>
      <c r="T83" s="85"/>
      <c r="U83" s="85"/>
      <c r="V83" s="85"/>
    </row>
    <row r="84" spans="1:22" ht="15">
      <c r="A84" s="85" t="s">
        <v>275</v>
      </c>
      <c r="B84" s="85">
        <v>3</v>
      </c>
      <c r="C84" s="85"/>
      <c r="D84" s="85"/>
      <c r="E84" s="85"/>
      <c r="F84" s="85"/>
      <c r="G84" s="85"/>
      <c r="H84" s="85"/>
      <c r="I84" s="85"/>
      <c r="J84" s="85"/>
      <c r="K84" s="85"/>
      <c r="L84" s="85"/>
      <c r="M84" s="85"/>
      <c r="N84" s="85"/>
      <c r="O84" s="85"/>
      <c r="P84" s="85"/>
      <c r="Q84" s="85"/>
      <c r="R84" s="85"/>
      <c r="S84" s="85"/>
      <c r="T84" s="85"/>
      <c r="U84" s="85"/>
      <c r="V84" s="85"/>
    </row>
    <row r="85" spans="1:22" ht="15">
      <c r="A85" s="85" t="s">
        <v>260</v>
      </c>
      <c r="B85" s="85">
        <v>2</v>
      </c>
      <c r="C85" s="85"/>
      <c r="D85" s="85"/>
      <c r="E85" s="85"/>
      <c r="F85" s="85"/>
      <c r="G85" s="85"/>
      <c r="H85" s="85"/>
      <c r="I85" s="85"/>
      <c r="J85" s="85"/>
      <c r="K85" s="85"/>
      <c r="L85" s="85"/>
      <c r="M85" s="85"/>
      <c r="N85" s="85"/>
      <c r="O85" s="85"/>
      <c r="P85" s="85"/>
      <c r="Q85" s="85"/>
      <c r="R85" s="85"/>
      <c r="S85" s="85"/>
      <c r="T85" s="85"/>
      <c r="U85" s="85"/>
      <c r="V85" s="85"/>
    </row>
    <row r="86" spans="1:22" ht="15">
      <c r="A86" s="85" t="s">
        <v>279</v>
      </c>
      <c r="B86" s="85">
        <v>2</v>
      </c>
      <c r="C86" s="85"/>
      <c r="D86" s="85"/>
      <c r="E86" s="85"/>
      <c r="F86" s="85"/>
      <c r="G86" s="85"/>
      <c r="H86" s="85"/>
      <c r="I86" s="85"/>
      <c r="J86" s="85"/>
      <c r="K86" s="85"/>
      <c r="L86" s="85"/>
      <c r="M86" s="85"/>
      <c r="N86" s="85"/>
      <c r="O86" s="85"/>
      <c r="P86" s="85"/>
      <c r="Q86" s="85"/>
      <c r="R86" s="85"/>
      <c r="S86" s="85"/>
      <c r="T86" s="85"/>
      <c r="U86" s="85"/>
      <c r="V86" s="85"/>
    </row>
    <row r="87" spans="1:22" ht="15">
      <c r="A87" s="85" t="s">
        <v>249</v>
      </c>
      <c r="B87" s="85">
        <v>2</v>
      </c>
      <c r="C87" s="85"/>
      <c r="D87" s="85"/>
      <c r="E87" s="85"/>
      <c r="F87" s="85"/>
      <c r="G87" s="85"/>
      <c r="H87" s="85"/>
      <c r="I87" s="85"/>
      <c r="J87" s="85"/>
      <c r="K87" s="85"/>
      <c r="L87" s="85"/>
      <c r="M87" s="85"/>
      <c r="N87" s="85"/>
      <c r="O87" s="85"/>
      <c r="P87" s="85"/>
      <c r="Q87" s="85"/>
      <c r="R87" s="85"/>
      <c r="S87" s="85"/>
      <c r="T87" s="85"/>
      <c r="U87" s="85"/>
      <c r="V87" s="85"/>
    </row>
    <row r="88" spans="1:22" ht="15">
      <c r="A88" s="85" t="s">
        <v>240</v>
      </c>
      <c r="B88" s="85">
        <v>2</v>
      </c>
      <c r="C88" s="85"/>
      <c r="D88" s="85"/>
      <c r="E88" s="85"/>
      <c r="F88" s="85"/>
      <c r="G88" s="85"/>
      <c r="H88" s="85"/>
      <c r="I88" s="85"/>
      <c r="J88" s="85"/>
      <c r="K88" s="85"/>
      <c r="L88" s="85"/>
      <c r="M88" s="85"/>
      <c r="N88" s="85"/>
      <c r="O88" s="85"/>
      <c r="P88" s="85"/>
      <c r="Q88" s="85"/>
      <c r="R88" s="85"/>
      <c r="S88" s="85"/>
      <c r="T88" s="85"/>
      <c r="U88" s="85"/>
      <c r="V88" s="85"/>
    </row>
    <row r="89" spans="1:22" ht="15">
      <c r="A89" s="85" t="s">
        <v>266</v>
      </c>
      <c r="B89" s="85">
        <v>2</v>
      </c>
      <c r="C89" s="85"/>
      <c r="D89" s="85"/>
      <c r="E89" s="85"/>
      <c r="F89" s="85"/>
      <c r="G89" s="85"/>
      <c r="H89" s="85"/>
      <c r="I89" s="85"/>
      <c r="J89" s="85"/>
      <c r="K89" s="85"/>
      <c r="L89" s="85"/>
      <c r="M89" s="85"/>
      <c r="N89" s="85"/>
      <c r="O89" s="85"/>
      <c r="P89" s="85"/>
      <c r="Q89" s="85"/>
      <c r="R89" s="85"/>
      <c r="S89" s="85"/>
      <c r="T89" s="85"/>
      <c r="U89" s="85"/>
      <c r="V89" s="85"/>
    </row>
    <row r="92" spans="1:22" ht="15" customHeight="1">
      <c r="A92" s="13" t="s">
        <v>1453</v>
      </c>
      <c r="B92" s="13" t="s">
        <v>1151</v>
      </c>
      <c r="C92" s="13" t="s">
        <v>1454</v>
      </c>
      <c r="D92" s="13" t="s">
        <v>1154</v>
      </c>
      <c r="E92" s="13" t="s">
        <v>1455</v>
      </c>
      <c r="F92" s="13" t="s">
        <v>1156</v>
      </c>
      <c r="G92" s="13" t="s">
        <v>1456</v>
      </c>
      <c r="H92" s="13" t="s">
        <v>1158</v>
      </c>
      <c r="I92" s="13" t="s">
        <v>1457</v>
      </c>
      <c r="J92" s="13" t="s">
        <v>1160</v>
      </c>
      <c r="K92" s="13" t="s">
        <v>1458</v>
      </c>
      <c r="L92" s="13" t="s">
        <v>1162</v>
      </c>
      <c r="M92" s="13" t="s">
        <v>1459</v>
      </c>
      <c r="N92" s="13" t="s">
        <v>1164</v>
      </c>
      <c r="O92" s="13" t="s">
        <v>1460</v>
      </c>
      <c r="P92" s="13" t="s">
        <v>1166</v>
      </c>
      <c r="Q92" s="13" t="s">
        <v>1461</v>
      </c>
      <c r="R92" s="13" t="s">
        <v>1168</v>
      </c>
      <c r="S92" s="13" t="s">
        <v>1462</v>
      </c>
      <c r="T92" s="13" t="s">
        <v>1170</v>
      </c>
      <c r="U92" s="13" t="s">
        <v>1463</v>
      </c>
      <c r="V92" s="13" t="s">
        <v>1171</v>
      </c>
    </row>
    <row r="93" spans="1:22" ht="15">
      <c r="A93" s="124" t="s">
        <v>257</v>
      </c>
      <c r="B93" s="85">
        <v>1027862</v>
      </c>
      <c r="C93" s="124" t="s">
        <v>229</v>
      </c>
      <c r="D93" s="85">
        <v>201152</v>
      </c>
      <c r="E93" s="124" t="s">
        <v>255</v>
      </c>
      <c r="F93" s="85">
        <v>17251</v>
      </c>
      <c r="G93" s="124" t="s">
        <v>247</v>
      </c>
      <c r="H93" s="85">
        <v>33517</v>
      </c>
      <c r="I93" s="124" t="s">
        <v>225</v>
      </c>
      <c r="J93" s="85">
        <v>34702</v>
      </c>
      <c r="K93" s="124" t="s">
        <v>257</v>
      </c>
      <c r="L93" s="85">
        <v>1027862</v>
      </c>
      <c r="M93" s="124" t="s">
        <v>275</v>
      </c>
      <c r="N93" s="85">
        <v>281088</v>
      </c>
      <c r="O93" s="124" t="s">
        <v>218</v>
      </c>
      <c r="P93" s="85">
        <v>23070</v>
      </c>
      <c r="Q93" s="124" t="s">
        <v>277</v>
      </c>
      <c r="R93" s="85">
        <v>42010</v>
      </c>
      <c r="S93" s="124" t="s">
        <v>238</v>
      </c>
      <c r="T93" s="85">
        <v>29428</v>
      </c>
      <c r="U93" s="124" t="s">
        <v>233</v>
      </c>
      <c r="V93" s="85">
        <v>6055</v>
      </c>
    </row>
    <row r="94" spans="1:22" ht="15">
      <c r="A94" s="124" t="s">
        <v>275</v>
      </c>
      <c r="B94" s="85">
        <v>281088</v>
      </c>
      <c r="C94" s="124" t="s">
        <v>237</v>
      </c>
      <c r="D94" s="85">
        <v>81236</v>
      </c>
      <c r="E94" s="124" t="s">
        <v>280</v>
      </c>
      <c r="F94" s="85">
        <v>3605</v>
      </c>
      <c r="G94" s="124" t="s">
        <v>251</v>
      </c>
      <c r="H94" s="85">
        <v>24076</v>
      </c>
      <c r="I94" s="124" t="s">
        <v>266</v>
      </c>
      <c r="J94" s="85">
        <v>21985</v>
      </c>
      <c r="K94" s="124" t="s">
        <v>256</v>
      </c>
      <c r="L94" s="85">
        <v>280672</v>
      </c>
      <c r="M94" s="124" t="s">
        <v>249</v>
      </c>
      <c r="N94" s="85">
        <v>491</v>
      </c>
      <c r="O94" s="124" t="s">
        <v>217</v>
      </c>
      <c r="P94" s="85">
        <v>8951</v>
      </c>
      <c r="Q94" s="124" t="s">
        <v>254</v>
      </c>
      <c r="R94" s="85">
        <v>9847</v>
      </c>
      <c r="S94" s="124" t="s">
        <v>273</v>
      </c>
      <c r="T94" s="85">
        <v>19074</v>
      </c>
      <c r="U94" s="124" t="s">
        <v>272</v>
      </c>
      <c r="V94" s="85">
        <v>5527</v>
      </c>
    </row>
    <row r="95" spans="1:22" ht="15">
      <c r="A95" s="124" t="s">
        <v>256</v>
      </c>
      <c r="B95" s="85">
        <v>280672</v>
      </c>
      <c r="C95" s="124" t="s">
        <v>214</v>
      </c>
      <c r="D95" s="85">
        <v>73372</v>
      </c>
      <c r="E95" s="124" t="s">
        <v>260</v>
      </c>
      <c r="F95" s="85">
        <v>2042</v>
      </c>
      <c r="G95" s="124" t="s">
        <v>252</v>
      </c>
      <c r="H95" s="85">
        <v>1457</v>
      </c>
      <c r="I95" s="124" t="s">
        <v>220</v>
      </c>
      <c r="J95" s="85">
        <v>17995</v>
      </c>
      <c r="K95" s="124" t="s">
        <v>259</v>
      </c>
      <c r="L95" s="85">
        <v>7471</v>
      </c>
      <c r="M95" s="124" t="s">
        <v>248</v>
      </c>
      <c r="N95" s="85">
        <v>110</v>
      </c>
      <c r="O95" s="124" t="s">
        <v>216</v>
      </c>
      <c r="P95" s="85">
        <v>8806</v>
      </c>
      <c r="Q95" s="124" t="s">
        <v>278</v>
      </c>
      <c r="R95" s="85">
        <v>66</v>
      </c>
      <c r="S95" s="124" t="s">
        <v>274</v>
      </c>
      <c r="T95" s="85">
        <v>6552</v>
      </c>
      <c r="U95" s="124" t="s">
        <v>234</v>
      </c>
      <c r="V95" s="85">
        <v>2548</v>
      </c>
    </row>
    <row r="96" spans="1:22" ht="15">
      <c r="A96" s="124" t="s">
        <v>229</v>
      </c>
      <c r="B96" s="85">
        <v>201152</v>
      </c>
      <c r="C96" s="124" t="s">
        <v>222</v>
      </c>
      <c r="D96" s="85">
        <v>29433</v>
      </c>
      <c r="E96" s="124" t="s">
        <v>261</v>
      </c>
      <c r="F96" s="85">
        <v>1029</v>
      </c>
      <c r="G96" s="124" t="s">
        <v>246</v>
      </c>
      <c r="H96" s="85">
        <v>963</v>
      </c>
      <c r="I96" s="124" t="s">
        <v>219</v>
      </c>
      <c r="J96" s="85">
        <v>2897</v>
      </c>
      <c r="K96" s="124" t="s">
        <v>258</v>
      </c>
      <c r="L96" s="85">
        <v>5827</v>
      </c>
      <c r="M96" s="124" t="s">
        <v>250</v>
      </c>
      <c r="N96" s="85">
        <v>14</v>
      </c>
      <c r="O96" s="124" t="s">
        <v>265</v>
      </c>
      <c r="P96" s="85">
        <v>5852</v>
      </c>
      <c r="Q96" s="124"/>
      <c r="R96" s="85"/>
      <c r="S96" s="124"/>
      <c r="T96" s="85"/>
      <c r="U96" s="124"/>
      <c r="V96" s="85"/>
    </row>
    <row r="97" spans="1:22" ht="15">
      <c r="A97" s="124" t="s">
        <v>271</v>
      </c>
      <c r="B97" s="85">
        <v>145677</v>
      </c>
      <c r="C97" s="124" t="s">
        <v>243</v>
      </c>
      <c r="D97" s="85">
        <v>24990</v>
      </c>
      <c r="E97" s="124" t="s">
        <v>279</v>
      </c>
      <c r="F97" s="85">
        <v>405</v>
      </c>
      <c r="G97" s="124" t="s">
        <v>244</v>
      </c>
      <c r="H97" s="85">
        <v>559</v>
      </c>
      <c r="I97" s="124" t="s">
        <v>267</v>
      </c>
      <c r="J97" s="85">
        <v>1199</v>
      </c>
      <c r="K97" s="124"/>
      <c r="L97" s="85"/>
      <c r="M97" s="124"/>
      <c r="N97" s="85"/>
      <c r="O97" s="124"/>
      <c r="P97" s="85"/>
      <c r="Q97" s="124"/>
      <c r="R97" s="85"/>
      <c r="S97" s="124"/>
      <c r="T97" s="85"/>
      <c r="U97" s="124"/>
      <c r="V97" s="85"/>
    </row>
    <row r="98" spans="1:22" ht="15">
      <c r="A98" s="124" t="s">
        <v>237</v>
      </c>
      <c r="B98" s="85">
        <v>81236</v>
      </c>
      <c r="C98" s="124" t="s">
        <v>245</v>
      </c>
      <c r="D98" s="85">
        <v>8456</v>
      </c>
      <c r="E98" s="124" t="s">
        <v>262</v>
      </c>
      <c r="F98" s="85">
        <v>144</v>
      </c>
      <c r="G98" s="124"/>
      <c r="H98" s="85"/>
      <c r="I98" s="124"/>
      <c r="J98" s="85"/>
      <c r="K98" s="124"/>
      <c r="L98" s="85"/>
      <c r="M98" s="124"/>
      <c r="N98" s="85"/>
      <c r="O98" s="124"/>
      <c r="P98" s="85"/>
      <c r="Q98" s="124"/>
      <c r="R98" s="85"/>
      <c r="S98" s="124"/>
      <c r="T98" s="85"/>
      <c r="U98" s="124"/>
      <c r="V98" s="85"/>
    </row>
    <row r="99" spans="1:22" ht="15">
      <c r="A99" s="124" t="s">
        <v>214</v>
      </c>
      <c r="B99" s="85">
        <v>73372</v>
      </c>
      <c r="C99" s="124" t="s">
        <v>230</v>
      </c>
      <c r="D99" s="85">
        <v>2888</v>
      </c>
      <c r="E99" s="124"/>
      <c r="F99" s="85"/>
      <c r="G99" s="124"/>
      <c r="H99" s="85"/>
      <c r="I99" s="124"/>
      <c r="J99" s="85"/>
      <c r="K99" s="124"/>
      <c r="L99" s="85"/>
      <c r="M99" s="124"/>
      <c r="N99" s="85"/>
      <c r="O99" s="124"/>
      <c r="P99" s="85"/>
      <c r="Q99" s="124"/>
      <c r="R99" s="85"/>
      <c r="S99" s="124"/>
      <c r="T99" s="85"/>
      <c r="U99" s="124"/>
      <c r="V99" s="85"/>
    </row>
    <row r="100" spans="1:22" ht="15">
      <c r="A100" s="124" t="s">
        <v>226</v>
      </c>
      <c r="B100" s="85">
        <v>59342</v>
      </c>
      <c r="C100" s="124" t="s">
        <v>224</v>
      </c>
      <c r="D100" s="85">
        <v>2121</v>
      </c>
      <c r="E100" s="124"/>
      <c r="F100" s="85"/>
      <c r="G100" s="124"/>
      <c r="H100" s="85"/>
      <c r="I100" s="124"/>
      <c r="J100" s="85"/>
      <c r="K100" s="124"/>
      <c r="L100" s="85"/>
      <c r="M100" s="124"/>
      <c r="N100" s="85"/>
      <c r="O100" s="124"/>
      <c r="P100" s="85"/>
      <c r="Q100" s="124"/>
      <c r="R100" s="85"/>
      <c r="S100" s="124"/>
      <c r="T100" s="85"/>
      <c r="U100" s="124"/>
      <c r="V100" s="85"/>
    </row>
    <row r="101" spans="1:22" ht="15">
      <c r="A101" s="124" t="s">
        <v>228</v>
      </c>
      <c r="B101" s="85">
        <v>54840</v>
      </c>
      <c r="C101" s="124" t="s">
        <v>231</v>
      </c>
      <c r="D101" s="85">
        <v>1578</v>
      </c>
      <c r="E101" s="124"/>
      <c r="F101" s="85"/>
      <c r="G101" s="124"/>
      <c r="H101" s="85"/>
      <c r="I101" s="124"/>
      <c r="J101" s="85"/>
      <c r="K101" s="124"/>
      <c r="L101" s="85"/>
      <c r="M101" s="124"/>
      <c r="N101" s="85"/>
      <c r="O101" s="124"/>
      <c r="P101" s="85"/>
      <c r="Q101" s="124"/>
      <c r="R101" s="85"/>
      <c r="S101" s="124"/>
      <c r="T101" s="85"/>
      <c r="U101" s="124"/>
      <c r="V101" s="85"/>
    </row>
    <row r="102" spans="1:22" ht="15">
      <c r="A102" s="124" t="s">
        <v>277</v>
      </c>
      <c r="B102" s="85">
        <v>42010</v>
      </c>
      <c r="C102" s="124" t="s">
        <v>232</v>
      </c>
      <c r="D102" s="85">
        <v>890</v>
      </c>
      <c r="E102" s="124"/>
      <c r="F102" s="85"/>
      <c r="G102" s="124"/>
      <c r="H102" s="85"/>
      <c r="I102" s="124"/>
      <c r="J102" s="85"/>
      <c r="K102" s="124"/>
      <c r="L102" s="85"/>
      <c r="M102" s="124"/>
      <c r="N102" s="85"/>
      <c r="O102" s="124"/>
      <c r="P102" s="85"/>
      <c r="Q102" s="124"/>
      <c r="R102" s="85"/>
      <c r="S102" s="124"/>
      <c r="T102" s="85"/>
      <c r="U102" s="124"/>
      <c r="V102" s="85"/>
    </row>
  </sheetData>
  <hyperlinks>
    <hyperlink ref="A2" r:id="rId1" display="https://www.xifaxan.com/"/>
    <hyperlink ref="A3" r:id="rId2" display="https://www.healio.com/gastroenterology/inflammatory-bowel-disease/news/online/%7B00f4610a-b6e0-4f9b-98f6-b44c6a3a948f%7D/ibs-d-antibiotic-xifaxan-shows-promise-in-severe-crohns-disease"/>
    <hyperlink ref="A4" r:id="rId3" display="https://shared.salix.com/shared/pi/xifaxan550-pi.pdf"/>
    <hyperlink ref="A5" r:id="rId4" display="https://www.instagram.com/p/BwuVO95l4UD/"/>
    <hyperlink ref="A6" r:id="rId5" display="https://aardman.nathanlove.com/project/xifaxan-sport"/>
    <hyperlink ref="A7" r:id="rId6" display="https://twitter.com/matthewherper/status/1116862267751116803"/>
    <hyperlink ref="A8" r:id="rId7" display="https://www.therxhelper.com/xifaxan-cost/"/>
    <hyperlink ref="A9" r:id="rId8" display="https://rxassistanceprograms.com/what-is-xifaxan/"/>
    <hyperlink ref="A10" r:id="rId9" display="https://docs.google.com/forms/d/e/1FAIpQLSfIG8CO1_WO7nV9kafXzhF6fTEhTW6VSwb2pFTB0rMZybrYTA/viewform"/>
    <hyperlink ref="A11" r:id="rId10" display="https://docs.google.com/forms/d/1AX5o_YsmvBtUvVGCOawPgHchKiEA3ReWgwuKLOmrKxQ/viewform?edit_requested=true"/>
    <hyperlink ref="C2" r:id="rId11" display="https://twitter.com/bauhiniacapital/status/1106986142946082816"/>
    <hyperlink ref="C3" r:id="rId12" display="https://www.backstage.com/casting/xifaxan-real-patient-testimonials-287023/"/>
    <hyperlink ref="C4" r:id="rId13" display="https://docs.google.com/forms/d/1AX5o_YsmvBtUvVGCOawPgHchKiEA3ReWgwuKLOmrKxQ/viewform?edit_requested=true"/>
    <hyperlink ref="C5" r:id="rId14" display="https://docs.google.com/forms/d/e/1FAIpQLSfIG8CO1_WO7nV9kafXzhF6fTEhTW6VSwb2pFTB0rMZybrYTA/viewform"/>
    <hyperlink ref="C6" r:id="rId15" display="https://rxassistanceprograms.com/what-is-xifaxan/"/>
    <hyperlink ref="C7" r:id="rId16" display="https://www.therxhelper.com/xifaxan-cost/"/>
    <hyperlink ref="C8" r:id="rId17" display="https://aardman.nathanlove.com/project/xifaxan-sport"/>
    <hyperlink ref="C9" r:id="rId18" display="https://twitter.com/matthewherper/status/1116862267751116803"/>
    <hyperlink ref="G2" r:id="rId19" display="https://shared.salix.com/shared/pi/xifaxan550-pi.pdf"/>
    <hyperlink ref="G3" r:id="rId20" display="https://www.instagram.com/p/BwuVO95l4UD/"/>
    <hyperlink ref="O2" r:id="rId21" display="https://www.xifaxan.com/"/>
  </hyperlinks>
  <printOptions/>
  <pageMargins left="0.7" right="0.7" top="0.75" bottom="0.75" header="0.3" footer="0.3"/>
  <pageSetup orientation="portrait" paperSize="9"/>
  <tableParts>
    <tablePart r:id="rId23"/>
    <tablePart r:id="rId27"/>
    <tablePart r:id="rId24"/>
    <tablePart r:id="rId22"/>
    <tablePart r:id="rId29"/>
    <tablePart r:id="rId28"/>
    <tablePart r:id="rId25"/>
    <tablePart r:id="rId26"/>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2019-05-25T08:04:31Z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