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<sst xmlns="http://schemas.openxmlformats.org/spreadsheetml/2006/main" count="1509" uniqueCount="631">
  <si>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</si>
  <si>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</si>
  <si>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</si>
  <si>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</si>
  <si>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</si>
  <si>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</si>
  <si>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</si>
  <si>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</si>
  <si>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</si>
  <si>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</si>
  <si>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</si>
  <si>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</si>
  <si>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</si>
  <si>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</si>
  <si>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</si>
  <si>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</si>
  <si>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</si>
  <si>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</si>
  <si>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</si>
  <si>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</si>
  <si>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</si>
  <si>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</si>
  <si>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</si>
  <si>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</si>
  <si>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</si>
  <si>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</si>
  <si>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</si>
  <si>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</si>
  <si>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</si>
  <si>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</si>
  <si>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</si>
  <si>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</si>
  <si>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</si>
  <si>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</si>
  <si>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</si>
  <si>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</si>
  <si>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</si>
  <si>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</si>
  <si>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</si>
  <si>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</si>
  <si>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</si>
  <si>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</si>
  <si>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</si>
  <si>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</si>
  <si>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</si>
  <si>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</si>
  <si>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</si>
  <si>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</si>
  <si>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</si>
  <si>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</si>
  <si>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</si>
  <si>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</si>
  <si>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</si>
  <si>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</si>
  <si>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</si>
  <si>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</si>
  <si>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</si>
  <si>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</si>
  <si>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</si>
  <si>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</si>
  <si>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</si>
  <si>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</si>
  <si>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</si>
  <si>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</si>
  <si>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</si>
  <si>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</si>
  <si>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</si>
  <si>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</si>
  <si>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</si>
  <si>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</si>
  <si>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</si>
  <si>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</si>
  <si>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</si>
  <si>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</si>
  <si>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</si>
  <si>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</si>
  <si>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</si>
  <si>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</si>
  <si>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</si>
  <si>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</si>
  <si>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</si>
  <si>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</si>
  <si>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</si>
  <si>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</si>
  <si>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</si>
  <si>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</si>
  <si>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</si>
  <si>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</si>
  <si>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</si>
  <si>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</si>
  <si>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</si>
  <si>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</si>
  <si>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</si>
  <si>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</si>
  <si>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</si>
  <si>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</si>
  <si>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</si>
  <si>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</si>
  <si>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</si>
  <si>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</si>
  <si>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</si>
  <si>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</si>
  <si>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</si>
  <si>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</si>
  <si>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</si>
  <si>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</si>
  <si>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</si>
  <si>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</si>
  <si>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</si>
  <si>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</si>
  <si>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</si>
  <si>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</si>
  <si>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</si>
  <si>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</si>
  <si>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</si>
  <si>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</si>
  <si>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</si>
  <si>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</si>
  <si>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</si>
  <si>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</si>
  <si>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</si>
  <si>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</si>
  <si>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</si>
  <si>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</si>
  <si>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</si>
  <si>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</si>
  <si>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</si>
  <si>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</si>
  <si>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</si>
  <si>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</si>
  <si>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</si>
  <si>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</si>
  <si>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</si>
  <si>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</si>
  <si>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</si>
  <si>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</si>
  <si>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</si>
  <si>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</si>
  <si>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</si>
  <si>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</si>
  <si>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</si>
  <si>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</si>
  <si>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</si>
  <si>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</si>
  <si>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</si>
  <si>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</si>
  <si>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</si>
  <si>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</si>
  <si>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</si>
  <si>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</si>
  <si>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</si>
  <si>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</si>
  <si>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</si>
  <si>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</si>
  <si>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</si>
  <si>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</si>
  <si>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</si>
  <si>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</si>
  <si>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</si>
  <si>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</si>
  <si>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</si>
  <si>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</si>
  <si>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</si>
  <si>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</si>
  <si>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</si>
  <si>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</si>
  <si>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</si>
  <si>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</si>
  <si>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</si>
  <si>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</si>
  <si>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</si>
  <si>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</si>
  <si>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</si>
  <si>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</si>
  <si>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</si>
  <si>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</si>
  <si>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</si>
  <si>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</si>
  <si>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</si>
  <si>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</si>
  <si>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</si>
  <si>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</si>
  <si>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</si>
  <si>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</si>
  <si>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</si>
  <si>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</si>
  <si>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</si>
  <si>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</si>
  <si>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</si>
  <si>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</si>
  <si>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</si>
  <si>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</si>
  <si>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</si>
  <si>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</si>
  <si>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</si>
  <si>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</si>
  <si>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</si>
  <si>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</si>
  <si>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</si>
  <si>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</si>
  <si>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</si>
  <si>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</si>
  <si>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</si>
  <si>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</si>
  <si>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</si>
  <si>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</si>
  <si>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</si>
  <si>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</si>
  <si>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</si>
  <si>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</si>
  <si>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</si>
  <si>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</si>
  <si>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zuzudotai</t>
  </si>
  <si>
    <t>spillteori</t>
  </si>
  <si>
    <t>bestofbothbots</t>
  </si>
  <si>
    <t>syncedtech</t>
  </si>
  <si>
    <t>squirrelai_edu</t>
  </si>
  <si>
    <t>tanyalms</t>
  </si>
  <si>
    <t>lizlealconrad</t>
  </si>
  <si>
    <t>steinmonteiro</t>
  </si>
  <si>
    <t>digitalmasala</t>
  </si>
  <si>
    <t>dimstudi0</t>
  </si>
  <si>
    <t>carnegiemellon</t>
  </si>
  <si>
    <t>Mentions</t>
  </si>
  <si>
    <t>RT @spillteori: Intersting talk on @SquirrelAI_Edu AI and education. Human "head coach" + AI teaching assistant in order to provide the best of both worlds. #ai #education #RiseofAI</t>
  </si>
  <si>
    <t>Interesting talk by @SquirrelAI_Edu on AI and education. Human "head coach" + AI teaching assistant in order to provide the best of both worlds. #ai #education #RiseofAI</t>
  </si>
  <si>
    <t>RT @spillteori: Interesting talk by @SquirrelAI_Edu on AI and education. Human "head coach" + AI teaching assistant in order to provide the…</t>
  </si>
  <si>
    <t>全球“AI+教育”行业为何需要一场AIAED大会？ https://t.co/Hzct1Hmz8d</t>
  </si>
  <si>
    <t>RT @SyncedTech: 全球“AI+教育”行业为何需要一场AIAED大会？ https://t.co/Hzct1Hmz8d</t>
  </si>
  <si>
    <t>Knowledge is useless as soon as we graduate. Students need to learn how to learn. @SquirrelAI_Edu #CollisionConf</t>
  </si>
  <si>
    <t>Not only is AI helping students concentrate and learn more effectively @squirrelAI_EDU is also utilizing adaptive tech to train in leadership and EQ #CollisionConf</t>
  </si>
  <si>
    <t>Had the opportunity to attend #ColliisionConf today. 
Loved hearing about the work being done by @SquirrelAI_Edu transforming the education field.</t>
  </si>
  <si>
    <t>Kicking off #AIAED with Prof. Tom Mitchell of @CarnegieMellon. Thanks @SquirrelAI_Edu for putting on this amazing event with over 2k attendees! #ArtificialIntelligence #education #edtech https://t.co/gVTs7kHfWL</t>
  </si>
  <si>
    <t>RT @dimstudi0: I will be presenting at the AIAED - Artificial Intelligence and Adaptive Education 2019 conference in Bejing, China https://…</t>
  </si>
  <si>
    <t>Derek Li ceo of @SquirrelAI_Edu presents their Adaptive AI learning system running in China in 1900 schools in 20 provinces and 400 cities and has 2 million users registered. #aiaed2019 https://t.co/je5umaBIMa</t>
  </si>
  <si>
    <t>I will be presenting at the AIAED - Artificial Intelligence and Adaptive Education 2019 conference in Bejing, China https://t.co/hTm6kgSkAx https://t.co/3PWgmlOvZn</t>
  </si>
  <si>
    <t>https://www.jiqizhixin.com/articles/2019-04-08-7</t>
  </si>
  <si>
    <t>https://www.ou.nl/-/di-mitri-presenteert-onderzoek-op-conferentie-in-china</t>
  </si>
  <si>
    <t>jiqizhixin.com</t>
  </si>
  <si>
    <t>ou.nl</t>
  </si>
  <si>
    <t>ai education riseofai</t>
  </si>
  <si>
    <t>collisionconf</t>
  </si>
  <si>
    <t>colliisionconf</t>
  </si>
  <si>
    <t>aiaed artificialintelligence education edtech</t>
  </si>
  <si>
    <t>aiaed2019</t>
  </si>
  <si>
    <t>https://pbs.twimg.com/media/D7TA_rSXsAAH4O5.jpg</t>
  </si>
  <si>
    <t>https://pbs.twimg.com/media/D7TNEUdUwAApaY6.jpg</t>
  </si>
  <si>
    <t>https://pbs.twimg.com/media/D4VkRAbX4AAR4CU.jpg</t>
  </si>
  <si>
    <t>http://pbs.twimg.com/profile_images/1037096535547244544/-0ByzjIf_normal.jpg</t>
  </si>
  <si>
    <t>http://pbs.twimg.com/profile_images/1112271197604057088/48NzI3y0_normal.jpg</t>
  </si>
  <si>
    <t>http://pbs.twimg.com/profile_images/455172426075078656/1J2ykRtc_normal.jpeg</t>
  </si>
  <si>
    <t>http://pbs.twimg.com/profile_images/753906274232709120/G422WoaA_normal.jpg</t>
  </si>
  <si>
    <t>http://pbs.twimg.com/profile_images/1036836709516759040/RkUWEWZZ_normal.jpg</t>
  </si>
  <si>
    <t>http://pbs.twimg.com/profile_images/3072254603/656dd9fd3cde6dff00e514e8f9d22143_normal.jpeg</t>
  </si>
  <si>
    <t>http://pbs.twimg.com/profile_images/768854758329167872/N3FDnqPl_normal.jpg</t>
  </si>
  <si>
    <t>http://pbs.twimg.com/profile_images/925462248411291648/2nlCmPaJ_normal.jpg</t>
  </si>
  <si>
    <t>https://twitter.com/#!/zuzudotai/status/1128960362680868864</t>
  </si>
  <si>
    <t>https://twitter.com/#!/spillteori/status/1128961032175726592</t>
  </si>
  <si>
    <t>https://twitter.com/#!/bestofbothbots/status/1128963315575730176</t>
  </si>
  <si>
    <t>https://twitter.com/#!/syncedtech/status/1115148334711353344</t>
  </si>
  <si>
    <t>https://twitter.com/#!/squirrelai_edu/status/1129784216382689280</t>
  </si>
  <si>
    <t>https://twitter.com/#!/tanyalms/status/1131228922899763201</t>
  </si>
  <si>
    <t>https://twitter.com/#!/lizlealconrad/status/1131239178971357186</t>
  </si>
  <si>
    <t>https://twitter.com/#!/steinmonteiro/status/1131327710154952704</t>
  </si>
  <si>
    <t>https://twitter.com/#!/digitalmasala/status/1131741624978104320</t>
  </si>
  <si>
    <t>https://twitter.com/#!/squirrelai_edu/status/1129784150532038656</t>
  </si>
  <si>
    <t>https://twitter.com/#!/dimstudi0/status/1131754925480800256</t>
  </si>
  <si>
    <t>https://twitter.com/#!/dimstudi0/status/1118410350204944387</t>
  </si>
  <si>
    <t>1128960362680868864</t>
  </si>
  <si>
    <t>1128961032175726592</t>
  </si>
  <si>
    <t>1128963315575730176</t>
  </si>
  <si>
    <t>1115148334711353344</t>
  </si>
  <si>
    <t>1129784216382689280</t>
  </si>
  <si>
    <t>1131228922899763201</t>
  </si>
  <si>
    <t>1131239178971357186</t>
  </si>
  <si>
    <t>1131327710154952704</t>
  </si>
  <si>
    <t>1131741624978104320</t>
  </si>
  <si>
    <t>1129784150532038656</t>
  </si>
  <si>
    <t>1131754925480800256</t>
  </si>
  <si>
    <t>1118410350204944387</t>
  </si>
  <si>
    <t/>
  </si>
  <si>
    <t>en</t>
  </si>
  <si>
    <t>zh</t>
  </si>
  <si>
    <t>IFTTT</t>
  </si>
  <si>
    <t>Twitter Web Client</t>
  </si>
  <si>
    <t>Twitter for iPhone</t>
  </si>
  <si>
    <t>Twitter for Android</t>
  </si>
  <si>
    <t>Twitter Web App</t>
  </si>
  <si>
    <t>Retweet</t>
  </si>
  <si>
    <t>115.421372,39.43277 
117.501099,39.43277 
117.501099,41.05999 
115.421372,41.05999</t>
  </si>
  <si>
    <t>People's Republic of China</t>
  </si>
  <si>
    <t>CN</t>
  </si>
  <si>
    <t>Beijing, People's Republic of China</t>
  </si>
  <si>
    <t>01120f703ae9184a</t>
  </si>
  <si>
    <t>Beijing</t>
  </si>
  <si>
    <t>admin</t>
  </si>
  <si>
    <t>https://api.twitter.com/1.1/geo/id/01120f703ae9184a.json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</si>
  <si>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</si>
  <si>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</si>
  <si>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</si>
  <si>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</si>
  <si>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</si>
  <si>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</si>
  <si>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</si>
  <si>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</si>
  <si>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</si>
  <si>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</si>
  <si>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</si>
  <si>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</si>
  <si>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</si>
  <si>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</si>
  <si>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</si>
  <si>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</si>
  <si>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</si>
  <si>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</si>
  <si>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</si>
  <si>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</si>
  <si>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</si>
  <si>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Zuzu AI</t>
  </si>
  <si>
    <t>Squirrel AI Learning by Yixue Group</t>
  </si>
  <si>
    <t>Henrik Skaug Sætra</t>
  </si>
  <si>
    <t>Best of Both Worlds</t>
  </si>
  <si>
    <t>机器之心|Synced</t>
  </si>
  <si>
    <t>Tanya</t>
  </si>
  <si>
    <t>Liz Leal Conrad</t>
  </si>
  <si>
    <t>Stein Monteiro</t>
  </si>
  <si>
    <t>Sunil Gunderia</t>
  </si>
  <si>
    <t>Carnegie Mellon</t>
  </si>
  <si>
    <t>Daniele Di Mitri</t>
  </si>
  <si>
    <t>Hi, I am Zuzu, Knowledge Assistant for your workplace. https://t.co/HDCHa5uE8i</t>
  </si>
  <si>
    <t>the leading Chinese K12 adaptive learning service provider, has over 1,000 schools across 200 Chinese cities and helped more than 1 million students excel.</t>
  </si>
  <si>
    <t>Political scientist working on how technology relates to society and individuals, and game theory. #bigdata #ai #liberty</t>
  </si>
  <si>
    <t>Retweeting those who get it both ways. (via @stefanhayden)</t>
  </si>
  <si>
    <t>机器之心是国内领先的人工智能媒体和产业信息服务平台，关注 #人工智能、#机器人 和 #神经认知科学，坚持为从业者提供高质量内容和多项产业服务。@Synced_Global for English readers.</t>
  </si>
  <si>
    <t>Scientist. Communicator. Occasional thespian. Data-hungry. Human.</t>
  </si>
  <si>
    <t>A wife &amp; mom learning to slow down &amp; appreciate the precious moments.</t>
  </si>
  <si>
    <t>Economics, politics, lots of data analytics. Mostly in immigration and higher education.</t>
  </si>
  <si>
    <t>Fortunate to be working on meaningful products with talented people. Chief Strategy Officer @AgeofLearning. Board @ CII https://t.co/cfpbe9LoCZ.</t>
  </si>
  <si>
    <t>Researchers, students and alumni do the hard work. We just get to talk about it.</t>
  </si>
  <si>
    <t>Empowering humans processes with artificial intelligence and learning analytics • multimodality • machine learning • phd @ OUNL • founder of https://t.co/I5VqtyvWeo</t>
  </si>
  <si>
    <t>Global</t>
  </si>
  <si>
    <t>San Jose, CA</t>
  </si>
  <si>
    <t>Halden, Norway</t>
  </si>
  <si>
    <t>China</t>
  </si>
  <si>
    <t>Canada</t>
  </si>
  <si>
    <t>Toronto, Ontario</t>
  </si>
  <si>
    <t>Los Angeles</t>
  </si>
  <si>
    <t>Pittsburgh, PA</t>
  </si>
  <si>
    <t>Europe</t>
  </si>
  <si>
    <t>https://t.co/iz3ddLO8ie</t>
  </si>
  <si>
    <t>https://t.co/iIjD4FEv5n</t>
  </si>
  <si>
    <t>https://t.co/8b7d71Lxzv</t>
  </si>
  <si>
    <t>http://t.co/VJZDcV7SFJ</t>
  </si>
  <si>
    <t>https://t.co/T3BrZIWSpO</t>
  </si>
  <si>
    <t>http://t.co/ZadbwZ5gtM</t>
  </si>
  <si>
    <t>http://t.co/IKJuyiM4UL</t>
  </si>
  <si>
    <t>https://pbs.twimg.com/profile_banners/873919885096693761/1536097951</t>
  </si>
  <si>
    <t>https://pbs.twimg.com/profile_banners/24504364/1554021095</t>
  </si>
  <si>
    <t>https://pbs.twimg.com/profile_banners/745803592154546176/1468580225</t>
  </si>
  <si>
    <t>https://pbs.twimg.com/profile_banners/378020992/1398807984</t>
  </si>
  <si>
    <t>https://pbs.twimg.com/profile_banners/259432699/1406210209</t>
  </si>
  <si>
    <t>https://pbs.twimg.com/profile_banners/4006344268/1556884804</t>
  </si>
  <si>
    <t>https://pbs.twimg.com/profile_banners/70770699/1423329110</t>
  </si>
  <si>
    <t>https://pbs.twimg.com/profile_banners/17631078/1534175882</t>
  </si>
  <si>
    <t>https://pbs.twimg.com/profile_banners/18282433/1473277432</t>
  </si>
  <si>
    <t>http://abs.twimg.com/images/themes/theme1/bg.png</t>
  </si>
  <si>
    <t>http://abs.twimg.com/images/themes/theme17/bg.gif</t>
  </si>
  <si>
    <t>http://pbs.twimg.com/profile_images/983200312126201856/tF_W6kGN_normal.jpg</t>
  </si>
  <si>
    <t>http://pbs.twimg.com/profile_images/996072700748664832/GrqCroMi_normal.jpg</t>
  </si>
  <si>
    <t>http://pbs.twimg.com/profile_images/1032896117829246977/jJjbX-FA_normal.jpg</t>
  </si>
  <si>
    <t>Open Twitter Page for This Person</t>
  </si>
  <si>
    <t>https://twitter.com/zuzudotai</t>
  </si>
  <si>
    <t>https://twitter.com/squirrelai_edu</t>
  </si>
  <si>
    <t>https://twitter.com/spillteori</t>
  </si>
  <si>
    <t>https://twitter.com/bestofbothbots</t>
  </si>
  <si>
    <t>https://twitter.com/syncedtech</t>
  </si>
  <si>
    <t>https://twitter.com/tanyalms</t>
  </si>
  <si>
    <t>https://twitter.com/lizlealconrad</t>
  </si>
  <si>
    <t>https://twitter.com/steinmonteiro</t>
  </si>
  <si>
    <t>https://twitter.com/digitalmasala</t>
  </si>
  <si>
    <t>https://twitter.com/carnegiemellon</t>
  </si>
  <si>
    <t>https://twitter.com/dimstudi0</t>
  </si>
  <si>
    <t>zuzudotai
RT @spillteori: Intersting talk
on @SquirrelAI_Edu AI and education.
Human "head coach" + AI teaching
assistant in order to provide the
best of both worlds. #ai #education
#RiseofAI</t>
  </si>
  <si>
    <t>squirrelai_edu
RT @SyncedTech: 全球“AI+教育”行业为何需要一场AIAED大会？
https://t.co/Hzct1Hmz8d</t>
  </si>
  <si>
    <t>spillteori
Interesting talk by @SquirrelAI_Edu
on AI and education. Human "head
coach" + AI teaching assistant
in order to provide the best of
both worlds. #ai #education #RiseofAI</t>
  </si>
  <si>
    <t>bestofbothbots
RT @spillteori: Interesting talk
by @SquirrelAI_Edu on AI and education.
Human "head coach" + AI teaching
assistant in order to provide the…</t>
  </si>
  <si>
    <t>syncedtech
全球“AI+教育”行业为何需要一场AIAED大会？ https://t.co/Hzct1Hmz8d</t>
  </si>
  <si>
    <t>tanyalms
Knowledge is useless as soon as
we graduate. Students need to learn
how to learn. @SquirrelAI_Edu #CollisionConf</t>
  </si>
  <si>
    <t>lizlealconrad
Not only is AI helping students
concentrate and learn more effectively
@squirrelAI_EDU is also utilizing
adaptive tech to train in leadership
and EQ #CollisionConf</t>
  </si>
  <si>
    <t>steinmonteiro
Had the opportunity to attend #ColliisionConf
today. Loved hearing about the
work being done by @SquirrelAI_Edu
transforming the education field.</t>
  </si>
  <si>
    <t>digitalmasala
Kicking off #AIAED with Prof. Tom
Mitchell of @CarnegieMellon. Thanks
@SquirrelAI_Edu for putting on
this amazing event with over 2k
attendees! #ArtificialIntelligence
#education #edtech https://t.co/gVTs7kHfWL</t>
  </si>
  <si>
    <t xml:space="preserve">carnegiemellon
</t>
  </si>
  <si>
    <t>dimstudi0
Derek Li ceo of @SquirrelAI_Edu
presents their Adaptive AI learning
system running in China in 1900
schools in 20 provinces and 400
cities and has 2 million users
registered. #aiaed2019 https://t.co/je5umaBIMa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</si>
  <si>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</si>
  <si>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</si>
  <si>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</si>
  <si>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</si>
  <si>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</si>
  <si>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</si>
  <si>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</si>
  <si>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</si>
  <si>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</si>
  <si>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</si>
  <si>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</si>
  <si>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</si>
  <si>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</si>
  <si>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</si>
  <si>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</si>
  <si>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</si>
  <si>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</si>
  <si>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</si>
  <si>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</si>
  <si>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</si>
  <si>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</si>
  <si>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</si>
  <si>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</si>
  <si>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</si>
  <si>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</si>
  <si>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</si>
  <si>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</si>
  <si>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</si>
  <si>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</si>
  <si>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</si>
  <si>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</si>
  <si>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</si>
  <si>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</si>
  <si>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</si>
  <si>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</si>
  <si>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</si>
  <si>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</si>
  <si>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</si>
  <si>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</si>
  <si>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</si>
  <si>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</si>
  <si>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</si>
  <si>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</si>
  <si>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</si>
  <si>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</si>
  <si>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</si>
  <si>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</si>
  <si>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</si>
  <si>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</si>
  <si>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</si>
  <si>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</si>
  <si>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</si>
  <si>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</si>
  <si>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</si>
  <si>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</si>
  <si>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</si>
  <si>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</si>
  <si>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</si>
  <si>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</si>
  <si>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</si>
  <si>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Top URLs in Tweet in G3</t>
  </si>
  <si>
    <t>G2 Count</t>
  </si>
  <si>
    <t>G3 Count</t>
  </si>
  <si>
    <t>Top URLs in Tweet</t>
  </si>
  <si>
    <t>https://www.jiqizhixin.com/articles/2019-04-08-7 https://www.ou.nl/-/di-mitri-presenteert-onderzoek-op-conferentie-in-china</t>
  </si>
  <si>
    <t>Top Domains in Tweet in Entire Graph</t>
  </si>
  <si>
    <t>Top Domains in Tweet in G1</t>
  </si>
  <si>
    <t>Top Domains in Tweet in G2</t>
  </si>
  <si>
    <t>Top Domains in Tweet in G3</t>
  </si>
  <si>
    <t>Top Domains in Tweet</t>
  </si>
  <si>
    <t>jiqizhixin.com ou.nl</t>
  </si>
  <si>
    <t>Top Hashtags in Tweet in Entire Graph</t>
  </si>
  <si>
    <t>education</t>
  </si>
  <si>
    <t>ai</t>
  </si>
  <si>
    <t>riseofai</t>
  </si>
  <si>
    <t>aiaed</t>
  </si>
  <si>
    <t>artificialintelligence</t>
  </si>
  <si>
    <t>edtech</t>
  </si>
  <si>
    <t>Top Hashtags in Tweet in G1</t>
  </si>
  <si>
    <t>Top Hashtags in Tweet in G2</t>
  </si>
  <si>
    <t>Top Hashtags in Tweet in G3</t>
  </si>
  <si>
    <t>Top Hashtags in Tweet</t>
  </si>
  <si>
    <t>collisionconf aiaed2019 colliisionconf</t>
  </si>
  <si>
    <t>Top Words in Tweet in Entire Graph</t>
  </si>
  <si>
    <t>Words in Sentiment List#1: Positive</t>
  </si>
  <si>
    <t>Words in Sentiment List#2: Negative</t>
  </si>
  <si>
    <t>Words in Sentiment List#3: Angry/Violent</t>
  </si>
  <si>
    <t>Non-categorized Words</t>
  </si>
  <si>
    <t>Total Words</t>
  </si>
  <si>
    <t>adaptive</t>
  </si>
  <si>
    <t>china</t>
  </si>
  <si>
    <t>Top Words in Tweet in G1</t>
  </si>
  <si>
    <t>learn</t>
  </si>
  <si>
    <t>presenting</t>
  </si>
  <si>
    <t>artificial</t>
  </si>
  <si>
    <t>intelligence</t>
  </si>
  <si>
    <t>Top Words in Tweet in G2</t>
  </si>
  <si>
    <t>talk</t>
  </si>
  <si>
    <t>human</t>
  </si>
  <si>
    <t>head</t>
  </si>
  <si>
    <t>coach</t>
  </si>
  <si>
    <t>teaching</t>
  </si>
  <si>
    <t>assistant</t>
  </si>
  <si>
    <t>order</t>
  </si>
  <si>
    <t>Top Words in Tweet in G3</t>
  </si>
  <si>
    <t>Top Words in Tweet</t>
  </si>
  <si>
    <t>adaptive squirrelai_edu ai education china learn presenting aiaed artificial intelligence</t>
  </si>
  <si>
    <t>ai talk squirrelai_edu education human head coach teaching assistant order</t>
  </si>
  <si>
    <t>Top Word Pairs in Tweet in Entire Graph</t>
  </si>
  <si>
    <t>talk,squirrelai_edu</t>
  </si>
  <si>
    <t>squirrelai_edu,ai</t>
  </si>
  <si>
    <t>ai,education</t>
  </si>
  <si>
    <t>education,human</t>
  </si>
  <si>
    <t>human,head</t>
  </si>
  <si>
    <t>head,coach</t>
  </si>
  <si>
    <t>coach,ai</t>
  </si>
  <si>
    <t>ai,teaching</t>
  </si>
  <si>
    <t>teaching,assistant</t>
  </si>
  <si>
    <t>assistant,order</t>
  </si>
  <si>
    <t>Top Word Pairs in Tweet in G1</t>
  </si>
  <si>
    <t>presenting,aiaed</t>
  </si>
  <si>
    <t>aiaed,artificial</t>
  </si>
  <si>
    <t>artificial,intelligence</t>
  </si>
  <si>
    <t>intelligence,adaptive</t>
  </si>
  <si>
    <t>adaptive,education</t>
  </si>
  <si>
    <t>education,2019</t>
  </si>
  <si>
    <t>2019,conference</t>
  </si>
  <si>
    <t>conference,bejing</t>
  </si>
  <si>
    <t>bejing,china</t>
  </si>
  <si>
    <t>全球,ai</t>
  </si>
  <si>
    <t>Top Word Pairs in Tweet in G2</t>
  </si>
  <si>
    <t>Top Word Pairs in Tweet in G3</t>
  </si>
  <si>
    <t>Top Word Pairs in Tweet</t>
  </si>
  <si>
    <t>presenting,aiaed  aiaed,artificial  artificial,intelligence  intelligence,adaptive  adaptive,education  education,2019  2019,conference  conference,bejing  bejing,china  全球,ai</t>
  </si>
  <si>
    <t>talk,squirrelai_edu  squirrelai_edu,ai  ai,education  education,human  human,head  head,coach  coach,ai  ai,teaching  teaching,assistant  assistant,order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</si>
  <si>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</si>
  <si>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</si>
  <si>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</si>
  <si>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</si>
  <si>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</si>
  <si>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</si>
  <si>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</si>
  <si>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</si>
  <si>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</si>
  <si>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</si>
  <si>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squirrelai_edu dimstudi0 syncedtech</t>
  </si>
  <si>
    <t>squirrelai_edu spillteori</t>
  </si>
  <si>
    <t>carnegiemellon squirrelai_edu</t>
  </si>
  <si>
    <t>Top Tweeters in Entire Graph</t>
  </si>
  <si>
    <t>Top Tweeters in G1</t>
  </si>
  <si>
    <t>Top Tweeters in G2</t>
  </si>
  <si>
    <t>Top Tweeters in G3</t>
  </si>
  <si>
    <t>Top Tweeters</t>
  </si>
  <si>
    <t>tanyalms syncedtech dimstudi0 lizlealconrad steinmonteiro squirrelai_edu</t>
  </si>
  <si>
    <t>zuzudotai bestofbothbots spillteori</t>
  </si>
  <si>
    <t>carnegiemellon digitalmasala</t>
  </si>
  <si>
    <t>Top URLs in Tweet by Count</t>
  </si>
  <si>
    <t>Top URLs in Tweet by Salience</t>
  </si>
  <si>
    <t>Top Domains in Tweet by Count</t>
  </si>
  <si>
    <t>Top Domains in Tweet by Salience</t>
  </si>
  <si>
    <t>Top Hashtags in Tweet by Count</t>
  </si>
  <si>
    <t>Top Hashtags in Tweet by Salience</t>
  </si>
  <si>
    <t>Top Words in Tweet by Count</t>
  </si>
  <si>
    <t>ai spillteori intersting talk education human head coach teaching assistant</t>
  </si>
  <si>
    <t>dimstudi0 presenting aiaed artificial intelligence adaptive education 2019 conference bejing</t>
  </si>
  <si>
    <t>ai interesting talk education human head coach teaching assistant order</t>
  </si>
  <si>
    <t>ai spillteori interesting talk education human head coach teaching assistant</t>
  </si>
  <si>
    <t>全球 ai 教育 行业为何需要一场aiaed大会</t>
  </si>
  <si>
    <t>learn knowledge useless soon graduate students need #collisionconf</t>
  </si>
  <si>
    <t>ai helping students concentrate learn more effectively utilizing adaptive tech</t>
  </si>
  <si>
    <t>opportunity attend #colliisionconf today loved hearing work being done transforming</t>
  </si>
  <si>
    <t>kicking #aiaed prof tom mitchell carnegiemellon thanks putting amazing event</t>
  </si>
  <si>
    <t>adaptive china presenting aiaed artificial intelligence education 2019 conference bejing</t>
  </si>
  <si>
    <t>Top Words in Tweet by Salience</t>
  </si>
  <si>
    <t>presenting aiaed artificial intelligence education 2019 conference bejing derek li</t>
  </si>
  <si>
    <t>Top Word Pairs in Tweet by Count</t>
  </si>
  <si>
    <t>spillteori,intersting  intersting,talk  talk,squirrelai_edu  squirrelai_edu,ai  ai,education  education,human  human,head  head,coach  coach,ai  ai,teaching</t>
  </si>
  <si>
    <t>dimstudi0,presenting  presenting,aiaed  aiaed,artificial  artificial,intelligence  intelligence,adaptive  adaptive,education  education,2019  2019,conference  conference,bejing  bejing,china</t>
  </si>
  <si>
    <t>interesting,talk  talk,squirrelai_edu  squirrelai_edu,ai  ai,education  education,human  human,head  head,coach  coach,ai  ai,teaching  teaching,assistant</t>
  </si>
  <si>
    <t>spillteori,interesting  interesting,talk  talk,squirrelai_edu  squirrelai_edu,ai  ai,education  education,human  human,head  head,coach  coach,ai  ai,teaching</t>
  </si>
  <si>
    <t>全球,ai  ai,教育  教育,行业为何需要一场aiaed大会</t>
  </si>
  <si>
    <t>knowledge,useless  useless,soon  soon,graduate  graduate,students  students,need  need,learn  learn,learn  learn,squirrelai_edu  squirrelai_edu,#collisionconf</t>
  </si>
  <si>
    <t>ai,helping  helping,students  students,concentrate  concentrate,learn  learn,more  more,effectively  effectively,squirrelai_edu  squirrelai_edu,utilizing  utilizing,adaptive  adaptive,tech</t>
  </si>
  <si>
    <t>opportunity,attend  attend,#colliisionconf  #colliisionconf,today  today,loved  loved,hearing  hearing,work  work,being  being,done  done,squirrelai_edu  squirrelai_edu,transforming</t>
  </si>
  <si>
    <t>kicking,#aiaed  #aiaed,prof  prof,tom  tom,mitchell  mitchell,carnegiemellon  carnegiemellon,thanks  thanks,squirrelai_edu  squirrelai_edu,putting  putting,amazing  amazing,event</t>
  </si>
  <si>
    <t>presenting,aiaed  aiaed,artificial  artificial,intelligence  intelligence,adaptive  adaptive,education  education,2019  2019,conference  conference,bejing  bejing,china  derek,li</t>
  </si>
  <si>
    <t>Top Word Pairs in Tweet by Salience</t>
  </si>
  <si>
    <t>Word</t>
  </si>
  <si>
    <t>#education</t>
  </si>
  <si>
    <t>provide</t>
  </si>
  <si>
    <t>2019</t>
  </si>
  <si>
    <t>conference</t>
  </si>
  <si>
    <t>bejing</t>
  </si>
  <si>
    <t>students</t>
  </si>
  <si>
    <t>#collisionconf</t>
  </si>
  <si>
    <t>全球</t>
  </si>
  <si>
    <t>教育</t>
  </si>
  <si>
    <t>行业为何需要一场aiaed大会</t>
  </si>
  <si>
    <t>interesting</t>
  </si>
  <si>
    <t>best</t>
  </si>
  <si>
    <t>both</t>
  </si>
  <si>
    <t>worlds</t>
  </si>
  <si>
    <t>#ai</t>
  </si>
  <si>
    <t>#riseofai</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</si>
  <si>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</si>
  <si>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</si>
  <si>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</si>
  <si>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</si>
  <si>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</si>
  <si>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</si>
  <si>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</si>
  <si>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</si>
  <si>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</si>
  <si>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</si>
  <si>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</si>
  <si>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</si>
  <si>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</si>
  <si>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</si>
  <si>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</si>
  <si>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</si>
  <si>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</si>
  <si>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</si>
  <si>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</si>
  <si>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</si>
  <si>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</si>
  <si>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</si>
  <si>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</si>
  <si>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</si>
  <si>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</si>
  <si>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</si>
  <si>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</si>
  <si>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</si>
  <si>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G1: adaptive squirrelai_edu ai education china learn presenting aiaed artificial intelligence</t>
  </si>
  <si>
    <t>G2: ai talk squirrelai_edu education human head coach teaching assistant order</t>
  </si>
  <si>
    <t>Autofill Workbook Results</t>
  </si>
  <si>
    <t>Edge Weight▓1▓1▓0▓True▓Green▓Red▓▓Edge Weight▓1▓1▓0▓3▓10▓False▓Edge Weight▓1▓1▓0▓32▓6▓False▓▓0▓0▓0▓True▓Black▓Black▓▓Followers▓59▓4927▓0▓162▓1000▓False▓Followers▓59▓52673▓0▓100▓70▓False▓▓0▓0▓0▓0▓0▓False▓▓0▓0▓0▓0▓0▓False</t>
  </si>
  <si>
    <t>Subgraph</t>
  </si>
  <si>
    <t>GraphSource░TwitterSearch▓GraphTerm░SquirrelAI_Edu▓ImportDescription░The graph represents a network of 11 Twitter users whose recent tweets contained "SquirrelAI_Edu", or who were replied to or mentioned in those tweets, taken from a data set limited to a maximum of 18,000 tweets.  The network was obtained from Twitter on Friday, 24 May 2019 at 17:07 UTC.
The tweets in the network were tweeted over the 7-day, 17-hour, 4-minute period from Thursday, 16 May 2019 at 09:48 UTC to Friday, 24 May 2019 at 02:52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</si>
</sst>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18"/>
      <tableStyleElement type="headerRow" dxfId="317"/>
    </tableStyle>
    <tableStyle name="NodeXL Table" pivot="0" count="1">
      <tableStyleElement type="headerRow" dxfId="3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6351514"/>
        <c:axId val="60292715"/>
      </c:barChart>
      <c:catAx>
        <c:axId val="663515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292715"/>
        <c:crosses val="autoZero"/>
        <c:auto val="1"/>
        <c:lblOffset val="100"/>
        <c:noMultiLvlLbl val="0"/>
      </c:catAx>
      <c:valAx>
        <c:axId val="60292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1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63524"/>
        <c:axId val="51871717"/>
      </c:barChart>
      <c:catAx>
        <c:axId val="57635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871717"/>
        <c:crosses val="autoZero"/>
        <c:auto val="1"/>
        <c:lblOffset val="100"/>
        <c:noMultiLvlLbl val="0"/>
      </c:catAx>
      <c:valAx>
        <c:axId val="51871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4192270"/>
        <c:axId val="40859519"/>
      </c:barChart>
      <c:catAx>
        <c:axId val="641922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859519"/>
        <c:crosses val="autoZero"/>
        <c:auto val="1"/>
        <c:lblOffset val="100"/>
        <c:noMultiLvlLbl val="0"/>
      </c:catAx>
      <c:valAx>
        <c:axId val="40859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92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191352"/>
        <c:axId val="21286713"/>
      </c:barChart>
      <c:catAx>
        <c:axId val="321913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286713"/>
        <c:crosses val="autoZero"/>
        <c:auto val="1"/>
        <c:lblOffset val="100"/>
        <c:noMultiLvlLbl val="0"/>
      </c:catAx>
      <c:valAx>
        <c:axId val="21286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91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7362690"/>
        <c:axId val="46502163"/>
      </c:barChart>
      <c:catAx>
        <c:axId val="573626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02163"/>
        <c:crosses val="autoZero"/>
        <c:auto val="1"/>
        <c:lblOffset val="100"/>
        <c:noMultiLvlLbl val="0"/>
      </c:catAx>
      <c:valAx>
        <c:axId val="46502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62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866284"/>
        <c:axId val="8578829"/>
      </c:barChart>
      <c:catAx>
        <c:axId val="158662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78829"/>
        <c:crosses val="autoZero"/>
        <c:auto val="1"/>
        <c:lblOffset val="100"/>
        <c:noMultiLvlLbl val="0"/>
      </c:catAx>
      <c:valAx>
        <c:axId val="8578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66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100598"/>
        <c:axId val="23796519"/>
      </c:barChart>
      <c:catAx>
        <c:axId val="101005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796519"/>
        <c:crosses val="autoZero"/>
        <c:auto val="1"/>
        <c:lblOffset val="100"/>
        <c:noMultiLvlLbl val="0"/>
      </c:catAx>
      <c:valAx>
        <c:axId val="23796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00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842080"/>
        <c:axId val="48469857"/>
      </c:barChart>
      <c:catAx>
        <c:axId val="128420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469857"/>
        <c:crosses val="autoZero"/>
        <c:auto val="1"/>
        <c:lblOffset val="100"/>
        <c:noMultiLvlLbl val="0"/>
      </c:catAx>
      <c:valAx>
        <c:axId val="48469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42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575530"/>
        <c:axId val="33744315"/>
      </c:barChart>
      <c:catAx>
        <c:axId val="33575530"/>
        <c:scaling>
          <c:orientation val="minMax"/>
        </c:scaling>
        <c:axPos val="b"/>
        <c:delete val="1"/>
        <c:majorTickMark val="out"/>
        <c:minorTickMark val="none"/>
        <c:tickLblPos val="none"/>
        <c:crossAx val="33744315"/>
        <c:crosses val="autoZero"/>
        <c:auto val="1"/>
        <c:lblOffset val="100"/>
        <c:noMultiLvlLbl val="0"/>
      </c:catAx>
      <c:valAx>
        <c:axId val="33744315"/>
        <c:scaling>
          <c:orientation val="minMax"/>
        </c:scaling>
        <c:axPos val="l"/>
        <c:delete val="1"/>
        <c:majorTickMark val="out"/>
        <c:minorTickMark val="none"/>
        <c:tickLblPos val="none"/>
        <c:crossAx val="335755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zuzudota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quirrelai_ed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pillteor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bestofbothbo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yncedtec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anyalm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izlealconra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teinmonteir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igitalmasal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arnegiemell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dimstudi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7" totalsRowShown="0" headerRowDxfId="315" dataDxfId="314">
  <autoFilter ref="A2:BL17"/>
  <tableColumns count="64">
    <tableColumn id="1" name="Vertex 1" dataDxfId="313"/>
    <tableColumn id="2" name="Vertex 2" dataDxfId="312"/>
    <tableColumn id="3" name="Color" dataDxfId="311"/>
    <tableColumn id="4" name="Width" dataDxfId="310"/>
    <tableColumn id="11" name="Style" dataDxfId="309"/>
    <tableColumn id="5" name="Opacity" dataDxfId="308"/>
    <tableColumn id="6" name="Visibility" dataDxfId="307"/>
    <tableColumn id="10" name="Label" dataDxfId="306"/>
    <tableColumn id="12" name="Label Text Color" dataDxfId="305"/>
    <tableColumn id="13" name="Label Font Size" dataDxfId="304"/>
    <tableColumn id="14" name="Reciprocated?" dataDxfId="29"/>
    <tableColumn id="7" name="ID" dataDxfId="303"/>
    <tableColumn id="9" name="Dynamic Filter" dataDxfId="302"/>
    <tableColumn id="8" name="Add Your Own Columns Here" dataDxfId="301"/>
    <tableColumn id="15" name="Relationship" dataDxfId="300"/>
    <tableColumn id="16" name="Relationship Date (UTC)" dataDxfId="299"/>
    <tableColumn id="17" name="Tweet" dataDxfId="298"/>
    <tableColumn id="18" name="URLs in Tweet" dataDxfId="297"/>
    <tableColumn id="19" name="Domains in Tweet" dataDxfId="296"/>
    <tableColumn id="20" name="Hashtags in Tweet" dataDxfId="295"/>
    <tableColumn id="21" name="Media in Tweet" dataDxfId="294"/>
    <tableColumn id="22" name="Tweet Image File" dataDxfId="293"/>
    <tableColumn id="23" name="Tweet Date (UTC)" dataDxfId="292"/>
    <tableColumn id="24" name="Twitter Page for Tweet" dataDxfId="291"/>
    <tableColumn id="25" name="Latitude" dataDxfId="290"/>
    <tableColumn id="26" name="Longitude" dataDxfId="289"/>
    <tableColumn id="27" name="Imported ID" dataDxfId="288"/>
    <tableColumn id="28" name="In-Reply-To Tweet ID" dataDxfId="287"/>
    <tableColumn id="29" name="Favorited" dataDxfId="286"/>
    <tableColumn id="30" name="Favorite Count" dataDxfId="285"/>
    <tableColumn id="31" name="In-Reply-To User ID" dataDxfId="284"/>
    <tableColumn id="32" name="Is Quote Status" dataDxfId="283"/>
    <tableColumn id="33" name="Language" dataDxfId="282"/>
    <tableColumn id="34" name="Possibly Sensitive" dataDxfId="281"/>
    <tableColumn id="35" name="Quoted Status ID" dataDxfId="280"/>
    <tableColumn id="36" name="Retweeted" dataDxfId="279"/>
    <tableColumn id="37" name="Retweet Count" dataDxfId="278"/>
    <tableColumn id="38" name="Retweet ID" dataDxfId="277"/>
    <tableColumn id="39" name="Source" dataDxfId="276"/>
    <tableColumn id="40" name="Truncated" dataDxfId="275"/>
    <tableColumn id="41" name="Unified Twitter ID" dataDxfId="274"/>
    <tableColumn id="42" name="Imported Tweet Type" dataDxfId="273"/>
    <tableColumn id="43" name="Added By Extended Analysis" dataDxfId="272"/>
    <tableColumn id="44" name="Corrected By Extended Analysis" dataDxfId="271"/>
    <tableColumn id="45" name="Place Bounding Box" dataDxfId="270"/>
    <tableColumn id="46" name="Place Country" dataDxfId="269"/>
    <tableColumn id="47" name="Place Country Code" dataDxfId="268"/>
    <tableColumn id="48" name="Place Full Name" dataDxfId="267"/>
    <tableColumn id="49" name="Place ID" dataDxfId="266"/>
    <tableColumn id="50" name="Place Name" dataDxfId="265"/>
    <tableColumn id="51" name="Place Type" dataDxfId="264"/>
    <tableColumn id="52" name="Place URL" dataDxfId="263"/>
    <tableColumn id="53" name="Edge Weight"/>
    <tableColumn id="54" name="Vertex 1 Group" dataDxfId="186">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185" dataDxfId="184">
  <autoFilter ref="A2:C7"/>
  <tableColumns count="3">
    <tableColumn id="1" name="Group 1" dataDxfId="183"/>
    <tableColumn id="2" name="Group 2" dataDxfId="182"/>
    <tableColumn id="3" name="Edges" dataDxfId="18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3" totalsRowShown="0" headerRowDxfId="178" dataDxfId="177">
  <autoFilter ref="A1:H3"/>
  <tableColumns count="8">
    <tableColumn id="1" name="Top URLs in Tweet in Entire Graph" dataDxfId="176"/>
    <tableColumn id="2" name="Entire Graph Count" dataDxfId="175"/>
    <tableColumn id="3" name="Top URLs in Tweet in G1" dataDxfId="174"/>
    <tableColumn id="4" name="G1 Count" dataDxfId="173"/>
    <tableColumn id="5" name="Top URLs in Tweet in G2" dataDxfId="172"/>
    <tableColumn id="6" name="G2 Count" dataDxfId="171"/>
    <tableColumn id="7" name="Top URLs in Tweet in G3" dataDxfId="170"/>
    <tableColumn id="8" name="G3 Count" dataDxfId="16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6:H8" totalsRowShown="0" headerRowDxfId="168" dataDxfId="167">
  <autoFilter ref="A6:H8"/>
  <tableColumns count="8">
    <tableColumn id="1" name="Top Domains in Tweet in Entire Graph" dataDxfId="166"/>
    <tableColumn id="2" name="Entire Graph Count" dataDxfId="165"/>
    <tableColumn id="3" name="Top Domains in Tweet in G1" dataDxfId="164"/>
    <tableColumn id="4" name="G1 Count" dataDxfId="163"/>
    <tableColumn id="5" name="Top Domains in Tweet in G2" dataDxfId="162"/>
    <tableColumn id="6" name="G2 Count" dataDxfId="161"/>
    <tableColumn id="7" name="Top Domains in Tweet in G3" dataDxfId="160"/>
    <tableColumn id="8" name="G3 Count" dataDxfId="15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1:H20" totalsRowShown="0" headerRowDxfId="158" dataDxfId="157">
  <autoFilter ref="A11:H20"/>
  <tableColumns count="8">
    <tableColumn id="1" name="Top Hashtags in Tweet in Entire Graph" dataDxfId="156"/>
    <tableColumn id="2" name="Entire Graph Count" dataDxfId="155"/>
    <tableColumn id="3" name="Top Hashtags in Tweet in G1" dataDxfId="154"/>
    <tableColumn id="4" name="G1 Count" dataDxfId="153"/>
    <tableColumn id="5" name="Top Hashtags in Tweet in G2" dataDxfId="152"/>
    <tableColumn id="6" name="G2 Count" dataDxfId="151"/>
    <tableColumn id="7" name="Top Hashtags in Tweet in G3" dataDxfId="150"/>
    <tableColumn id="8" name="G3 Count" dataDxfId="14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3:H33" totalsRowShown="0" headerRowDxfId="147" dataDxfId="146">
  <autoFilter ref="A23:H33"/>
  <tableColumns count="8">
    <tableColumn id="1" name="Top Words in Tweet in Entire Graph" dataDxfId="145"/>
    <tableColumn id="2" name="Entire Graph Count" dataDxfId="144"/>
    <tableColumn id="3" name="Top Words in Tweet in G1" dataDxfId="143"/>
    <tableColumn id="4" name="G1 Count" dataDxfId="142"/>
    <tableColumn id="5" name="Top Words in Tweet in G2" dataDxfId="141"/>
    <tableColumn id="6" name="G2 Count" dataDxfId="140"/>
    <tableColumn id="7" name="Top Words in Tweet in G3" dataDxfId="139"/>
    <tableColumn id="8" name="G3 Count" dataDxfId="1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6:H46" totalsRowShown="0" headerRowDxfId="136" dataDxfId="135">
  <autoFilter ref="A36:H46"/>
  <tableColumns count="8">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9:H50" totalsRowShown="0" headerRowDxfId="125" dataDxfId="124">
  <autoFilter ref="A49:H50"/>
  <tableColumns count="8">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2:H57" totalsRowShown="0" headerRowDxfId="122" dataDxfId="121">
  <autoFilter ref="A52:H57"/>
  <tableColumns count="8">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8"/>
    <tableColumn id="7" name="Top Mentioned in G3" dataDxfId="107"/>
    <tableColumn id="8" name="G3 Count" dataDxfId="10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0:H70" totalsRowShown="0" headerRowDxfId="103" dataDxfId="102">
  <autoFilter ref="A60:H70"/>
  <tableColumns count="8">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262" dataDxfId="261">
  <autoFilter ref="A2:BT13"/>
  <tableColumns count="72">
    <tableColumn id="1" name="Vertex" dataDxfId="260"/>
    <tableColumn id="72" name="Subgraph"/>
    <tableColumn id="2" name="Color" dataDxfId="259"/>
    <tableColumn id="5" name="Shape" dataDxfId="258"/>
    <tableColumn id="6" name="Size" dataDxfId="257"/>
    <tableColumn id="4" name="Opacity" dataDxfId="256"/>
    <tableColumn id="7" name="Image File" dataDxfId="255"/>
    <tableColumn id="3" name="Visibility" dataDxfId="254"/>
    <tableColumn id="10" name="Label" dataDxfId="253"/>
    <tableColumn id="16" name="Label Fill Color" dataDxfId="252"/>
    <tableColumn id="9" name="Label Position" dataDxfId="251"/>
    <tableColumn id="8" name="Tooltip" dataDxfId="250"/>
    <tableColumn id="18" name="Layout Order" dataDxfId="249"/>
    <tableColumn id="13" name="X" dataDxfId="248"/>
    <tableColumn id="14" name="Y" dataDxfId="247"/>
    <tableColumn id="12" name="Locked?" dataDxfId="246"/>
    <tableColumn id="19" name="Polar R" dataDxfId="245"/>
    <tableColumn id="20" name="Polar Angle" dataDxfId="244"/>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43"/>
    <tableColumn id="28" name="Dynamic Filter" dataDxfId="242"/>
    <tableColumn id="17" name="Add Your Own Columns Here" dataDxfId="241"/>
    <tableColumn id="30" name="Name" dataDxfId="240"/>
    <tableColumn id="31" name="Followed" dataDxfId="239"/>
    <tableColumn id="32" name="Followers" dataDxfId="238"/>
    <tableColumn id="33" name="Tweets" dataDxfId="237"/>
    <tableColumn id="34" name="Favorites" dataDxfId="236"/>
    <tableColumn id="35" name="Time Zone UTC Offset (Seconds)" dataDxfId="235"/>
    <tableColumn id="36" name="Description" dataDxfId="234"/>
    <tableColumn id="37" name="Location" dataDxfId="233"/>
    <tableColumn id="38" name="Web" dataDxfId="232"/>
    <tableColumn id="39" name="Time Zone" dataDxfId="231"/>
    <tableColumn id="40" name="Joined Twitter Date (UTC)" dataDxfId="230"/>
    <tableColumn id="41" name="Profile Banner Url" dataDxfId="229"/>
    <tableColumn id="42" name="Default Profile" dataDxfId="228"/>
    <tableColumn id="43" name="Default Profile Image" dataDxfId="227"/>
    <tableColumn id="44" name="Geo Enabled" dataDxfId="226"/>
    <tableColumn id="45" name="Language" dataDxfId="225"/>
    <tableColumn id="46" name="Listed Count" dataDxfId="224"/>
    <tableColumn id="47" name="Profile Background Image Url" dataDxfId="223"/>
    <tableColumn id="48" name="Verified" dataDxfId="222"/>
    <tableColumn id="49" name="Custom Menu Item Text" dataDxfId="221"/>
    <tableColumn id="50" name="Custom Menu Item Action" dataDxfId="220"/>
    <tableColumn id="51" name="Tweeted Search Term?" dataDxfId="187"/>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77" totalsRowShown="0" headerRowDxfId="82" dataDxfId="81">
  <autoFilter ref="A1:G77"/>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1" totalsRowShown="0" headerRowDxfId="73" dataDxfId="72">
  <autoFilter ref="A1:L6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19">
  <autoFilter ref="A2:AO5"/>
  <tableColumns count="41">
    <tableColumn id="1" name="Group" dataDxfId="194"/>
    <tableColumn id="2" name="Vertex Color" dataDxfId="193"/>
    <tableColumn id="3" name="Vertex Shape" dataDxfId="191"/>
    <tableColumn id="22" name="Visibility" dataDxfId="192"/>
    <tableColumn id="4" name="Collapsed?"/>
    <tableColumn id="18" name="Label" dataDxfId="218"/>
    <tableColumn id="20" name="Collapsed X"/>
    <tableColumn id="21" name="Collapsed Y"/>
    <tableColumn id="6" name="ID" dataDxfId="21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48"/>
    <tableColumn id="27" name="Top Hashtags in Tweet" dataDxfId="137"/>
    <tableColumn id="28" name="Top Words in Tweet" dataDxfId="126"/>
    <tableColumn id="29" name="Top Word Pairs in Tweet" dataDxfId="105"/>
    <tableColumn id="30" name="Top Replied-To in Tweet" dataDxfId="104"/>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16" dataDxfId="215">
  <autoFilter ref="A1:C12"/>
  <tableColumns count="3">
    <tableColumn id="1" name="Group" dataDxfId="190"/>
    <tableColumn id="2" name="Vertex" dataDxfId="189"/>
    <tableColumn id="3" name="Vertex ID" dataDxfId="1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0"/>
    <tableColumn id="2" name="Value" dataDxfId="1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4"/>
    <tableColumn id="2" name="Degree Frequency" dataDxfId="213">
      <calculatedColumnFormula>COUNTIF(Vertices[Degree], "&gt;= " &amp; D2) - COUNTIF(Vertices[Degree], "&gt;=" &amp; D3)</calculatedColumnFormula>
    </tableColumn>
    <tableColumn id="3" name="In-Degree Bin" dataDxfId="212"/>
    <tableColumn id="4" name="In-Degree Frequency" dataDxfId="211">
      <calculatedColumnFormula>COUNTIF(Vertices[In-Degree], "&gt;= " &amp; F2) - COUNTIF(Vertices[In-Degree], "&gt;=" &amp; F3)</calculatedColumnFormula>
    </tableColumn>
    <tableColumn id="5" name="Out-Degree Bin" dataDxfId="210"/>
    <tableColumn id="6" name="Out-Degree Frequency" dataDxfId="209">
      <calculatedColumnFormula>COUNTIF(Vertices[Out-Degree], "&gt;= " &amp; H2) - COUNTIF(Vertices[Out-Degree], "&gt;=" &amp; H3)</calculatedColumnFormula>
    </tableColumn>
    <tableColumn id="7" name="Betweenness Centrality Bin" dataDxfId="208"/>
    <tableColumn id="8" name="Betweenness Centrality Frequency" dataDxfId="207">
      <calculatedColumnFormula>COUNTIF(Vertices[Betweenness Centrality], "&gt;= " &amp; J2) - COUNTIF(Vertices[Betweenness Centrality], "&gt;=" &amp; J3)</calculatedColumnFormula>
    </tableColumn>
    <tableColumn id="9" name="Closeness Centrality Bin" dataDxfId="206"/>
    <tableColumn id="10" name="Closeness Centrality Frequency" dataDxfId="205">
      <calculatedColumnFormula>COUNTIF(Vertices[Closeness Centrality], "&gt;= " &amp; L2) - COUNTIF(Vertices[Closeness Centrality], "&gt;=" &amp; L3)</calculatedColumnFormula>
    </tableColumn>
    <tableColumn id="11" name="Eigenvector Centrality Bin" dataDxfId="204"/>
    <tableColumn id="12" name="Eigenvector Centrality Frequency" dataDxfId="203">
      <calculatedColumnFormula>COUNTIF(Vertices[Eigenvector Centrality], "&gt;= " &amp; N2) - COUNTIF(Vertices[Eigenvector Centrality], "&gt;=" &amp; N3)</calculatedColumnFormula>
    </tableColumn>
    <tableColumn id="18" name="PageRank Bin" dataDxfId="202"/>
    <tableColumn id="17" name="PageRank Frequency" dataDxfId="201">
      <calculatedColumnFormula>COUNTIF(Vertices[Eigenvector Centrality], "&gt;= " &amp; P2) - COUNTIF(Vertices[Eigenvector Centrality], "&gt;=" &amp; P3)</calculatedColumnFormula>
    </tableColumn>
    <tableColumn id="13" name="Clustering Coefficient Bin" dataDxfId="200"/>
    <tableColumn id="14" name="Clustering Coefficient Frequency" dataDxfId="199">
      <calculatedColumnFormula>COUNTIF(Vertices[Clustering Coefficient], "&gt;= " &amp; R2) - COUNTIF(Vertices[Clustering Coefficient], "&gt;=" &amp; R3)</calculatedColumnFormula>
    </tableColumn>
    <tableColumn id="15" name="Dynamic Filter Bin" dataDxfId="198"/>
    <tableColumn id="16" name="Dynamic Filter Frequency" dataDxfId="1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iqizhixin.com/articles/2019-04-08-7" TargetMode="External" /><Relationship Id="rId2" Type="http://schemas.openxmlformats.org/officeDocument/2006/relationships/hyperlink" Target="https://www.jiqizhixin.com/articles/2019-04-08-7" TargetMode="External" /><Relationship Id="rId3" Type="http://schemas.openxmlformats.org/officeDocument/2006/relationships/hyperlink" Target="https://www.ou.nl/-/di-mitri-presenteert-onderzoek-op-conferentie-in-china" TargetMode="External" /><Relationship Id="rId4" Type="http://schemas.openxmlformats.org/officeDocument/2006/relationships/hyperlink" Target="https://pbs.twimg.com/media/D7TA_rSXsAAH4O5.jpg" TargetMode="External" /><Relationship Id="rId5" Type="http://schemas.openxmlformats.org/officeDocument/2006/relationships/hyperlink" Target="https://pbs.twimg.com/media/D7TA_rSXsAAH4O5.jpg" TargetMode="External" /><Relationship Id="rId6" Type="http://schemas.openxmlformats.org/officeDocument/2006/relationships/hyperlink" Target="https://pbs.twimg.com/media/D7TNEUdUwAApaY6.jpg" TargetMode="External" /><Relationship Id="rId7" Type="http://schemas.openxmlformats.org/officeDocument/2006/relationships/hyperlink" Target="https://pbs.twimg.com/media/D4VkRAbX4AAR4CU.jpg" TargetMode="External" /><Relationship Id="rId8" Type="http://schemas.openxmlformats.org/officeDocument/2006/relationships/hyperlink" Target="http://pbs.twimg.com/profile_images/1037096535547244544/-0ByzjIf_normal.jpg" TargetMode="External" /><Relationship Id="rId9" Type="http://schemas.openxmlformats.org/officeDocument/2006/relationships/hyperlink" Target="http://pbs.twimg.com/profile_images/1037096535547244544/-0ByzjIf_normal.jpg" TargetMode="External" /><Relationship Id="rId10" Type="http://schemas.openxmlformats.org/officeDocument/2006/relationships/hyperlink" Target="http://pbs.twimg.com/profile_images/1112271197604057088/48NzI3y0_normal.jpg" TargetMode="External" /><Relationship Id="rId11" Type="http://schemas.openxmlformats.org/officeDocument/2006/relationships/hyperlink" Target="http://pbs.twimg.com/profile_images/455172426075078656/1J2ykRtc_normal.jpeg" TargetMode="External" /><Relationship Id="rId12" Type="http://schemas.openxmlformats.org/officeDocument/2006/relationships/hyperlink" Target="http://pbs.twimg.com/profile_images/455172426075078656/1J2ykRtc_normal.jpeg" TargetMode="External" /><Relationship Id="rId13" Type="http://schemas.openxmlformats.org/officeDocument/2006/relationships/hyperlink" Target="http://pbs.twimg.com/profile_images/753906274232709120/G422WoaA_normal.jpg" TargetMode="External" /><Relationship Id="rId14" Type="http://schemas.openxmlformats.org/officeDocument/2006/relationships/hyperlink" Target="http://pbs.twimg.com/profile_images/1036836709516759040/RkUWEWZZ_normal.jpg" TargetMode="External" /><Relationship Id="rId15" Type="http://schemas.openxmlformats.org/officeDocument/2006/relationships/hyperlink" Target="http://pbs.twimg.com/profile_images/3072254603/656dd9fd3cde6dff00e514e8f9d22143_normal.jpeg" TargetMode="External" /><Relationship Id="rId16" Type="http://schemas.openxmlformats.org/officeDocument/2006/relationships/hyperlink" Target="http://pbs.twimg.com/profile_images/768854758329167872/N3FDnqPl_normal.jpg" TargetMode="External" /><Relationship Id="rId17" Type="http://schemas.openxmlformats.org/officeDocument/2006/relationships/hyperlink" Target="http://pbs.twimg.com/profile_images/925462248411291648/2nlCmPaJ_normal.jpg" TargetMode="External" /><Relationship Id="rId18" Type="http://schemas.openxmlformats.org/officeDocument/2006/relationships/hyperlink" Target="https://pbs.twimg.com/media/D7TA_rSXsAAH4O5.jpg" TargetMode="External" /><Relationship Id="rId19" Type="http://schemas.openxmlformats.org/officeDocument/2006/relationships/hyperlink" Target="https://pbs.twimg.com/media/D7TA_rSXsAAH4O5.jpg" TargetMode="External" /><Relationship Id="rId20" Type="http://schemas.openxmlformats.org/officeDocument/2006/relationships/hyperlink" Target="http://pbs.twimg.com/profile_images/1036836709516759040/RkUWEWZZ_normal.jpg" TargetMode="External" /><Relationship Id="rId21" Type="http://schemas.openxmlformats.org/officeDocument/2006/relationships/hyperlink" Target="https://pbs.twimg.com/media/D7TNEUdUwAApaY6.jpg" TargetMode="External" /><Relationship Id="rId22" Type="http://schemas.openxmlformats.org/officeDocument/2006/relationships/hyperlink" Target="https://pbs.twimg.com/media/D4VkRAbX4AAR4CU.jpg" TargetMode="External" /><Relationship Id="rId23" Type="http://schemas.openxmlformats.org/officeDocument/2006/relationships/hyperlink" Target="https://twitter.com/#!/zuzudotai/status/1128960362680868864" TargetMode="External" /><Relationship Id="rId24" Type="http://schemas.openxmlformats.org/officeDocument/2006/relationships/hyperlink" Target="https://twitter.com/#!/zuzudotai/status/1128960362680868864" TargetMode="External" /><Relationship Id="rId25" Type="http://schemas.openxmlformats.org/officeDocument/2006/relationships/hyperlink" Target="https://twitter.com/#!/spillteori/status/1128961032175726592" TargetMode="External" /><Relationship Id="rId26" Type="http://schemas.openxmlformats.org/officeDocument/2006/relationships/hyperlink" Target="https://twitter.com/#!/bestofbothbots/status/1128963315575730176" TargetMode="External" /><Relationship Id="rId27" Type="http://schemas.openxmlformats.org/officeDocument/2006/relationships/hyperlink" Target="https://twitter.com/#!/bestofbothbots/status/1128963315575730176" TargetMode="External" /><Relationship Id="rId28" Type="http://schemas.openxmlformats.org/officeDocument/2006/relationships/hyperlink" Target="https://twitter.com/#!/syncedtech/status/1115148334711353344" TargetMode="External" /><Relationship Id="rId29" Type="http://schemas.openxmlformats.org/officeDocument/2006/relationships/hyperlink" Target="https://twitter.com/#!/squirrelai_edu/status/1129784216382689280" TargetMode="External" /><Relationship Id="rId30" Type="http://schemas.openxmlformats.org/officeDocument/2006/relationships/hyperlink" Target="https://twitter.com/#!/tanyalms/status/1131228922899763201" TargetMode="External" /><Relationship Id="rId31" Type="http://schemas.openxmlformats.org/officeDocument/2006/relationships/hyperlink" Target="https://twitter.com/#!/lizlealconrad/status/1131239178971357186" TargetMode="External" /><Relationship Id="rId32" Type="http://schemas.openxmlformats.org/officeDocument/2006/relationships/hyperlink" Target="https://twitter.com/#!/steinmonteiro/status/1131327710154952704" TargetMode="External" /><Relationship Id="rId33" Type="http://schemas.openxmlformats.org/officeDocument/2006/relationships/hyperlink" Target="https://twitter.com/#!/digitalmasala/status/1131741624978104320" TargetMode="External" /><Relationship Id="rId34" Type="http://schemas.openxmlformats.org/officeDocument/2006/relationships/hyperlink" Target="https://twitter.com/#!/digitalmasala/status/1131741624978104320" TargetMode="External" /><Relationship Id="rId35" Type="http://schemas.openxmlformats.org/officeDocument/2006/relationships/hyperlink" Target="https://twitter.com/#!/squirrelai_edu/status/1129784150532038656" TargetMode="External" /><Relationship Id="rId36" Type="http://schemas.openxmlformats.org/officeDocument/2006/relationships/hyperlink" Target="https://twitter.com/#!/dimstudi0/status/1131754925480800256" TargetMode="External" /><Relationship Id="rId37" Type="http://schemas.openxmlformats.org/officeDocument/2006/relationships/hyperlink" Target="https://twitter.com/#!/dimstudi0/status/1118410350204944387" TargetMode="External" /><Relationship Id="rId38" Type="http://schemas.openxmlformats.org/officeDocument/2006/relationships/hyperlink" Target="https://api.twitter.com/1.1/geo/id/01120f703ae9184a.json" TargetMode="External" /><Relationship Id="rId39" Type="http://schemas.openxmlformats.org/officeDocument/2006/relationships/hyperlink" Target="https://api.twitter.com/1.1/geo/id/01120f703ae9184a.json" TargetMode="External" /><Relationship Id="rId40" Type="http://schemas.openxmlformats.org/officeDocument/2006/relationships/comments" Target="../comments1.xml" /><Relationship Id="rId41" Type="http://schemas.openxmlformats.org/officeDocument/2006/relationships/vmlDrawing" Target="../drawings/vmlDrawing1.vml" /><Relationship Id="rId42" Type="http://schemas.openxmlformats.org/officeDocument/2006/relationships/table" Target="../tables/table1.xml" /><Relationship Id="rId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z3ddLO8ie" TargetMode="External" /><Relationship Id="rId2" Type="http://schemas.openxmlformats.org/officeDocument/2006/relationships/hyperlink" Target="https://t.co/iIjD4FEv5n" TargetMode="External" /><Relationship Id="rId3" Type="http://schemas.openxmlformats.org/officeDocument/2006/relationships/hyperlink" Target="https://t.co/8b7d71Lxzv" TargetMode="External" /><Relationship Id="rId4" Type="http://schemas.openxmlformats.org/officeDocument/2006/relationships/hyperlink" Target="http://t.co/VJZDcV7SFJ" TargetMode="External" /><Relationship Id="rId5" Type="http://schemas.openxmlformats.org/officeDocument/2006/relationships/hyperlink" Target="https://t.co/T3BrZIWSpO" TargetMode="External" /><Relationship Id="rId6" Type="http://schemas.openxmlformats.org/officeDocument/2006/relationships/hyperlink" Target="http://t.co/ZadbwZ5gtM" TargetMode="External" /><Relationship Id="rId7" Type="http://schemas.openxmlformats.org/officeDocument/2006/relationships/hyperlink" Target="http://t.co/IKJuyiM4UL" TargetMode="External" /><Relationship Id="rId8" Type="http://schemas.openxmlformats.org/officeDocument/2006/relationships/hyperlink" Target="https://pbs.twimg.com/profile_banners/873919885096693761/1536097951" TargetMode="External" /><Relationship Id="rId9" Type="http://schemas.openxmlformats.org/officeDocument/2006/relationships/hyperlink" Target="https://pbs.twimg.com/profile_banners/24504364/1554021095" TargetMode="External" /><Relationship Id="rId10" Type="http://schemas.openxmlformats.org/officeDocument/2006/relationships/hyperlink" Target="https://pbs.twimg.com/profile_banners/745803592154546176/1468580225" TargetMode="External" /><Relationship Id="rId11" Type="http://schemas.openxmlformats.org/officeDocument/2006/relationships/hyperlink" Target="https://pbs.twimg.com/profile_banners/378020992/1398807984" TargetMode="External" /><Relationship Id="rId12" Type="http://schemas.openxmlformats.org/officeDocument/2006/relationships/hyperlink" Target="https://pbs.twimg.com/profile_banners/259432699/1406210209" TargetMode="External" /><Relationship Id="rId13" Type="http://schemas.openxmlformats.org/officeDocument/2006/relationships/hyperlink" Target="https://pbs.twimg.com/profile_banners/4006344268/1556884804" TargetMode="External" /><Relationship Id="rId14" Type="http://schemas.openxmlformats.org/officeDocument/2006/relationships/hyperlink" Target="https://pbs.twimg.com/profile_banners/70770699/1423329110" TargetMode="External" /><Relationship Id="rId15" Type="http://schemas.openxmlformats.org/officeDocument/2006/relationships/hyperlink" Target="https://pbs.twimg.com/profile_banners/17631078/1534175882" TargetMode="External" /><Relationship Id="rId16" Type="http://schemas.openxmlformats.org/officeDocument/2006/relationships/hyperlink" Target="https://pbs.twimg.com/profile_banners/18282433/1473277432"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7/bg.gif" TargetMode="External" /><Relationship Id="rId27" Type="http://schemas.openxmlformats.org/officeDocument/2006/relationships/hyperlink" Target="http://pbs.twimg.com/profile_images/1037096535547244544/-0ByzjIf_normal.jpg" TargetMode="External" /><Relationship Id="rId28" Type="http://schemas.openxmlformats.org/officeDocument/2006/relationships/hyperlink" Target="http://pbs.twimg.com/profile_images/1036836709516759040/RkUWEWZZ_normal.jpg" TargetMode="External" /><Relationship Id="rId29" Type="http://schemas.openxmlformats.org/officeDocument/2006/relationships/hyperlink" Target="http://pbs.twimg.com/profile_images/1112271197604057088/48NzI3y0_normal.jpg" TargetMode="External" /><Relationship Id="rId30" Type="http://schemas.openxmlformats.org/officeDocument/2006/relationships/hyperlink" Target="http://pbs.twimg.com/profile_images/455172426075078656/1J2ykRtc_normal.jpeg" TargetMode="External" /><Relationship Id="rId31" Type="http://schemas.openxmlformats.org/officeDocument/2006/relationships/hyperlink" Target="http://pbs.twimg.com/profile_images/753906274232709120/G422WoaA_normal.jpg" TargetMode="External" /><Relationship Id="rId32" Type="http://schemas.openxmlformats.org/officeDocument/2006/relationships/hyperlink" Target="http://pbs.twimg.com/profile_images/3072254603/656dd9fd3cde6dff00e514e8f9d22143_normal.jpeg" TargetMode="External" /><Relationship Id="rId33" Type="http://schemas.openxmlformats.org/officeDocument/2006/relationships/hyperlink" Target="http://pbs.twimg.com/profile_images/768854758329167872/N3FDnqPl_normal.jpg" TargetMode="External" /><Relationship Id="rId34" Type="http://schemas.openxmlformats.org/officeDocument/2006/relationships/hyperlink" Target="http://pbs.twimg.com/profile_images/925462248411291648/2nlCmPaJ_normal.jpg" TargetMode="External" /><Relationship Id="rId35" Type="http://schemas.openxmlformats.org/officeDocument/2006/relationships/hyperlink" Target="http://pbs.twimg.com/profile_images/983200312126201856/tF_W6kGN_normal.jpg" TargetMode="External" /><Relationship Id="rId36" Type="http://schemas.openxmlformats.org/officeDocument/2006/relationships/hyperlink" Target="http://pbs.twimg.com/profile_images/996072700748664832/GrqCroMi_normal.jpg" TargetMode="External" /><Relationship Id="rId37" Type="http://schemas.openxmlformats.org/officeDocument/2006/relationships/hyperlink" Target="http://pbs.twimg.com/profile_images/1032896117829246977/jJjbX-FA_normal.jpg" TargetMode="External" /><Relationship Id="rId38" Type="http://schemas.openxmlformats.org/officeDocument/2006/relationships/hyperlink" Target="https://twitter.com/zuzudotai" TargetMode="External" /><Relationship Id="rId39" Type="http://schemas.openxmlformats.org/officeDocument/2006/relationships/hyperlink" Target="https://twitter.com/squirrelai_edu" TargetMode="External" /><Relationship Id="rId40" Type="http://schemas.openxmlformats.org/officeDocument/2006/relationships/hyperlink" Target="https://twitter.com/spillteori" TargetMode="External" /><Relationship Id="rId41" Type="http://schemas.openxmlformats.org/officeDocument/2006/relationships/hyperlink" Target="https://twitter.com/bestofbothbots" TargetMode="External" /><Relationship Id="rId42" Type="http://schemas.openxmlformats.org/officeDocument/2006/relationships/hyperlink" Target="https://twitter.com/syncedtech" TargetMode="External" /><Relationship Id="rId43" Type="http://schemas.openxmlformats.org/officeDocument/2006/relationships/hyperlink" Target="https://twitter.com/tanyalms" TargetMode="External" /><Relationship Id="rId44" Type="http://schemas.openxmlformats.org/officeDocument/2006/relationships/hyperlink" Target="https://twitter.com/lizlealconrad" TargetMode="External" /><Relationship Id="rId45" Type="http://schemas.openxmlformats.org/officeDocument/2006/relationships/hyperlink" Target="https://twitter.com/steinmonteiro" TargetMode="External" /><Relationship Id="rId46" Type="http://schemas.openxmlformats.org/officeDocument/2006/relationships/hyperlink" Target="https://twitter.com/digitalmasala" TargetMode="External" /><Relationship Id="rId47" Type="http://schemas.openxmlformats.org/officeDocument/2006/relationships/hyperlink" Target="https://twitter.com/carnegiemellon" TargetMode="External" /><Relationship Id="rId48" Type="http://schemas.openxmlformats.org/officeDocument/2006/relationships/hyperlink" Target="https://twitter.com/dimstudi0" TargetMode="External" /><Relationship Id="rId49" Type="http://schemas.openxmlformats.org/officeDocument/2006/relationships/comments" Target="../comments2.xml" /><Relationship Id="rId50" Type="http://schemas.openxmlformats.org/officeDocument/2006/relationships/vmlDrawing" Target="../drawings/vmlDrawing2.vml" /><Relationship Id="rId51" Type="http://schemas.openxmlformats.org/officeDocument/2006/relationships/table" Target="../tables/table2.xml" /><Relationship Id="rId52" Type="http://schemas.openxmlformats.org/officeDocument/2006/relationships/drawing" Target="../drawings/drawing1.xml" /><Relationship Id="rId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jiqizhixin.com/articles/2019-04-08-7" TargetMode="External" /><Relationship Id="rId2" Type="http://schemas.openxmlformats.org/officeDocument/2006/relationships/hyperlink" Target="https://www.ou.nl/-/di-mitri-presenteert-onderzoek-op-conferentie-in-china" TargetMode="External" /><Relationship Id="rId3" Type="http://schemas.openxmlformats.org/officeDocument/2006/relationships/hyperlink" Target="https://www.jiqizhixin.com/articles/2019-04-08-7" TargetMode="External" /><Relationship Id="rId4" Type="http://schemas.openxmlformats.org/officeDocument/2006/relationships/hyperlink" Target="https://www.ou.nl/-/di-mitri-presenteert-onderzoek-op-conferentie-in-china" TargetMode="External" /><Relationship Id="rId5" Type="http://schemas.openxmlformats.org/officeDocument/2006/relationships/table" Target="../tables/table12.xml" /><Relationship Id="rId6" Type="http://schemas.openxmlformats.org/officeDocument/2006/relationships/table" Target="../tables/table13.xm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431</v>
      </c>
      <c r="BB2" s="13" t="s">
        <v>439</v>
      </c>
      <c r="BC2" s="13" t="s">
        <v>440</v>
      </c>
      <c r="BD2" s="67" t="s">
        <v>612</v>
      </c>
      <c r="BE2" s="67" t="s">
        <v>613</v>
      </c>
      <c r="BF2" s="67" t="s">
        <v>614</v>
      </c>
      <c r="BG2" s="67" t="s">
        <v>615</v>
      </c>
      <c r="BH2" s="67" t="s">
        <v>616</v>
      </c>
      <c r="BI2" s="67" t="s">
        <v>617</v>
      </c>
      <c r="BJ2" s="67" t="s">
        <v>618</v>
      </c>
      <c r="BK2" s="67" t="s">
        <v>619</v>
      </c>
      <c r="BL2" s="67" t="s">
        <v>620</v>
      </c>
    </row>
    <row r="3" spans="1:64" ht="15" customHeight="1">
      <c r="A3" s="84" t="s">
        <v>212</v>
      </c>
      <c r="B3" s="84" t="s">
        <v>216</v>
      </c>
      <c r="C3" s="53" t="s">
        <v>624</v>
      </c>
      <c r="D3" s="54">
        <v>3</v>
      </c>
      <c r="E3" s="65" t="s">
        <v>132</v>
      </c>
      <c r="F3" s="55">
        <v>32</v>
      </c>
      <c r="G3" s="53"/>
      <c r="H3" s="57"/>
      <c r="I3" s="56"/>
      <c r="J3" s="56"/>
      <c r="K3" s="36" t="s">
        <v>65</v>
      </c>
      <c r="L3" s="62">
        <v>3</v>
      </c>
      <c r="M3" s="62"/>
      <c r="N3" s="63"/>
      <c r="O3" s="85" t="s">
        <v>223</v>
      </c>
      <c r="P3" s="87">
        <v>43601.40856481482</v>
      </c>
      <c r="Q3" s="85" t="s">
        <v>224</v>
      </c>
      <c r="R3" s="85"/>
      <c r="S3" s="85"/>
      <c r="T3" s="85" t="s">
        <v>240</v>
      </c>
      <c r="U3" s="85"/>
      <c r="V3" s="90" t="s">
        <v>248</v>
      </c>
      <c r="W3" s="87">
        <v>43601.40856481482</v>
      </c>
      <c r="X3" s="90" t="s">
        <v>256</v>
      </c>
      <c r="Y3" s="85"/>
      <c r="Z3" s="85"/>
      <c r="AA3" s="91" t="s">
        <v>268</v>
      </c>
      <c r="AB3" s="85"/>
      <c r="AC3" s="85" t="b">
        <v>0</v>
      </c>
      <c r="AD3" s="85">
        <v>1</v>
      </c>
      <c r="AE3" s="91" t="s">
        <v>280</v>
      </c>
      <c r="AF3" s="85" t="b">
        <v>0</v>
      </c>
      <c r="AG3" s="85" t="s">
        <v>281</v>
      </c>
      <c r="AH3" s="85"/>
      <c r="AI3" s="91" t="s">
        <v>280</v>
      </c>
      <c r="AJ3" s="85" t="b">
        <v>0</v>
      </c>
      <c r="AK3" s="85">
        <v>0</v>
      </c>
      <c r="AL3" s="91" t="s">
        <v>280</v>
      </c>
      <c r="AM3" s="85" t="s">
        <v>283</v>
      </c>
      <c r="AN3" s="85" t="b">
        <v>0</v>
      </c>
      <c r="AO3" s="91" t="s">
        <v>268</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213</v>
      </c>
      <c r="C4" s="53" t="s">
        <v>624</v>
      </c>
      <c r="D4" s="54">
        <v>3</v>
      </c>
      <c r="E4" s="65" t="s">
        <v>132</v>
      </c>
      <c r="F4" s="55">
        <v>32</v>
      </c>
      <c r="G4" s="53"/>
      <c r="H4" s="57"/>
      <c r="I4" s="56"/>
      <c r="J4" s="56"/>
      <c r="K4" s="36" t="s">
        <v>65</v>
      </c>
      <c r="L4" s="83">
        <v>4</v>
      </c>
      <c r="M4" s="83"/>
      <c r="N4" s="63"/>
      <c r="O4" s="86" t="s">
        <v>223</v>
      </c>
      <c r="P4" s="88">
        <v>43601.40856481482</v>
      </c>
      <c r="Q4" s="86" t="s">
        <v>224</v>
      </c>
      <c r="R4" s="86"/>
      <c r="S4" s="86"/>
      <c r="T4" s="86" t="s">
        <v>240</v>
      </c>
      <c r="U4" s="86"/>
      <c r="V4" s="89" t="s">
        <v>248</v>
      </c>
      <c r="W4" s="88">
        <v>43601.40856481482</v>
      </c>
      <c r="X4" s="89" t="s">
        <v>256</v>
      </c>
      <c r="Y4" s="86"/>
      <c r="Z4" s="86"/>
      <c r="AA4" s="92" t="s">
        <v>268</v>
      </c>
      <c r="AB4" s="86"/>
      <c r="AC4" s="86" t="b">
        <v>0</v>
      </c>
      <c r="AD4" s="86">
        <v>1</v>
      </c>
      <c r="AE4" s="92" t="s">
        <v>280</v>
      </c>
      <c r="AF4" s="86" t="b">
        <v>0</v>
      </c>
      <c r="AG4" s="86" t="s">
        <v>281</v>
      </c>
      <c r="AH4" s="86"/>
      <c r="AI4" s="92" t="s">
        <v>280</v>
      </c>
      <c r="AJ4" s="86" t="b">
        <v>0</v>
      </c>
      <c r="AK4" s="86">
        <v>0</v>
      </c>
      <c r="AL4" s="92" t="s">
        <v>280</v>
      </c>
      <c r="AM4" s="86" t="s">
        <v>283</v>
      </c>
      <c r="AN4" s="86" t="b">
        <v>0</v>
      </c>
      <c r="AO4" s="92" t="s">
        <v>268</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1</v>
      </c>
      <c r="BE4" s="52">
        <v>3.7037037037037037</v>
      </c>
      <c r="BF4" s="51">
        <v>0</v>
      </c>
      <c r="BG4" s="52">
        <v>0</v>
      </c>
      <c r="BH4" s="51">
        <v>0</v>
      </c>
      <c r="BI4" s="52">
        <v>0</v>
      </c>
      <c r="BJ4" s="51">
        <v>26</v>
      </c>
      <c r="BK4" s="52">
        <v>96.29629629629629</v>
      </c>
      <c r="BL4" s="51">
        <v>27</v>
      </c>
    </row>
    <row r="5" spans="1:64" ht="15">
      <c r="A5" s="84" t="s">
        <v>213</v>
      </c>
      <c r="B5" s="84" t="s">
        <v>216</v>
      </c>
      <c r="C5" s="53" t="s">
        <v>624</v>
      </c>
      <c r="D5" s="54">
        <v>3</v>
      </c>
      <c r="E5" s="65" t="s">
        <v>132</v>
      </c>
      <c r="F5" s="55">
        <v>32</v>
      </c>
      <c r="G5" s="53"/>
      <c r="H5" s="57"/>
      <c r="I5" s="56"/>
      <c r="J5" s="56"/>
      <c r="K5" s="36" t="s">
        <v>65</v>
      </c>
      <c r="L5" s="83">
        <v>5</v>
      </c>
      <c r="M5" s="83"/>
      <c r="N5" s="63"/>
      <c r="O5" s="86" t="s">
        <v>223</v>
      </c>
      <c r="P5" s="88">
        <v>43601.410405092596</v>
      </c>
      <c r="Q5" s="86" t="s">
        <v>225</v>
      </c>
      <c r="R5" s="86"/>
      <c r="S5" s="86"/>
      <c r="T5" s="86" t="s">
        <v>240</v>
      </c>
      <c r="U5" s="86"/>
      <c r="V5" s="89" t="s">
        <v>249</v>
      </c>
      <c r="W5" s="88">
        <v>43601.410405092596</v>
      </c>
      <c r="X5" s="89" t="s">
        <v>257</v>
      </c>
      <c r="Y5" s="86"/>
      <c r="Z5" s="86"/>
      <c r="AA5" s="92" t="s">
        <v>269</v>
      </c>
      <c r="AB5" s="86"/>
      <c r="AC5" s="86" t="b">
        <v>0</v>
      </c>
      <c r="AD5" s="86">
        <v>2</v>
      </c>
      <c r="AE5" s="92" t="s">
        <v>280</v>
      </c>
      <c r="AF5" s="86" t="b">
        <v>0</v>
      </c>
      <c r="AG5" s="86" t="s">
        <v>281</v>
      </c>
      <c r="AH5" s="86"/>
      <c r="AI5" s="92" t="s">
        <v>280</v>
      </c>
      <c r="AJ5" s="86" t="b">
        <v>0</v>
      </c>
      <c r="AK5" s="86">
        <v>1</v>
      </c>
      <c r="AL5" s="92" t="s">
        <v>280</v>
      </c>
      <c r="AM5" s="86" t="s">
        <v>284</v>
      </c>
      <c r="AN5" s="86" t="b">
        <v>0</v>
      </c>
      <c r="AO5" s="92" t="s">
        <v>269</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1</v>
      </c>
      <c r="BD5" s="51">
        <v>2</v>
      </c>
      <c r="BE5" s="52">
        <v>7.6923076923076925</v>
      </c>
      <c r="BF5" s="51">
        <v>0</v>
      </c>
      <c r="BG5" s="52">
        <v>0</v>
      </c>
      <c r="BH5" s="51">
        <v>0</v>
      </c>
      <c r="BI5" s="52">
        <v>0</v>
      </c>
      <c r="BJ5" s="51">
        <v>24</v>
      </c>
      <c r="BK5" s="52">
        <v>92.3076923076923</v>
      </c>
      <c r="BL5" s="51">
        <v>26</v>
      </c>
    </row>
    <row r="6" spans="1:64" ht="15">
      <c r="A6" s="84" t="s">
        <v>214</v>
      </c>
      <c r="B6" s="84" t="s">
        <v>213</v>
      </c>
      <c r="C6" s="53" t="s">
        <v>624</v>
      </c>
      <c r="D6" s="54">
        <v>3</v>
      </c>
      <c r="E6" s="65" t="s">
        <v>132</v>
      </c>
      <c r="F6" s="55">
        <v>32</v>
      </c>
      <c r="G6" s="53"/>
      <c r="H6" s="57"/>
      <c r="I6" s="56"/>
      <c r="J6" s="56"/>
      <c r="K6" s="36" t="s">
        <v>65</v>
      </c>
      <c r="L6" s="83">
        <v>6</v>
      </c>
      <c r="M6" s="83"/>
      <c r="N6" s="63"/>
      <c r="O6" s="86" t="s">
        <v>223</v>
      </c>
      <c r="P6" s="88">
        <v>43601.416712962964</v>
      </c>
      <c r="Q6" s="86" t="s">
        <v>226</v>
      </c>
      <c r="R6" s="86"/>
      <c r="S6" s="86"/>
      <c r="T6" s="86"/>
      <c r="U6" s="86"/>
      <c r="V6" s="89" t="s">
        <v>250</v>
      </c>
      <c r="W6" s="88">
        <v>43601.416712962964</v>
      </c>
      <c r="X6" s="89" t="s">
        <v>258</v>
      </c>
      <c r="Y6" s="86"/>
      <c r="Z6" s="86"/>
      <c r="AA6" s="92" t="s">
        <v>270</v>
      </c>
      <c r="AB6" s="86"/>
      <c r="AC6" s="86" t="b">
        <v>0</v>
      </c>
      <c r="AD6" s="86">
        <v>0</v>
      </c>
      <c r="AE6" s="92" t="s">
        <v>280</v>
      </c>
      <c r="AF6" s="86" t="b">
        <v>0</v>
      </c>
      <c r="AG6" s="86" t="s">
        <v>281</v>
      </c>
      <c r="AH6" s="86"/>
      <c r="AI6" s="92" t="s">
        <v>280</v>
      </c>
      <c r="AJ6" s="86" t="b">
        <v>0</v>
      </c>
      <c r="AK6" s="86">
        <v>1</v>
      </c>
      <c r="AL6" s="92" t="s">
        <v>269</v>
      </c>
      <c r="AM6" s="86" t="s">
        <v>214</v>
      </c>
      <c r="AN6" s="86" t="b">
        <v>0</v>
      </c>
      <c r="AO6" s="92" t="s">
        <v>269</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c r="BE6" s="52"/>
      <c r="BF6" s="51"/>
      <c r="BG6" s="52"/>
      <c r="BH6" s="51"/>
      <c r="BI6" s="52"/>
      <c r="BJ6" s="51"/>
      <c r="BK6" s="52"/>
      <c r="BL6" s="51"/>
    </row>
    <row r="7" spans="1:64" ht="15">
      <c r="A7" s="84" t="s">
        <v>214</v>
      </c>
      <c r="B7" s="84" t="s">
        <v>216</v>
      </c>
      <c r="C7" s="53" t="s">
        <v>624</v>
      </c>
      <c r="D7" s="54">
        <v>3</v>
      </c>
      <c r="E7" s="65" t="s">
        <v>132</v>
      </c>
      <c r="F7" s="55">
        <v>32</v>
      </c>
      <c r="G7" s="53"/>
      <c r="H7" s="57"/>
      <c r="I7" s="56"/>
      <c r="J7" s="56"/>
      <c r="K7" s="36" t="s">
        <v>65</v>
      </c>
      <c r="L7" s="83">
        <v>7</v>
      </c>
      <c r="M7" s="83"/>
      <c r="N7" s="63"/>
      <c r="O7" s="86" t="s">
        <v>223</v>
      </c>
      <c r="P7" s="88">
        <v>43601.416712962964</v>
      </c>
      <c r="Q7" s="86" t="s">
        <v>226</v>
      </c>
      <c r="R7" s="86"/>
      <c r="S7" s="86"/>
      <c r="T7" s="86"/>
      <c r="U7" s="86"/>
      <c r="V7" s="89" t="s">
        <v>250</v>
      </c>
      <c r="W7" s="88">
        <v>43601.416712962964</v>
      </c>
      <c r="X7" s="89" t="s">
        <v>258</v>
      </c>
      <c r="Y7" s="86"/>
      <c r="Z7" s="86"/>
      <c r="AA7" s="92" t="s">
        <v>270</v>
      </c>
      <c r="AB7" s="86"/>
      <c r="AC7" s="86" t="b">
        <v>0</v>
      </c>
      <c r="AD7" s="86">
        <v>0</v>
      </c>
      <c r="AE7" s="92" t="s">
        <v>280</v>
      </c>
      <c r="AF7" s="86" t="b">
        <v>0</v>
      </c>
      <c r="AG7" s="86" t="s">
        <v>281</v>
      </c>
      <c r="AH7" s="86"/>
      <c r="AI7" s="92" t="s">
        <v>280</v>
      </c>
      <c r="AJ7" s="86" t="b">
        <v>0</v>
      </c>
      <c r="AK7" s="86">
        <v>1</v>
      </c>
      <c r="AL7" s="92" t="s">
        <v>269</v>
      </c>
      <c r="AM7" s="86" t="s">
        <v>214</v>
      </c>
      <c r="AN7" s="86" t="b">
        <v>0</v>
      </c>
      <c r="AO7" s="92" t="s">
        <v>269</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1</v>
      </c>
      <c r="BD7" s="51">
        <v>1</v>
      </c>
      <c r="BE7" s="52">
        <v>4.761904761904762</v>
      </c>
      <c r="BF7" s="51">
        <v>0</v>
      </c>
      <c r="BG7" s="52">
        <v>0</v>
      </c>
      <c r="BH7" s="51">
        <v>0</v>
      </c>
      <c r="BI7" s="52">
        <v>0</v>
      </c>
      <c r="BJ7" s="51">
        <v>20</v>
      </c>
      <c r="BK7" s="52">
        <v>95.23809523809524</v>
      </c>
      <c r="BL7" s="51">
        <v>21</v>
      </c>
    </row>
    <row r="8" spans="1:64" ht="15">
      <c r="A8" s="84" t="s">
        <v>215</v>
      </c>
      <c r="B8" s="84" t="s">
        <v>215</v>
      </c>
      <c r="C8" s="53" t="s">
        <v>624</v>
      </c>
      <c r="D8" s="54">
        <v>3</v>
      </c>
      <c r="E8" s="65" t="s">
        <v>132</v>
      </c>
      <c r="F8" s="55">
        <v>32</v>
      </c>
      <c r="G8" s="53"/>
      <c r="H8" s="57"/>
      <c r="I8" s="56"/>
      <c r="J8" s="56"/>
      <c r="K8" s="36" t="s">
        <v>65</v>
      </c>
      <c r="L8" s="83">
        <v>8</v>
      </c>
      <c r="M8" s="83"/>
      <c r="N8" s="63"/>
      <c r="O8" s="86" t="s">
        <v>176</v>
      </c>
      <c r="P8" s="88">
        <v>43563.29462962963</v>
      </c>
      <c r="Q8" s="86" t="s">
        <v>227</v>
      </c>
      <c r="R8" s="89" t="s">
        <v>236</v>
      </c>
      <c r="S8" s="86" t="s">
        <v>238</v>
      </c>
      <c r="T8" s="86"/>
      <c r="U8" s="86"/>
      <c r="V8" s="89" t="s">
        <v>251</v>
      </c>
      <c r="W8" s="88">
        <v>43563.29462962963</v>
      </c>
      <c r="X8" s="89" t="s">
        <v>259</v>
      </c>
      <c r="Y8" s="86"/>
      <c r="Z8" s="86"/>
      <c r="AA8" s="92" t="s">
        <v>271</v>
      </c>
      <c r="AB8" s="86"/>
      <c r="AC8" s="86" t="b">
        <v>0</v>
      </c>
      <c r="AD8" s="86">
        <v>0</v>
      </c>
      <c r="AE8" s="92" t="s">
        <v>280</v>
      </c>
      <c r="AF8" s="86" t="b">
        <v>0</v>
      </c>
      <c r="AG8" s="86" t="s">
        <v>282</v>
      </c>
      <c r="AH8" s="86"/>
      <c r="AI8" s="92" t="s">
        <v>280</v>
      </c>
      <c r="AJ8" s="86" t="b">
        <v>0</v>
      </c>
      <c r="AK8" s="86">
        <v>1</v>
      </c>
      <c r="AL8" s="92" t="s">
        <v>280</v>
      </c>
      <c r="AM8" s="86" t="s">
        <v>283</v>
      </c>
      <c r="AN8" s="86" t="b">
        <v>0</v>
      </c>
      <c r="AO8" s="92" t="s">
        <v>271</v>
      </c>
      <c r="AP8" s="86" t="s">
        <v>288</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4</v>
      </c>
      <c r="BK8" s="52">
        <v>100</v>
      </c>
      <c r="BL8" s="51">
        <v>4</v>
      </c>
    </row>
    <row r="9" spans="1:64" ht="15">
      <c r="A9" s="84" t="s">
        <v>216</v>
      </c>
      <c r="B9" s="84" t="s">
        <v>215</v>
      </c>
      <c r="C9" s="53" t="s">
        <v>624</v>
      </c>
      <c r="D9" s="54">
        <v>3</v>
      </c>
      <c r="E9" s="65" t="s">
        <v>132</v>
      </c>
      <c r="F9" s="55">
        <v>32</v>
      </c>
      <c r="G9" s="53"/>
      <c r="H9" s="57"/>
      <c r="I9" s="56"/>
      <c r="J9" s="56"/>
      <c r="K9" s="36" t="s">
        <v>65</v>
      </c>
      <c r="L9" s="83">
        <v>9</v>
      </c>
      <c r="M9" s="83"/>
      <c r="N9" s="63"/>
      <c r="O9" s="86" t="s">
        <v>223</v>
      </c>
      <c r="P9" s="88">
        <v>43603.681967592594</v>
      </c>
      <c r="Q9" s="86" t="s">
        <v>228</v>
      </c>
      <c r="R9" s="89" t="s">
        <v>236</v>
      </c>
      <c r="S9" s="86" t="s">
        <v>238</v>
      </c>
      <c r="T9" s="86"/>
      <c r="U9" s="86"/>
      <c r="V9" s="89" t="s">
        <v>252</v>
      </c>
      <c r="W9" s="88">
        <v>43603.681967592594</v>
      </c>
      <c r="X9" s="89" t="s">
        <v>260</v>
      </c>
      <c r="Y9" s="86"/>
      <c r="Z9" s="86"/>
      <c r="AA9" s="92" t="s">
        <v>272</v>
      </c>
      <c r="AB9" s="86"/>
      <c r="AC9" s="86" t="b">
        <v>0</v>
      </c>
      <c r="AD9" s="86">
        <v>0</v>
      </c>
      <c r="AE9" s="92" t="s">
        <v>280</v>
      </c>
      <c r="AF9" s="86" t="b">
        <v>0</v>
      </c>
      <c r="AG9" s="86" t="s">
        <v>282</v>
      </c>
      <c r="AH9" s="86"/>
      <c r="AI9" s="92" t="s">
        <v>280</v>
      </c>
      <c r="AJ9" s="86" t="b">
        <v>0</v>
      </c>
      <c r="AK9" s="86">
        <v>1</v>
      </c>
      <c r="AL9" s="92" t="s">
        <v>271</v>
      </c>
      <c r="AM9" s="86" t="s">
        <v>285</v>
      </c>
      <c r="AN9" s="86" t="b">
        <v>0</v>
      </c>
      <c r="AO9" s="92" t="s">
        <v>271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6</v>
      </c>
      <c r="BK9" s="52">
        <v>100</v>
      </c>
      <c r="BL9" s="51">
        <v>6</v>
      </c>
    </row>
    <row r="10" spans="1:64" ht="15">
      <c r="A10" s="84" t="s">
        <v>217</v>
      </c>
      <c r="B10" s="84" t="s">
        <v>216</v>
      </c>
      <c r="C10" s="53" t="s">
        <v>624</v>
      </c>
      <c r="D10" s="54">
        <v>3</v>
      </c>
      <c r="E10" s="65" t="s">
        <v>132</v>
      </c>
      <c r="F10" s="55">
        <v>32</v>
      </c>
      <c r="G10" s="53"/>
      <c r="H10" s="57"/>
      <c r="I10" s="56"/>
      <c r="J10" s="56"/>
      <c r="K10" s="36" t="s">
        <v>65</v>
      </c>
      <c r="L10" s="83">
        <v>10</v>
      </c>
      <c r="M10" s="83"/>
      <c r="N10" s="63"/>
      <c r="O10" s="86" t="s">
        <v>223</v>
      </c>
      <c r="P10" s="88">
        <v>43607.668599537035</v>
      </c>
      <c r="Q10" s="86" t="s">
        <v>229</v>
      </c>
      <c r="R10" s="86"/>
      <c r="S10" s="86"/>
      <c r="T10" s="86" t="s">
        <v>241</v>
      </c>
      <c r="U10" s="86"/>
      <c r="V10" s="89" t="s">
        <v>253</v>
      </c>
      <c r="W10" s="88">
        <v>43607.668599537035</v>
      </c>
      <c r="X10" s="89" t="s">
        <v>261</v>
      </c>
      <c r="Y10" s="86"/>
      <c r="Z10" s="86"/>
      <c r="AA10" s="92" t="s">
        <v>273</v>
      </c>
      <c r="AB10" s="86"/>
      <c r="AC10" s="86" t="b">
        <v>0</v>
      </c>
      <c r="AD10" s="86">
        <v>0</v>
      </c>
      <c r="AE10" s="92" t="s">
        <v>280</v>
      </c>
      <c r="AF10" s="86" t="b">
        <v>0</v>
      </c>
      <c r="AG10" s="86" t="s">
        <v>281</v>
      </c>
      <c r="AH10" s="86"/>
      <c r="AI10" s="92" t="s">
        <v>280</v>
      </c>
      <c r="AJ10" s="86" t="b">
        <v>0</v>
      </c>
      <c r="AK10" s="86">
        <v>0</v>
      </c>
      <c r="AL10" s="92" t="s">
        <v>280</v>
      </c>
      <c r="AM10" s="86" t="s">
        <v>285</v>
      </c>
      <c r="AN10" s="86" t="b">
        <v>0</v>
      </c>
      <c r="AO10" s="92" t="s">
        <v>273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1</v>
      </c>
      <c r="BG10" s="52">
        <v>5.882352941176471</v>
      </c>
      <c r="BH10" s="51">
        <v>0</v>
      </c>
      <c r="BI10" s="52">
        <v>0</v>
      </c>
      <c r="BJ10" s="51">
        <v>16</v>
      </c>
      <c r="BK10" s="52">
        <v>94.11764705882354</v>
      </c>
      <c r="BL10" s="51">
        <v>17</v>
      </c>
    </row>
    <row r="11" spans="1:64" ht="15">
      <c r="A11" s="84" t="s">
        <v>218</v>
      </c>
      <c r="B11" s="84" t="s">
        <v>216</v>
      </c>
      <c r="C11" s="53" t="s">
        <v>624</v>
      </c>
      <c r="D11" s="54">
        <v>3</v>
      </c>
      <c r="E11" s="65" t="s">
        <v>132</v>
      </c>
      <c r="F11" s="55">
        <v>32</v>
      </c>
      <c r="G11" s="53"/>
      <c r="H11" s="57"/>
      <c r="I11" s="56"/>
      <c r="J11" s="56"/>
      <c r="K11" s="36" t="s">
        <v>65</v>
      </c>
      <c r="L11" s="83">
        <v>11</v>
      </c>
      <c r="M11" s="83"/>
      <c r="N11" s="63"/>
      <c r="O11" s="86" t="s">
        <v>223</v>
      </c>
      <c r="P11" s="88">
        <v>43607.69689814815</v>
      </c>
      <c r="Q11" s="86" t="s">
        <v>230</v>
      </c>
      <c r="R11" s="86"/>
      <c r="S11" s="86"/>
      <c r="T11" s="86" t="s">
        <v>241</v>
      </c>
      <c r="U11" s="86"/>
      <c r="V11" s="89" t="s">
        <v>254</v>
      </c>
      <c r="W11" s="88">
        <v>43607.69689814815</v>
      </c>
      <c r="X11" s="89" t="s">
        <v>262</v>
      </c>
      <c r="Y11" s="86"/>
      <c r="Z11" s="86"/>
      <c r="AA11" s="92" t="s">
        <v>274</v>
      </c>
      <c r="AB11" s="86"/>
      <c r="AC11" s="86" t="b">
        <v>0</v>
      </c>
      <c r="AD11" s="86">
        <v>2</v>
      </c>
      <c r="AE11" s="92" t="s">
        <v>280</v>
      </c>
      <c r="AF11" s="86" t="b">
        <v>0</v>
      </c>
      <c r="AG11" s="86" t="s">
        <v>281</v>
      </c>
      <c r="AH11" s="86"/>
      <c r="AI11" s="92" t="s">
        <v>280</v>
      </c>
      <c r="AJ11" s="86" t="b">
        <v>0</v>
      </c>
      <c r="AK11" s="86">
        <v>0</v>
      </c>
      <c r="AL11" s="92" t="s">
        <v>280</v>
      </c>
      <c r="AM11" s="86" t="s">
        <v>285</v>
      </c>
      <c r="AN11" s="86" t="b">
        <v>0</v>
      </c>
      <c r="AO11" s="92" t="s">
        <v>274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3</v>
      </c>
      <c r="BE11" s="52">
        <v>12.5</v>
      </c>
      <c r="BF11" s="51">
        <v>0</v>
      </c>
      <c r="BG11" s="52">
        <v>0</v>
      </c>
      <c r="BH11" s="51">
        <v>0</v>
      </c>
      <c r="BI11" s="52">
        <v>0</v>
      </c>
      <c r="BJ11" s="51">
        <v>21</v>
      </c>
      <c r="BK11" s="52">
        <v>87.5</v>
      </c>
      <c r="BL11" s="51">
        <v>24</v>
      </c>
    </row>
    <row r="12" spans="1:64" ht="15">
      <c r="A12" s="84" t="s">
        <v>219</v>
      </c>
      <c r="B12" s="84" t="s">
        <v>216</v>
      </c>
      <c r="C12" s="53" t="s">
        <v>624</v>
      </c>
      <c r="D12" s="54">
        <v>3</v>
      </c>
      <c r="E12" s="65" t="s">
        <v>132</v>
      </c>
      <c r="F12" s="55">
        <v>32</v>
      </c>
      <c r="G12" s="53"/>
      <c r="H12" s="57"/>
      <c r="I12" s="56"/>
      <c r="J12" s="56"/>
      <c r="K12" s="36" t="s">
        <v>65</v>
      </c>
      <c r="L12" s="83">
        <v>12</v>
      </c>
      <c r="M12" s="83"/>
      <c r="N12" s="63"/>
      <c r="O12" s="86" t="s">
        <v>223</v>
      </c>
      <c r="P12" s="88">
        <v>43607.94119212963</v>
      </c>
      <c r="Q12" s="86" t="s">
        <v>231</v>
      </c>
      <c r="R12" s="86"/>
      <c r="S12" s="86"/>
      <c r="T12" s="86" t="s">
        <v>242</v>
      </c>
      <c r="U12" s="86"/>
      <c r="V12" s="89" t="s">
        <v>255</v>
      </c>
      <c r="W12" s="88">
        <v>43607.94119212963</v>
      </c>
      <c r="X12" s="89" t="s">
        <v>263</v>
      </c>
      <c r="Y12" s="86"/>
      <c r="Z12" s="86"/>
      <c r="AA12" s="92" t="s">
        <v>275</v>
      </c>
      <c r="AB12" s="86"/>
      <c r="AC12" s="86" t="b">
        <v>0</v>
      </c>
      <c r="AD12" s="86">
        <v>0</v>
      </c>
      <c r="AE12" s="92" t="s">
        <v>280</v>
      </c>
      <c r="AF12" s="86" t="b">
        <v>0</v>
      </c>
      <c r="AG12" s="86" t="s">
        <v>281</v>
      </c>
      <c r="AH12" s="86"/>
      <c r="AI12" s="92" t="s">
        <v>280</v>
      </c>
      <c r="AJ12" s="86" t="b">
        <v>0</v>
      </c>
      <c r="AK12" s="86">
        <v>0</v>
      </c>
      <c r="AL12" s="92" t="s">
        <v>280</v>
      </c>
      <c r="AM12" s="86" t="s">
        <v>286</v>
      </c>
      <c r="AN12" s="86" t="b">
        <v>0</v>
      </c>
      <c r="AO12" s="92" t="s">
        <v>275</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2</v>
      </c>
      <c r="BE12" s="52">
        <v>10</v>
      </c>
      <c r="BF12" s="51">
        <v>0</v>
      </c>
      <c r="BG12" s="52">
        <v>0</v>
      </c>
      <c r="BH12" s="51">
        <v>0</v>
      </c>
      <c r="BI12" s="52">
        <v>0</v>
      </c>
      <c r="BJ12" s="51">
        <v>18</v>
      </c>
      <c r="BK12" s="52">
        <v>90</v>
      </c>
      <c r="BL12" s="51">
        <v>20</v>
      </c>
    </row>
    <row r="13" spans="1:64" ht="15">
      <c r="A13" s="84" t="s">
        <v>220</v>
      </c>
      <c r="B13" s="84" t="s">
        <v>222</v>
      </c>
      <c r="C13" s="53" t="s">
        <v>624</v>
      </c>
      <c r="D13" s="54">
        <v>3</v>
      </c>
      <c r="E13" s="65" t="s">
        <v>132</v>
      </c>
      <c r="F13" s="55">
        <v>32</v>
      </c>
      <c r="G13" s="53"/>
      <c r="H13" s="57"/>
      <c r="I13" s="56"/>
      <c r="J13" s="56"/>
      <c r="K13" s="36" t="s">
        <v>65</v>
      </c>
      <c r="L13" s="83">
        <v>13</v>
      </c>
      <c r="M13" s="83"/>
      <c r="N13" s="63"/>
      <c r="O13" s="86" t="s">
        <v>223</v>
      </c>
      <c r="P13" s="88">
        <v>43609.08337962963</v>
      </c>
      <c r="Q13" s="86" t="s">
        <v>232</v>
      </c>
      <c r="R13" s="86"/>
      <c r="S13" s="86"/>
      <c r="T13" s="86" t="s">
        <v>243</v>
      </c>
      <c r="U13" s="89" t="s">
        <v>245</v>
      </c>
      <c r="V13" s="89" t="s">
        <v>245</v>
      </c>
      <c r="W13" s="88">
        <v>43609.08337962963</v>
      </c>
      <c r="X13" s="89" t="s">
        <v>264</v>
      </c>
      <c r="Y13" s="86">
        <v>39.91170259</v>
      </c>
      <c r="Z13" s="86">
        <v>116.44950322</v>
      </c>
      <c r="AA13" s="92" t="s">
        <v>276</v>
      </c>
      <c r="AB13" s="86"/>
      <c r="AC13" s="86" t="b">
        <v>0</v>
      </c>
      <c r="AD13" s="86">
        <v>1</v>
      </c>
      <c r="AE13" s="92" t="s">
        <v>280</v>
      </c>
      <c r="AF13" s="86" t="b">
        <v>0</v>
      </c>
      <c r="AG13" s="86" t="s">
        <v>281</v>
      </c>
      <c r="AH13" s="86"/>
      <c r="AI13" s="92" t="s">
        <v>280</v>
      </c>
      <c r="AJ13" s="86" t="b">
        <v>0</v>
      </c>
      <c r="AK13" s="86">
        <v>0</v>
      </c>
      <c r="AL13" s="92" t="s">
        <v>280</v>
      </c>
      <c r="AM13" s="86" t="s">
        <v>285</v>
      </c>
      <c r="AN13" s="86" t="b">
        <v>0</v>
      </c>
      <c r="AO13" s="92" t="s">
        <v>276</v>
      </c>
      <c r="AP13" s="86" t="s">
        <v>176</v>
      </c>
      <c r="AQ13" s="86">
        <v>0</v>
      </c>
      <c r="AR13" s="86">
        <v>0</v>
      </c>
      <c r="AS13" s="86" t="s">
        <v>289</v>
      </c>
      <c r="AT13" s="86" t="s">
        <v>290</v>
      </c>
      <c r="AU13" s="86" t="s">
        <v>291</v>
      </c>
      <c r="AV13" s="86" t="s">
        <v>292</v>
      </c>
      <c r="AW13" s="86" t="s">
        <v>293</v>
      </c>
      <c r="AX13" s="86" t="s">
        <v>294</v>
      </c>
      <c r="AY13" s="86" t="s">
        <v>295</v>
      </c>
      <c r="AZ13" s="89" t="s">
        <v>296</v>
      </c>
      <c r="BA13">
        <v>1</v>
      </c>
      <c r="BB13" s="85" t="str">
        <f>REPLACE(INDEX(GroupVertices[Group],MATCH(Edges[[#This Row],[Vertex 1]],GroupVertices[Vertex],0)),1,1,"")</f>
        <v>3</v>
      </c>
      <c r="BC13" s="85" t="str">
        <f>REPLACE(INDEX(GroupVertices[Group],MATCH(Edges[[#This Row],[Vertex 2]],GroupVertices[Vertex],0)),1,1,"")</f>
        <v>3</v>
      </c>
      <c r="BD13" s="51">
        <v>1</v>
      </c>
      <c r="BE13" s="52">
        <v>4.166666666666667</v>
      </c>
      <c r="BF13" s="51">
        <v>0</v>
      </c>
      <c r="BG13" s="52">
        <v>0</v>
      </c>
      <c r="BH13" s="51">
        <v>0</v>
      </c>
      <c r="BI13" s="52">
        <v>0</v>
      </c>
      <c r="BJ13" s="51">
        <v>23</v>
      </c>
      <c r="BK13" s="52">
        <v>95.83333333333333</v>
      </c>
      <c r="BL13" s="51">
        <v>24</v>
      </c>
    </row>
    <row r="14" spans="1:64" ht="15">
      <c r="A14" s="84" t="s">
        <v>220</v>
      </c>
      <c r="B14" s="84" t="s">
        <v>216</v>
      </c>
      <c r="C14" s="53" t="s">
        <v>624</v>
      </c>
      <c r="D14" s="54">
        <v>3</v>
      </c>
      <c r="E14" s="65" t="s">
        <v>132</v>
      </c>
      <c r="F14" s="55">
        <v>32</v>
      </c>
      <c r="G14" s="53"/>
      <c r="H14" s="57"/>
      <c r="I14" s="56"/>
      <c r="J14" s="56"/>
      <c r="K14" s="36" t="s">
        <v>65</v>
      </c>
      <c r="L14" s="83">
        <v>14</v>
      </c>
      <c r="M14" s="83"/>
      <c r="N14" s="63"/>
      <c r="O14" s="86" t="s">
        <v>223</v>
      </c>
      <c r="P14" s="88">
        <v>43609.08337962963</v>
      </c>
      <c r="Q14" s="86" t="s">
        <v>232</v>
      </c>
      <c r="R14" s="86"/>
      <c r="S14" s="86"/>
      <c r="T14" s="86" t="s">
        <v>243</v>
      </c>
      <c r="U14" s="89" t="s">
        <v>245</v>
      </c>
      <c r="V14" s="89" t="s">
        <v>245</v>
      </c>
      <c r="W14" s="88">
        <v>43609.08337962963</v>
      </c>
      <c r="X14" s="89" t="s">
        <v>264</v>
      </c>
      <c r="Y14" s="86">
        <v>39.91170259</v>
      </c>
      <c r="Z14" s="86">
        <v>116.44950322</v>
      </c>
      <c r="AA14" s="92" t="s">
        <v>276</v>
      </c>
      <c r="AB14" s="86"/>
      <c r="AC14" s="86" t="b">
        <v>0</v>
      </c>
      <c r="AD14" s="86">
        <v>1</v>
      </c>
      <c r="AE14" s="92" t="s">
        <v>280</v>
      </c>
      <c r="AF14" s="86" t="b">
        <v>0</v>
      </c>
      <c r="AG14" s="86" t="s">
        <v>281</v>
      </c>
      <c r="AH14" s="86"/>
      <c r="AI14" s="92" t="s">
        <v>280</v>
      </c>
      <c r="AJ14" s="86" t="b">
        <v>0</v>
      </c>
      <c r="AK14" s="86">
        <v>0</v>
      </c>
      <c r="AL14" s="92" t="s">
        <v>280</v>
      </c>
      <c r="AM14" s="86" t="s">
        <v>285</v>
      </c>
      <c r="AN14" s="86" t="b">
        <v>0</v>
      </c>
      <c r="AO14" s="92" t="s">
        <v>276</v>
      </c>
      <c r="AP14" s="86" t="s">
        <v>176</v>
      </c>
      <c r="AQ14" s="86">
        <v>0</v>
      </c>
      <c r="AR14" s="86">
        <v>0</v>
      </c>
      <c r="AS14" s="86" t="s">
        <v>289</v>
      </c>
      <c r="AT14" s="86" t="s">
        <v>290</v>
      </c>
      <c r="AU14" s="86" t="s">
        <v>291</v>
      </c>
      <c r="AV14" s="86" t="s">
        <v>292</v>
      </c>
      <c r="AW14" s="86" t="s">
        <v>293</v>
      </c>
      <c r="AX14" s="86" t="s">
        <v>294</v>
      </c>
      <c r="AY14" s="86" t="s">
        <v>295</v>
      </c>
      <c r="AZ14" s="89" t="s">
        <v>296</v>
      </c>
      <c r="BA14">
        <v>1</v>
      </c>
      <c r="BB14" s="85" t="str">
        <f>REPLACE(INDEX(GroupVertices[Group],MATCH(Edges[[#This Row],[Vertex 1]],GroupVertices[Vertex],0)),1,1,"")</f>
        <v>3</v>
      </c>
      <c r="BC14" s="85" t="str">
        <f>REPLACE(INDEX(GroupVertices[Group],MATCH(Edges[[#This Row],[Vertex 2]],GroupVertices[Vertex],0)),1,1,"")</f>
        <v>1</v>
      </c>
      <c r="BD14" s="51"/>
      <c r="BE14" s="52"/>
      <c r="BF14" s="51"/>
      <c r="BG14" s="52"/>
      <c r="BH14" s="51"/>
      <c r="BI14" s="52"/>
      <c r="BJ14" s="51"/>
      <c r="BK14" s="52"/>
      <c r="BL14" s="51"/>
    </row>
    <row r="15" spans="1:64" ht="15">
      <c r="A15" s="84" t="s">
        <v>216</v>
      </c>
      <c r="B15" s="84" t="s">
        <v>221</v>
      </c>
      <c r="C15" s="53" t="s">
        <v>624</v>
      </c>
      <c r="D15" s="54">
        <v>3</v>
      </c>
      <c r="E15" s="65" t="s">
        <v>132</v>
      </c>
      <c r="F15" s="55">
        <v>32</v>
      </c>
      <c r="G15" s="53"/>
      <c r="H15" s="57"/>
      <c r="I15" s="56"/>
      <c r="J15" s="56"/>
      <c r="K15" s="36" t="s">
        <v>66</v>
      </c>
      <c r="L15" s="83">
        <v>15</v>
      </c>
      <c r="M15" s="83"/>
      <c r="N15" s="63"/>
      <c r="O15" s="86" t="s">
        <v>223</v>
      </c>
      <c r="P15" s="88">
        <v>43603.68178240741</v>
      </c>
      <c r="Q15" s="86" t="s">
        <v>233</v>
      </c>
      <c r="R15" s="86"/>
      <c r="S15" s="86"/>
      <c r="T15" s="86"/>
      <c r="U15" s="86"/>
      <c r="V15" s="89" t="s">
        <v>252</v>
      </c>
      <c r="W15" s="88">
        <v>43603.68178240741</v>
      </c>
      <c r="X15" s="89" t="s">
        <v>265</v>
      </c>
      <c r="Y15" s="86"/>
      <c r="Z15" s="86"/>
      <c r="AA15" s="92" t="s">
        <v>277</v>
      </c>
      <c r="AB15" s="86"/>
      <c r="AC15" s="86" t="b">
        <v>0</v>
      </c>
      <c r="AD15" s="86">
        <v>0</v>
      </c>
      <c r="AE15" s="92" t="s">
        <v>280</v>
      </c>
      <c r="AF15" s="86" t="b">
        <v>0</v>
      </c>
      <c r="AG15" s="86" t="s">
        <v>281</v>
      </c>
      <c r="AH15" s="86"/>
      <c r="AI15" s="92" t="s">
        <v>280</v>
      </c>
      <c r="AJ15" s="86" t="b">
        <v>0</v>
      </c>
      <c r="AK15" s="86">
        <v>3</v>
      </c>
      <c r="AL15" s="92" t="s">
        <v>279</v>
      </c>
      <c r="AM15" s="86" t="s">
        <v>285</v>
      </c>
      <c r="AN15" s="86" t="b">
        <v>0</v>
      </c>
      <c r="AO15" s="92" t="s">
        <v>279</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2</v>
      </c>
      <c r="BE15" s="52">
        <v>10.526315789473685</v>
      </c>
      <c r="BF15" s="51">
        <v>0</v>
      </c>
      <c r="BG15" s="52">
        <v>0</v>
      </c>
      <c r="BH15" s="51">
        <v>0</v>
      </c>
      <c r="BI15" s="52">
        <v>0</v>
      </c>
      <c r="BJ15" s="51">
        <v>17</v>
      </c>
      <c r="BK15" s="52">
        <v>89.47368421052632</v>
      </c>
      <c r="BL15" s="51">
        <v>19</v>
      </c>
    </row>
    <row r="16" spans="1:64" ht="15">
      <c r="A16" s="84" t="s">
        <v>221</v>
      </c>
      <c r="B16" s="84" t="s">
        <v>216</v>
      </c>
      <c r="C16" s="53" t="s">
        <v>624</v>
      </c>
      <c r="D16" s="54">
        <v>3</v>
      </c>
      <c r="E16" s="65" t="s">
        <v>132</v>
      </c>
      <c r="F16" s="55">
        <v>32</v>
      </c>
      <c r="G16" s="53"/>
      <c r="H16" s="57"/>
      <c r="I16" s="56"/>
      <c r="J16" s="56"/>
      <c r="K16" s="36" t="s">
        <v>66</v>
      </c>
      <c r="L16" s="83">
        <v>16</v>
      </c>
      <c r="M16" s="83"/>
      <c r="N16" s="63"/>
      <c r="O16" s="86" t="s">
        <v>223</v>
      </c>
      <c r="P16" s="88">
        <v>43609.12008101852</v>
      </c>
      <c r="Q16" s="86" t="s">
        <v>234</v>
      </c>
      <c r="R16" s="86"/>
      <c r="S16" s="86"/>
      <c r="T16" s="86" t="s">
        <v>244</v>
      </c>
      <c r="U16" s="89" t="s">
        <v>246</v>
      </c>
      <c r="V16" s="89" t="s">
        <v>246</v>
      </c>
      <c r="W16" s="88">
        <v>43609.12008101852</v>
      </c>
      <c r="X16" s="89" t="s">
        <v>266</v>
      </c>
      <c r="Y16" s="86"/>
      <c r="Z16" s="86"/>
      <c r="AA16" s="92" t="s">
        <v>278</v>
      </c>
      <c r="AB16" s="86"/>
      <c r="AC16" s="86" t="b">
        <v>0</v>
      </c>
      <c r="AD16" s="86">
        <v>1</v>
      </c>
      <c r="AE16" s="92" t="s">
        <v>280</v>
      </c>
      <c r="AF16" s="86" t="b">
        <v>0</v>
      </c>
      <c r="AG16" s="86" t="s">
        <v>281</v>
      </c>
      <c r="AH16" s="86"/>
      <c r="AI16" s="92" t="s">
        <v>280</v>
      </c>
      <c r="AJ16" s="86" t="b">
        <v>0</v>
      </c>
      <c r="AK16" s="86">
        <v>0</v>
      </c>
      <c r="AL16" s="92" t="s">
        <v>280</v>
      </c>
      <c r="AM16" s="86" t="s">
        <v>286</v>
      </c>
      <c r="AN16" s="86" t="b">
        <v>0</v>
      </c>
      <c r="AO16" s="92" t="s">
        <v>278</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1</v>
      </c>
      <c r="BE16" s="52">
        <v>3.3333333333333335</v>
      </c>
      <c r="BF16" s="51">
        <v>0</v>
      </c>
      <c r="BG16" s="52">
        <v>0</v>
      </c>
      <c r="BH16" s="51">
        <v>0</v>
      </c>
      <c r="BI16" s="52">
        <v>0</v>
      </c>
      <c r="BJ16" s="51">
        <v>29</v>
      </c>
      <c r="BK16" s="52">
        <v>96.66666666666667</v>
      </c>
      <c r="BL16" s="51">
        <v>30</v>
      </c>
    </row>
    <row r="17" spans="1:64" ht="15">
      <c r="A17" s="84" t="s">
        <v>221</v>
      </c>
      <c r="B17" s="84" t="s">
        <v>221</v>
      </c>
      <c r="C17" s="53" t="s">
        <v>624</v>
      </c>
      <c r="D17" s="54">
        <v>3</v>
      </c>
      <c r="E17" s="65" t="s">
        <v>132</v>
      </c>
      <c r="F17" s="55">
        <v>32</v>
      </c>
      <c r="G17" s="53"/>
      <c r="H17" s="57"/>
      <c r="I17" s="56"/>
      <c r="J17" s="56"/>
      <c r="K17" s="36" t="s">
        <v>65</v>
      </c>
      <c r="L17" s="83">
        <v>17</v>
      </c>
      <c r="M17" s="83"/>
      <c r="N17" s="63"/>
      <c r="O17" s="86" t="s">
        <v>176</v>
      </c>
      <c r="P17" s="88">
        <v>43572.29607638889</v>
      </c>
      <c r="Q17" s="86" t="s">
        <v>235</v>
      </c>
      <c r="R17" s="89" t="s">
        <v>237</v>
      </c>
      <c r="S17" s="86" t="s">
        <v>239</v>
      </c>
      <c r="T17" s="86"/>
      <c r="U17" s="89" t="s">
        <v>247</v>
      </c>
      <c r="V17" s="89" t="s">
        <v>247</v>
      </c>
      <c r="W17" s="88">
        <v>43572.29607638889</v>
      </c>
      <c r="X17" s="89" t="s">
        <v>267</v>
      </c>
      <c r="Y17" s="86"/>
      <c r="Z17" s="86"/>
      <c r="AA17" s="92" t="s">
        <v>279</v>
      </c>
      <c r="AB17" s="86"/>
      <c r="AC17" s="86" t="b">
        <v>0</v>
      </c>
      <c r="AD17" s="86">
        <v>21</v>
      </c>
      <c r="AE17" s="92" t="s">
        <v>280</v>
      </c>
      <c r="AF17" s="86" t="b">
        <v>0</v>
      </c>
      <c r="AG17" s="86" t="s">
        <v>281</v>
      </c>
      <c r="AH17" s="86"/>
      <c r="AI17" s="92" t="s">
        <v>280</v>
      </c>
      <c r="AJ17" s="86" t="b">
        <v>0</v>
      </c>
      <c r="AK17" s="86">
        <v>3</v>
      </c>
      <c r="AL17" s="92" t="s">
        <v>280</v>
      </c>
      <c r="AM17" s="86" t="s">
        <v>287</v>
      </c>
      <c r="AN17" s="86" t="b">
        <v>0</v>
      </c>
      <c r="AO17" s="92" t="s">
        <v>279</v>
      </c>
      <c r="AP17" s="86" t="s">
        <v>288</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2</v>
      </c>
      <c r="BE17" s="52">
        <v>11.764705882352942</v>
      </c>
      <c r="BF17" s="51">
        <v>0</v>
      </c>
      <c r="BG17" s="52">
        <v>0</v>
      </c>
      <c r="BH17" s="51">
        <v>0</v>
      </c>
      <c r="BI17" s="52">
        <v>0</v>
      </c>
      <c r="BJ17" s="51">
        <v>15</v>
      </c>
      <c r="BK17" s="52">
        <v>88.23529411764706</v>
      </c>
      <c r="BL17"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hyperlinks>
    <hyperlink ref="R8" r:id="rId1" display="https://www.jiqizhixin.com/articles/2019-04-08-7"/>
    <hyperlink ref="R9" r:id="rId2" display="https://www.jiqizhixin.com/articles/2019-04-08-7"/>
    <hyperlink ref="R17" r:id="rId3" display="https://www.ou.nl/-/di-mitri-presenteert-onderzoek-op-conferentie-in-china"/>
    <hyperlink ref="U13" r:id="rId4" display="https://pbs.twimg.com/media/D7TA_rSXsAAH4O5.jpg"/>
    <hyperlink ref="U14" r:id="rId5" display="https://pbs.twimg.com/media/D7TA_rSXsAAH4O5.jpg"/>
    <hyperlink ref="U16" r:id="rId6" display="https://pbs.twimg.com/media/D7TNEUdUwAApaY6.jpg"/>
    <hyperlink ref="U17" r:id="rId7" display="https://pbs.twimg.com/media/D4VkRAbX4AAR4CU.jpg"/>
    <hyperlink ref="V3" r:id="rId8" display="http://pbs.twimg.com/profile_images/1037096535547244544/-0ByzjIf_normal.jpg"/>
    <hyperlink ref="V4" r:id="rId9" display="http://pbs.twimg.com/profile_images/1037096535547244544/-0ByzjIf_normal.jpg"/>
    <hyperlink ref="V5" r:id="rId10" display="http://pbs.twimg.com/profile_images/1112271197604057088/48NzI3y0_normal.jpg"/>
    <hyperlink ref="V6" r:id="rId11" display="http://pbs.twimg.com/profile_images/455172426075078656/1J2ykRtc_normal.jpeg"/>
    <hyperlink ref="V7" r:id="rId12" display="http://pbs.twimg.com/profile_images/455172426075078656/1J2ykRtc_normal.jpeg"/>
    <hyperlink ref="V8" r:id="rId13" display="http://pbs.twimg.com/profile_images/753906274232709120/G422WoaA_normal.jpg"/>
    <hyperlink ref="V9" r:id="rId14" display="http://pbs.twimg.com/profile_images/1036836709516759040/RkUWEWZZ_normal.jpg"/>
    <hyperlink ref="V10" r:id="rId15" display="http://pbs.twimg.com/profile_images/3072254603/656dd9fd3cde6dff00e514e8f9d22143_normal.jpeg"/>
    <hyperlink ref="V11" r:id="rId16" display="http://pbs.twimg.com/profile_images/768854758329167872/N3FDnqPl_normal.jpg"/>
    <hyperlink ref="V12" r:id="rId17" display="http://pbs.twimg.com/profile_images/925462248411291648/2nlCmPaJ_normal.jpg"/>
    <hyperlink ref="V13" r:id="rId18" display="https://pbs.twimg.com/media/D7TA_rSXsAAH4O5.jpg"/>
    <hyperlink ref="V14" r:id="rId19" display="https://pbs.twimg.com/media/D7TA_rSXsAAH4O5.jpg"/>
    <hyperlink ref="V15" r:id="rId20" display="http://pbs.twimg.com/profile_images/1036836709516759040/RkUWEWZZ_normal.jpg"/>
    <hyperlink ref="V16" r:id="rId21" display="https://pbs.twimg.com/media/D7TNEUdUwAApaY6.jpg"/>
    <hyperlink ref="V17" r:id="rId22" display="https://pbs.twimg.com/media/D4VkRAbX4AAR4CU.jpg"/>
    <hyperlink ref="X3" r:id="rId23" display="https://twitter.com/#!/zuzudotai/status/1128960362680868864"/>
    <hyperlink ref="X4" r:id="rId24" display="https://twitter.com/#!/zuzudotai/status/1128960362680868864"/>
    <hyperlink ref="X5" r:id="rId25" display="https://twitter.com/#!/spillteori/status/1128961032175726592"/>
    <hyperlink ref="X6" r:id="rId26" display="https://twitter.com/#!/bestofbothbots/status/1128963315575730176"/>
    <hyperlink ref="X7" r:id="rId27" display="https://twitter.com/#!/bestofbothbots/status/1128963315575730176"/>
    <hyperlink ref="X8" r:id="rId28" display="https://twitter.com/#!/syncedtech/status/1115148334711353344"/>
    <hyperlink ref="X9" r:id="rId29" display="https://twitter.com/#!/squirrelai_edu/status/1129784216382689280"/>
    <hyperlink ref="X10" r:id="rId30" display="https://twitter.com/#!/tanyalms/status/1131228922899763201"/>
    <hyperlink ref="X11" r:id="rId31" display="https://twitter.com/#!/lizlealconrad/status/1131239178971357186"/>
    <hyperlink ref="X12" r:id="rId32" display="https://twitter.com/#!/steinmonteiro/status/1131327710154952704"/>
    <hyperlink ref="X13" r:id="rId33" display="https://twitter.com/#!/digitalmasala/status/1131741624978104320"/>
    <hyperlink ref="X14" r:id="rId34" display="https://twitter.com/#!/digitalmasala/status/1131741624978104320"/>
    <hyperlink ref="X15" r:id="rId35" display="https://twitter.com/#!/squirrelai_edu/status/1129784150532038656"/>
    <hyperlink ref="X16" r:id="rId36" display="https://twitter.com/#!/dimstudi0/status/1131754925480800256"/>
    <hyperlink ref="X17" r:id="rId37" display="https://twitter.com/#!/dimstudi0/status/1118410350204944387"/>
    <hyperlink ref="AZ13" r:id="rId38" display="https://api.twitter.com/1.1/geo/id/01120f703ae9184a.json"/>
    <hyperlink ref="AZ14" r:id="rId39" display="https://api.twitter.com/1.1/geo/id/01120f703ae9184a.json"/>
  </hyperlinks>
  <printOptions/>
  <pageMargins left="0.7" right="0.7" top="0.75" bottom="0.75" header="0.3" footer="0.3"/>
  <pageSetup horizontalDpi="600" verticalDpi="600" orientation="portrait" r:id="rId43"/>
  <legacyDrawing r:id="rId41"/>
  <tableParts>
    <tablePart r:id="rId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580</v>
      </c>
      <c r="B1" s="13" t="s">
        <v>597</v>
      </c>
      <c r="C1" s="13" t="s">
        <v>598</v>
      </c>
      <c r="D1" s="13" t="s">
        <v>144</v>
      </c>
      <c r="E1" s="13" t="s">
        <v>600</v>
      </c>
      <c r="F1" s="13" t="s">
        <v>601</v>
      </c>
      <c r="G1" s="13" t="s">
        <v>602</v>
      </c>
    </row>
    <row r="2" spans="1:7" ht="15">
      <c r="A2" s="85" t="s">
        <v>477</v>
      </c>
      <c r="B2" s="85">
        <v>15</v>
      </c>
      <c r="C2" s="133">
        <v>0.06382978723404255</v>
      </c>
      <c r="D2" s="85" t="s">
        <v>599</v>
      </c>
      <c r="E2" s="85"/>
      <c r="F2" s="85"/>
      <c r="G2" s="85"/>
    </row>
    <row r="3" spans="1:7" ht="15">
      <c r="A3" s="85" t="s">
        <v>478</v>
      </c>
      <c r="B3" s="85">
        <v>1</v>
      </c>
      <c r="C3" s="133">
        <v>0.00425531914893617</v>
      </c>
      <c r="D3" s="85" t="s">
        <v>599</v>
      </c>
      <c r="E3" s="85"/>
      <c r="F3" s="85"/>
      <c r="G3" s="85"/>
    </row>
    <row r="4" spans="1:7" ht="15">
      <c r="A4" s="85" t="s">
        <v>479</v>
      </c>
      <c r="B4" s="85">
        <v>0</v>
      </c>
      <c r="C4" s="133">
        <v>0</v>
      </c>
      <c r="D4" s="85" t="s">
        <v>599</v>
      </c>
      <c r="E4" s="85"/>
      <c r="F4" s="85"/>
      <c r="G4" s="85"/>
    </row>
    <row r="5" spans="1:7" ht="15">
      <c r="A5" s="85" t="s">
        <v>480</v>
      </c>
      <c r="B5" s="85">
        <v>219</v>
      </c>
      <c r="C5" s="133">
        <v>0.9319148936170213</v>
      </c>
      <c r="D5" s="85" t="s">
        <v>599</v>
      </c>
      <c r="E5" s="85"/>
      <c r="F5" s="85"/>
      <c r="G5" s="85"/>
    </row>
    <row r="6" spans="1:7" ht="15">
      <c r="A6" s="85" t="s">
        <v>481</v>
      </c>
      <c r="B6" s="85">
        <v>235</v>
      </c>
      <c r="C6" s="133">
        <v>1</v>
      </c>
      <c r="D6" s="85" t="s">
        <v>599</v>
      </c>
      <c r="E6" s="85"/>
      <c r="F6" s="85"/>
      <c r="G6" s="85"/>
    </row>
    <row r="7" spans="1:7" ht="15">
      <c r="A7" s="91" t="s">
        <v>466</v>
      </c>
      <c r="B7" s="91">
        <v>10</v>
      </c>
      <c r="C7" s="134">
        <v>0.014630200377085498</v>
      </c>
      <c r="D7" s="91" t="s">
        <v>599</v>
      </c>
      <c r="E7" s="91" t="b">
        <v>0</v>
      </c>
      <c r="F7" s="91" t="b">
        <v>0</v>
      </c>
      <c r="G7" s="91" t="b">
        <v>0</v>
      </c>
    </row>
    <row r="8" spans="1:7" ht="15">
      <c r="A8" s="91" t="s">
        <v>216</v>
      </c>
      <c r="B8" s="91">
        <v>8</v>
      </c>
      <c r="C8" s="134">
        <v>0.008804562952784062</v>
      </c>
      <c r="D8" s="91" t="s">
        <v>599</v>
      </c>
      <c r="E8" s="91" t="b">
        <v>0</v>
      </c>
      <c r="F8" s="91" t="b">
        <v>0</v>
      </c>
      <c r="G8" s="91" t="b">
        <v>0</v>
      </c>
    </row>
    <row r="9" spans="1:7" ht="15">
      <c r="A9" s="91" t="s">
        <v>465</v>
      </c>
      <c r="B9" s="91">
        <v>6</v>
      </c>
      <c r="C9" s="134">
        <v>0.011288624837399295</v>
      </c>
      <c r="D9" s="91" t="s">
        <v>599</v>
      </c>
      <c r="E9" s="91" t="b">
        <v>0</v>
      </c>
      <c r="F9" s="91" t="b">
        <v>0</v>
      </c>
      <c r="G9" s="91" t="b">
        <v>0</v>
      </c>
    </row>
    <row r="10" spans="1:7" ht="15">
      <c r="A10" s="91" t="s">
        <v>482</v>
      </c>
      <c r="B10" s="91">
        <v>4</v>
      </c>
      <c r="C10" s="134">
        <v>0.011928031367991561</v>
      </c>
      <c r="D10" s="91" t="s">
        <v>599</v>
      </c>
      <c r="E10" s="91" t="b">
        <v>1</v>
      </c>
      <c r="F10" s="91" t="b">
        <v>0</v>
      </c>
      <c r="G10" s="91" t="b">
        <v>0</v>
      </c>
    </row>
    <row r="11" spans="1:7" ht="15">
      <c r="A11" s="91" t="s">
        <v>483</v>
      </c>
      <c r="B11" s="91">
        <v>3</v>
      </c>
      <c r="C11" s="134">
        <v>0.011288624837399295</v>
      </c>
      <c r="D11" s="91" t="s">
        <v>599</v>
      </c>
      <c r="E11" s="91" t="b">
        <v>0</v>
      </c>
      <c r="F11" s="91" t="b">
        <v>0</v>
      </c>
      <c r="G11" s="91" t="b">
        <v>0</v>
      </c>
    </row>
    <row r="12" spans="1:7" ht="15">
      <c r="A12" s="91" t="s">
        <v>581</v>
      </c>
      <c r="B12" s="91">
        <v>3</v>
      </c>
      <c r="C12" s="134">
        <v>0.011288624837399295</v>
      </c>
      <c r="D12" s="91" t="s">
        <v>599</v>
      </c>
      <c r="E12" s="91" t="b">
        <v>0</v>
      </c>
      <c r="F12" s="91" t="b">
        <v>0</v>
      </c>
      <c r="G12" s="91" t="b">
        <v>0</v>
      </c>
    </row>
    <row r="13" spans="1:7" ht="15">
      <c r="A13" s="91" t="s">
        <v>485</v>
      </c>
      <c r="B13" s="91">
        <v>3</v>
      </c>
      <c r="C13" s="134">
        <v>0.014590335944693318</v>
      </c>
      <c r="D13" s="91" t="s">
        <v>599</v>
      </c>
      <c r="E13" s="91" t="b">
        <v>0</v>
      </c>
      <c r="F13" s="91" t="b">
        <v>0</v>
      </c>
      <c r="G13" s="91" t="b">
        <v>0</v>
      </c>
    </row>
    <row r="14" spans="1:7" ht="15">
      <c r="A14" s="91" t="s">
        <v>490</v>
      </c>
      <c r="B14" s="91">
        <v>3</v>
      </c>
      <c r="C14" s="134">
        <v>0.011288624837399295</v>
      </c>
      <c r="D14" s="91" t="s">
        <v>599</v>
      </c>
      <c r="E14" s="91" t="b">
        <v>0</v>
      </c>
      <c r="F14" s="91" t="b">
        <v>0</v>
      </c>
      <c r="G14" s="91" t="b">
        <v>0</v>
      </c>
    </row>
    <row r="15" spans="1:7" ht="15">
      <c r="A15" s="91" t="s">
        <v>491</v>
      </c>
      <c r="B15" s="91">
        <v>3</v>
      </c>
      <c r="C15" s="134">
        <v>0.011288624837399295</v>
      </c>
      <c r="D15" s="91" t="s">
        <v>599</v>
      </c>
      <c r="E15" s="91" t="b">
        <v>0</v>
      </c>
      <c r="F15" s="91" t="b">
        <v>0</v>
      </c>
      <c r="G15" s="91" t="b">
        <v>0</v>
      </c>
    </row>
    <row r="16" spans="1:7" ht="15">
      <c r="A16" s="91" t="s">
        <v>492</v>
      </c>
      <c r="B16" s="91">
        <v>3</v>
      </c>
      <c r="C16" s="134">
        <v>0.011288624837399295</v>
      </c>
      <c r="D16" s="91" t="s">
        <v>599</v>
      </c>
      <c r="E16" s="91" t="b">
        <v>0</v>
      </c>
      <c r="F16" s="91" t="b">
        <v>0</v>
      </c>
      <c r="G16" s="91" t="b">
        <v>0</v>
      </c>
    </row>
    <row r="17" spans="1:7" ht="15">
      <c r="A17" s="91" t="s">
        <v>493</v>
      </c>
      <c r="B17" s="91">
        <v>3</v>
      </c>
      <c r="C17" s="134">
        <v>0.011288624837399295</v>
      </c>
      <c r="D17" s="91" t="s">
        <v>599</v>
      </c>
      <c r="E17" s="91" t="b">
        <v>0</v>
      </c>
      <c r="F17" s="91" t="b">
        <v>0</v>
      </c>
      <c r="G17" s="91" t="b">
        <v>0</v>
      </c>
    </row>
    <row r="18" spans="1:7" ht="15">
      <c r="A18" s="91" t="s">
        <v>494</v>
      </c>
      <c r="B18" s="91">
        <v>3</v>
      </c>
      <c r="C18" s="134">
        <v>0.011288624837399295</v>
      </c>
      <c r="D18" s="91" t="s">
        <v>599</v>
      </c>
      <c r="E18" s="91" t="b">
        <v>0</v>
      </c>
      <c r="F18" s="91" t="b">
        <v>0</v>
      </c>
      <c r="G18" s="91" t="b">
        <v>0</v>
      </c>
    </row>
    <row r="19" spans="1:7" ht="15">
      <c r="A19" s="91" t="s">
        <v>495</v>
      </c>
      <c r="B19" s="91">
        <v>3</v>
      </c>
      <c r="C19" s="134">
        <v>0.011288624837399295</v>
      </c>
      <c r="D19" s="91" t="s">
        <v>599</v>
      </c>
      <c r="E19" s="91" t="b">
        <v>0</v>
      </c>
      <c r="F19" s="91" t="b">
        <v>0</v>
      </c>
      <c r="G19" s="91" t="b">
        <v>0</v>
      </c>
    </row>
    <row r="20" spans="1:7" ht="15">
      <c r="A20" s="91" t="s">
        <v>496</v>
      </c>
      <c r="B20" s="91">
        <v>3</v>
      </c>
      <c r="C20" s="134">
        <v>0.011288624837399295</v>
      </c>
      <c r="D20" s="91" t="s">
        <v>599</v>
      </c>
      <c r="E20" s="91" t="b">
        <v>0</v>
      </c>
      <c r="F20" s="91" t="b">
        <v>0</v>
      </c>
      <c r="G20" s="91" t="b">
        <v>0</v>
      </c>
    </row>
    <row r="21" spans="1:7" ht="15">
      <c r="A21" s="91" t="s">
        <v>582</v>
      </c>
      <c r="B21" s="91">
        <v>3</v>
      </c>
      <c r="C21" s="134">
        <v>0.011288624837399295</v>
      </c>
      <c r="D21" s="91" t="s">
        <v>599</v>
      </c>
      <c r="E21" s="91" t="b">
        <v>0</v>
      </c>
      <c r="F21" s="91" t="b">
        <v>0</v>
      </c>
      <c r="G21" s="91" t="b">
        <v>0</v>
      </c>
    </row>
    <row r="22" spans="1:7" ht="15">
      <c r="A22" s="91" t="s">
        <v>486</v>
      </c>
      <c r="B22" s="91">
        <v>2</v>
      </c>
      <c r="C22" s="134">
        <v>0.009726890629795546</v>
      </c>
      <c r="D22" s="91" t="s">
        <v>599</v>
      </c>
      <c r="E22" s="91" t="b">
        <v>0</v>
      </c>
      <c r="F22" s="91" t="b">
        <v>0</v>
      </c>
      <c r="G22" s="91" t="b">
        <v>0</v>
      </c>
    </row>
    <row r="23" spans="1:7" ht="15">
      <c r="A23" s="91" t="s">
        <v>468</v>
      </c>
      <c r="B23" s="91">
        <v>2</v>
      </c>
      <c r="C23" s="134">
        <v>0.009726890629795546</v>
      </c>
      <c r="D23" s="91" t="s">
        <v>599</v>
      </c>
      <c r="E23" s="91" t="b">
        <v>0</v>
      </c>
      <c r="F23" s="91" t="b">
        <v>0</v>
      </c>
      <c r="G23" s="91" t="b">
        <v>0</v>
      </c>
    </row>
    <row r="24" spans="1:7" ht="15">
      <c r="A24" s="91" t="s">
        <v>487</v>
      </c>
      <c r="B24" s="91">
        <v>2</v>
      </c>
      <c r="C24" s="134">
        <v>0.009726890629795546</v>
      </c>
      <c r="D24" s="91" t="s">
        <v>599</v>
      </c>
      <c r="E24" s="91" t="b">
        <v>0</v>
      </c>
      <c r="F24" s="91" t="b">
        <v>0</v>
      </c>
      <c r="G24" s="91" t="b">
        <v>0</v>
      </c>
    </row>
    <row r="25" spans="1:7" ht="15">
      <c r="A25" s="91" t="s">
        <v>488</v>
      </c>
      <c r="B25" s="91">
        <v>2</v>
      </c>
      <c r="C25" s="134">
        <v>0.009726890629795546</v>
      </c>
      <c r="D25" s="91" t="s">
        <v>599</v>
      </c>
      <c r="E25" s="91" t="b">
        <v>1</v>
      </c>
      <c r="F25" s="91" t="b">
        <v>0</v>
      </c>
      <c r="G25" s="91" t="b">
        <v>0</v>
      </c>
    </row>
    <row r="26" spans="1:7" ht="15">
      <c r="A26" s="91" t="s">
        <v>583</v>
      </c>
      <c r="B26" s="91">
        <v>2</v>
      </c>
      <c r="C26" s="134">
        <v>0.009726890629795546</v>
      </c>
      <c r="D26" s="91" t="s">
        <v>599</v>
      </c>
      <c r="E26" s="91" t="b">
        <v>0</v>
      </c>
      <c r="F26" s="91" t="b">
        <v>0</v>
      </c>
      <c r="G26" s="91" t="b">
        <v>0</v>
      </c>
    </row>
    <row r="27" spans="1:7" ht="15">
      <c r="A27" s="91" t="s">
        <v>584</v>
      </c>
      <c r="B27" s="91">
        <v>2</v>
      </c>
      <c r="C27" s="134">
        <v>0.009726890629795546</v>
      </c>
      <c r="D27" s="91" t="s">
        <v>599</v>
      </c>
      <c r="E27" s="91" t="b">
        <v>0</v>
      </c>
      <c r="F27" s="91" t="b">
        <v>0</v>
      </c>
      <c r="G27" s="91" t="b">
        <v>0</v>
      </c>
    </row>
    <row r="28" spans="1:7" ht="15">
      <c r="A28" s="91" t="s">
        <v>585</v>
      </c>
      <c r="B28" s="91">
        <v>2</v>
      </c>
      <c r="C28" s="134">
        <v>0.009726890629795546</v>
      </c>
      <c r="D28" s="91" t="s">
        <v>599</v>
      </c>
      <c r="E28" s="91" t="b">
        <v>0</v>
      </c>
      <c r="F28" s="91" t="b">
        <v>0</v>
      </c>
      <c r="G28" s="91" t="b">
        <v>0</v>
      </c>
    </row>
    <row r="29" spans="1:7" ht="15">
      <c r="A29" s="91" t="s">
        <v>586</v>
      </c>
      <c r="B29" s="91">
        <v>2</v>
      </c>
      <c r="C29" s="134">
        <v>0.009726890629795546</v>
      </c>
      <c r="D29" s="91" t="s">
        <v>599</v>
      </c>
      <c r="E29" s="91" t="b">
        <v>0</v>
      </c>
      <c r="F29" s="91" t="b">
        <v>0</v>
      </c>
      <c r="G29" s="91" t="b">
        <v>0</v>
      </c>
    </row>
    <row r="30" spans="1:7" ht="15">
      <c r="A30" s="91" t="s">
        <v>587</v>
      </c>
      <c r="B30" s="91">
        <v>2</v>
      </c>
      <c r="C30" s="134">
        <v>0.009726890629795546</v>
      </c>
      <c r="D30" s="91" t="s">
        <v>599</v>
      </c>
      <c r="E30" s="91" t="b">
        <v>0</v>
      </c>
      <c r="F30" s="91" t="b">
        <v>0</v>
      </c>
      <c r="G30" s="91" t="b">
        <v>0</v>
      </c>
    </row>
    <row r="31" spans="1:7" ht="15">
      <c r="A31" s="91" t="s">
        <v>588</v>
      </c>
      <c r="B31" s="91">
        <v>2</v>
      </c>
      <c r="C31" s="134">
        <v>0.009726890629795546</v>
      </c>
      <c r="D31" s="91" t="s">
        <v>599</v>
      </c>
      <c r="E31" s="91" t="b">
        <v>0</v>
      </c>
      <c r="F31" s="91" t="b">
        <v>0</v>
      </c>
      <c r="G31" s="91" t="b">
        <v>0</v>
      </c>
    </row>
    <row r="32" spans="1:7" ht="15">
      <c r="A32" s="91" t="s">
        <v>589</v>
      </c>
      <c r="B32" s="91">
        <v>2</v>
      </c>
      <c r="C32" s="134">
        <v>0.009726890629795546</v>
      </c>
      <c r="D32" s="91" t="s">
        <v>599</v>
      </c>
      <c r="E32" s="91" t="b">
        <v>0</v>
      </c>
      <c r="F32" s="91" t="b">
        <v>0</v>
      </c>
      <c r="G32" s="91" t="b">
        <v>0</v>
      </c>
    </row>
    <row r="33" spans="1:7" ht="15">
      <c r="A33" s="91" t="s">
        <v>590</v>
      </c>
      <c r="B33" s="91">
        <v>2</v>
      </c>
      <c r="C33" s="134">
        <v>0.009726890629795546</v>
      </c>
      <c r="D33" s="91" t="s">
        <v>599</v>
      </c>
      <c r="E33" s="91" t="b">
        <v>0</v>
      </c>
      <c r="F33" s="91" t="b">
        <v>0</v>
      </c>
      <c r="G33" s="91" t="b">
        <v>0</v>
      </c>
    </row>
    <row r="34" spans="1:7" ht="15">
      <c r="A34" s="91" t="s">
        <v>213</v>
      </c>
      <c r="B34" s="91">
        <v>2</v>
      </c>
      <c r="C34" s="134">
        <v>0.009726890629795546</v>
      </c>
      <c r="D34" s="91" t="s">
        <v>599</v>
      </c>
      <c r="E34" s="91" t="b">
        <v>0</v>
      </c>
      <c r="F34" s="91" t="b">
        <v>0</v>
      </c>
      <c r="G34" s="91" t="b">
        <v>0</v>
      </c>
    </row>
    <row r="35" spans="1:7" ht="15">
      <c r="A35" s="91" t="s">
        <v>591</v>
      </c>
      <c r="B35" s="91">
        <v>2</v>
      </c>
      <c r="C35" s="134">
        <v>0.009726890629795546</v>
      </c>
      <c r="D35" s="91" t="s">
        <v>599</v>
      </c>
      <c r="E35" s="91" t="b">
        <v>1</v>
      </c>
      <c r="F35" s="91" t="b">
        <v>0</v>
      </c>
      <c r="G35" s="91" t="b">
        <v>0</v>
      </c>
    </row>
    <row r="36" spans="1:7" ht="15">
      <c r="A36" s="91" t="s">
        <v>592</v>
      </c>
      <c r="B36" s="91">
        <v>2</v>
      </c>
      <c r="C36" s="134">
        <v>0.009726890629795546</v>
      </c>
      <c r="D36" s="91" t="s">
        <v>599</v>
      </c>
      <c r="E36" s="91" t="b">
        <v>1</v>
      </c>
      <c r="F36" s="91" t="b">
        <v>0</v>
      </c>
      <c r="G36" s="91" t="b">
        <v>0</v>
      </c>
    </row>
    <row r="37" spans="1:7" ht="15">
      <c r="A37" s="91" t="s">
        <v>593</v>
      </c>
      <c r="B37" s="91">
        <v>2</v>
      </c>
      <c r="C37" s="134">
        <v>0.009726890629795546</v>
      </c>
      <c r="D37" s="91" t="s">
        <v>599</v>
      </c>
      <c r="E37" s="91" t="b">
        <v>0</v>
      </c>
      <c r="F37" s="91" t="b">
        <v>0</v>
      </c>
      <c r="G37" s="91" t="b">
        <v>0</v>
      </c>
    </row>
    <row r="38" spans="1:7" ht="15">
      <c r="A38" s="91" t="s">
        <v>594</v>
      </c>
      <c r="B38" s="91">
        <v>2</v>
      </c>
      <c r="C38" s="134">
        <v>0.009726890629795546</v>
      </c>
      <c r="D38" s="91" t="s">
        <v>599</v>
      </c>
      <c r="E38" s="91" t="b">
        <v>0</v>
      </c>
      <c r="F38" s="91" t="b">
        <v>0</v>
      </c>
      <c r="G38" s="91" t="b">
        <v>0</v>
      </c>
    </row>
    <row r="39" spans="1:7" ht="15">
      <c r="A39" s="91" t="s">
        <v>595</v>
      </c>
      <c r="B39" s="91">
        <v>2</v>
      </c>
      <c r="C39" s="134">
        <v>0.009726890629795546</v>
      </c>
      <c r="D39" s="91" t="s">
        <v>599</v>
      </c>
      <c r="E39" s="91" t="b">
        <v>0</v>
      </c>
      <c r="F39" s="91" t="b">
        <v>0</v>
      </c>
      <c r="G39" s="91" t="b">
        <v>0</v>
      </c>
    </row>
    <row r="40" spans="1:7" ht="15">
      <c r="A40" s="91" t="s">
        <v>596</v>
      </c>
      <c r="B40" s="91">
        <v>2</v>
      </c>
      <c r="C40" s="134">
        <v>0.009726890629795546</v>
      </c>
      <c r="D40" s="91" t="s">
        <v>599</v>
      </c>
      <c r="E40" s="91" t="b">
        <v>0</v>
      </c>
      <c r="F40" s="91" t="b">
        <v>0</v>
      </c>
      <c r="G40" s="91" t="b">
        <v>0</v>
      </c>
    </row>
    <row r="41" spans="1:7" ht="15">
      <c r="A41" s="91" t="s">
        <v>482</v>
      </c>
      <c r="B41" s="91">
        <v>4</v>
      </c>
      <c r="C41" s="134">
        <v>0.013379110918399165</v>
      </c>
      <c r="D41" s="91" t="s">
        <v>432</v>
      </c>
      <c r="E41" s="91" t="b">
        <v>1</v>
      </c>
      <c r="F41" s="91" t="b">
        <v>0</v>
      </c>
      <c r="G41" s="91" t="b">
        <v>0</v>
      </c>
    </row>
    <row r="42" spans="1:7" ht="15">
      <c r="A42" s="91" t="s">
        <v>216</v>
      </c>
      <c r="B42" s="91">
        <v>4</v>
      </c>
      <c r="C42" s="134">
        <v>0.013379110918399165</v>
      </c>
      <c r="D42" s="91" t="s">
        <v>432</v>
      </c>
      <c r="E42" s="91" t="b">
        <v>0</v>
      </c>
      <c r="F42" s="91" t="b">
        <v>0</v>
      </c>
      <c r="G42" s="91" t="b">
        <v>0</v>
      </c>
    </row>
    <row r="43" spans="1:7" ht="15">
      <c r="A43" s="91" t="s">
        <v>466</v>
      </c>
      <c r="B43" s="91">
        <v>4</v>
      </c>
      <c r="C43" s="134">
        <v>0.013379110918399165</v>
      </c>
      <c r="D43" s="91" t="s">
        <v>432</v>
      </c>
      <c r="E43" s="91" t="b">
        <v>0</v>
      </c>
      <c r="F43" s="91" t="b">
        <v>0</v>
      </c>
      <c r="G43" s="91" t="b">
        <v>0</v>
      </c>
    </row>
    <row r="44" spans="1:7" ht="15">
      <c r="A44" s="91" t="s">
        <v>465</v>
      </c>
      <c r="B44" s="91">
        <v>3</v>
      </c>
      <c r="C44" s="134">
        <v>0.01419895774240937</v>
      </c>
      <c r="D44" s="91" t="s">
        <v>432</v>
      </c>
      <c r="E44" s="91" t="b">
        <v>0</v>
      </c>
      <c r="F44" s="91" t="b">
        <v>0</v>
      </c>
      <c r="G44" s="91" t="b">
        <v>0</v>
      </c>
    </row>
    <row r="45" spans="1:7" ht="15">
      <c r="A45" s="91" t="s">
        <v>483</v>
      </c>
      <c r="B45" s="91">
        <v>3</v>
      </c>
      <c r="C45" s="134">
        <v>0.01419895774240937</v>
      </c>
      <c r="D45" s="91" t="s">
        <v>432</v>
      </c>
      <c r="E45" s="91" t="b">
        <v>0</v>
      </c>
      <c r="F45" s="91" t="b">
        <v>0</v>
      </c>
      <c r="G45" s="91" t="b">
        <v>0</v>
      </c>
    </row>
    <row r="46" spans="1:7" ht="15">
      <c r="A46" s="91" t="s">
        <v>485</v>
      </c>
      <c r="B46" s="91">
        <v>3</v>
      </c>
      <c r="C46" s="134">
        <v>0.020068666377598746</v>
      </c>
      <c r="D46" s="91" t="s">
        <v>432</v>
      </c>
      <c r="E46" s="91" t="b">
        <v>0</v>
      </c>
      <c r="F46" s="91" t="b">
        <v>0</v>
      </c>
      <c r="G46" s="91" t="b">
        <v>0</v>
      </c>
    </row>
    <row r="47" spans="1:7" ht="15">
      <c r="A47" s="91" t="s">
        <v>486</v>
      </c>
      <c r="B47" s="91">
        <v>2</v>
      </c>
      <c r="C47" s="134">
        <v>0.013379110918399165</v>
      </c>
      <c r="D47" s="91" t="s">
        <v>432</v>
      </c>
      <c r="E47" s="91" t="b">
        <v>0</v>
      </c>
      <c r="F47" s="91" t="b">
        <v>0</v>
      </c>
      <c r="G47" s="91" t="b">
        <v>0</v>
      </c>
    </row>
    <row r="48" spans="1:7" ht="15">
      <c r="A48" s="91" t="s">
        <v>468</v>
      </c>
      <c r="B48" s="91">
        <v>2</v>
      </c>
      <c r="C48" s="134">
        <v>0.013379110918399165</v>
      </c>
      <c r="D48" s="91" t="s">
        <v>432</v>
      </c>
      <c r="E48" s="91" t="b">
        <v>0</v>
      </c>
      <c r="F48" s="91" t="b">
        <v>0</v>
      </c>
      <c r="G48" s="91" t="b">
        <v>0</v>
      </c>
    </row>
    <row r="49" spans="1:7" ht="15">
      <c r="A49" s="91" t="s">
        <v>487</v>
      </c>
      <c r="B49" s="91">
        <v>2</v>
      </c>
      <c r="C49" s="134">
        <v>0.013379110918399165</v>
      </c>
      <c r="D49" s="91" t="s">
        <v>432</v>
      </c>
      <c r="E49" s="91" t="b">
        <v>0</v>
      </c>
      <c r="F49" s="91" t="b">
        <v>0</v>
      </c>
      <c r="G49" s="91" t="b">
        <v>0</v>
      </c>
    </row>
    <row r="50" spans="1:7" ht="15">
      <c r="A50" s="91" t="s">
        <v>488</v>
      </c>
      <c r="B50" s="91">
        <v>2</v>
      </c>
      <c r="C50" s="134">
        <v>0.013379110918399165</v>
      </c>
      <c r="D50" s="91" t="s">
        <v>432</v>
      </c>
      <c r="E50" s="91" t="b">
        <v>1</v>
      </c>
      <c r="F50" s="91" t="b">
        <v>0</v>
      </c>
      <c r="G50" s="91" t="b">
        <v>0</v>
      </c>
    </row>
    <row r="51" spans="1:7" ht="15">
      <c r="A51" s="91" t="s">
        <v>583</v>
      </c>
      <c r="B51" s="91">
        <v>2</v>
      </c>
      <c r="C51" s="134">
        <v>0.013379110918399165</v>
      </c>
      <c r="D51" s="91" t="s">
        <v>432</v>
      </c>
      <c r="E51" s="91" t="b">
        <v>0</v>
      </c>
      <c r="F51" s="91" t="b">
        <v>0</v>
      </c>
      <c r="G51" s="91" t="b">
        <v>0</v>
      </c>
    </row>
    <row r="52" spans="1:7" ht="15">
      <c r="A52" s="91" t="s">
        <v>584</v>
      </c>
      <c r="B52" s="91">
        <v>2</v>
      </c>
      <c r="C52" s="134">
        <v>0.013379110918399165</v>
      </c>
      <c r="D52" s="91" t="s">
        <v>432</v>
      </c>
      <c r="E52" s="91" t="b">
        <v>0</v>
      </c>
      <c r="F52" s="91" t="b">
        <v>0</v>
      </c>
      <c r="G52" s="91" t="b">
        <v>0</v>
      </c>
    </row>
    <row r="53" spans="1:7" ht="15">
      <c r="A53" s="91" t="s">
        <v>585</v>
      </c>
      <c r="B53" s="91">
        <v>2</v>
      </c>
      <c r="C53" s="134">
        <v>0.013379110918399165</v>
      </c>
      <c r="D53" s="91" t="s">
        <v>432</v>
      </c>
      <c r="E53" s="91" t="b">
        <v>0</v>
      </c>
      <c r="F53" s="91" t="b">
        <v>0</v>
      </c>
      <c r="G53" s="91" t="b">
        <v>0</v>
      </c>
    </row>
    <row r="54" spans="1:7" ht="15">
      <c r="A54" s="91" t="s">
        <v>588</v>
      </c>
      <c r="B54" s="91">
        <v>2</v>
      </c>
      <c r="C54" s="134">
        <v>0.013379110918399165</v>
      </c>
      <c r="D54" s="91" t="s">
        <v>432</v>
      </c>
      <c r="E54" s="91" t="b">
        <v>0</v>
      </c>
      <c r="F54" s="91" t="b">
        <v>0</v>
      </c>
      <c r="G54" s="91" t="b">
        <v>0</v>
      </c>
    </row>
    <row r="55" spans="1:7" ht="15">
      <c r="A55" s="91" t="s">
        <v>589</v>
      </c>
      <c r="B55" s="91">
        <v>2</v>
      </c>
      <c r="C55" s="134">
        <v>0.013379110918399165</v>
      </c>
      <c r="D55" s="91" t="s">
        <v>432</v>
      </c>
      <c r="E55" s="91" t="b">
        <v>0</v>
      </c>
      <c r="F55" s="91" t="b">
        <v>0</v>
      </c>
      <c r="G55" s="91" t="b">
        <v>0</v>
      </c>
    </row>
    <row r="56" spans="1:7" ht="15">
      <c r="A56" s="91" t="s">
        <v>590</v>
      </c>
      <c r="B56" s="91">
        <v>2</v>
      </c>
      <c r="C56" s="134">
        <v>0.013379110918399165</v>
      </c>
      <c r="D56" s="91" t="s">
        <v>432</v>
      </c>
      <c r="E56" s="91" t="b">
        <v>0</v>
      </c>
      <c r="F56" s="91" t="b">
        <v>0</v>
      </c>
      <c r="G56" s="91" t="b">
        <v>0</v>
      </c>
    </row>
    <row r="57" spans="1:7" ht="15">
      <c r="A57" s="91" t="s">
        <v>586</v>
      </c>
      <c r="B57" s="91">
        <v>2</v>
      </c>
      <c r="C57" s="134">
        <v>0.013379110918399165</v>
      </c>
      <c r="D57" s="91" t="s">
        <v>432</v>
      </c>
      <c r="E57" s="91" t="b">
        <v>0</v>
      </c>
      <c r="F57" s="91" t="b">
        <v>0</v>
      </c>
      <c r="G57" s="91" t="b">
        <v>0</v>
      </c>
    </row>
    <row r="58" spans="1:7" ht="15">
      <c r="A58" s="91" t="s">
        <v>587</v>
      </c>
      <c r="B58" s="91">
        <v>2</v>
      </c>
      <c r="C58" s="134">
        <v>0.013379110918399165</v>
      </c>
      <c r="D58" s="91" t="s">
        <v>432</v>
      </c>
      <c r="E58" s="91" t="b">
        <v>0</v>
      </c>
      <c r="F58" s="91" t="b">
        <v>0</v>
      </c>
      <c r="G58" s="91" t="b">
        <v>0</v>
      </c>
    </row>
    <row r="59" spans="1:7" ht="15">
      <c r="A59" s="91" t="s">
        <v>466</v>
      </c>
      <c r="B59" s="91">
        <v>6</v>
      </c>
      <c r="C59" s="134">
        <v>0</v>
      </c>
      <c r="D59" s="91" t="s">
        <v>433</v>
      </c>
      <c r="E59" s="91" t="b">
        <v>0</v>
      </c>
      <c r="F59" s="91" t="b">
        <v>0</v>
      </c>
      <c r="G59" s="91" t="b">
        <v>0</v>
      </c>
    </row>
    <row r="60" spans="1:7" ht="15">
      <c r="A60" s="91" t="s">
        <v>490</v>
      </c>
      <c r="B60" s="91">
        <v>3</v>
      </c>
      <c r="C60" s="134">
        <v>0</v>
      </c>
      <c r="D60" s="91" t="s">
        <v>433</v>
      </c>
      <c r="E60" s="91" t="b">
        <v>0</v>
      </c>
      <c r="F60" s="91" t="b">
        <v>0</v>
      </c>
      <c r="G60" s="91" t="b">
        <v>0</v>
      </c>
    </row>
    <row r="61" spans="1:7" ht="15">
      <c r="A61" s="91" t="s">
        <v>216</v>
      </c>
      <c r="B61" s="91">
        <v>3</v>
      </c>
      <c r="C61" s="134">
        <v>0</v>
      </c>
      <c r="D61" s="91" t="s">
        <v>433</v>
      </c>
      <c r="E61" s="91" t="b">
        <v>0</v>
      </c>
      <c r="F61" s="91" t="b">
        <v>0</v>
      </c>
      <c r="G61" s="91" t="b">
        <v>0</v>
      </c>
    </row>
    <row r="62" spans="1:7" ht="15">
      <c r="A62" s="91" t="s">
        <v>465</v>
      </c>
      <c r="B62" s="91">
        <v>3</v>
      </c>
      <c r="C62" s="134">
        <v>0</v>
      </c>
      <c r="D62" s="91" t="s">
        <v>433</v>
      </c>
      <c r="E62" s="91" t="b">
        <v>0</v>
      </c>
      <c r="F62" s="91" t="b">
        <v>0</v>
      </c>
      <c r="G62" s="91" t="b">
        <v>0</v>
      </c>
    </row>
    <row r="63" spans="1:7" ht="15">
      <c r="A63" s="91" t="s">
        <v>491</v>
      </c>
      <c r="B63" s="91">
        <v>3</v>
      </c>
      <c r="C63" s="134">
        <v>0</v>
      </c>
      <c r="D63" s="91" t="s">
        <v>433</v>
      </c>
      <c r="E63" s="91" t="b">
        <v>0</v>
      </c>
      <c r="F63" s="91" t="b">
        <v>0</v>
      </c>
      <c r="G63" s="91" t="b">
        <v>0</v>
      </c>
    </row>
    <row r="64" spans="1:7" ht="15">
      <c r="A64" s="91" t="s">
        <v>492</v>
      </c>
      <c r="B64" s="91">
        <v>3</v>
      </c>
      <c r="C64" s="134">
        <v>0</v>
      </c>
      <c r="D64" s="91" t="s">
        <v>433</v>
      </c>
      <c r="E64" s="91" t="b">
        <v>0</v>
      </c>
      <c r="F64" s="91" t="b">
        <v>0</v>
      </c>
      <c r="G64" s="91" t="b">
        <v>0</v>
      </c>
    </row>
    <row r="65" spans="1:7" ht="15">
      <c r="A65" s="91" t="s">
        <v>493</v>
      </c>
      <c r="B65" s="91">
        <v>3</v>
      </c>
      <c r="C65" s="134">
        <v>0</v>
      </c>
      <c r="D65" s="91" t="s">
        <v>433</v>
      </c>
      <c r="E65" s="91" t="b">
        <v>0</v>
      </c>
      <c r="F65" s="91" t="b">
        <v>0</v>
      </c>
      <c r="G65" s="91" t="b">
        <v>0</v>
      </c>
    </row>
    <row r="66" spans="1:7" ht="15">
      <c r="A66" s="91" t="s">
        <v>494</v>
      </c>
      <c r="B66" s="91">
        <v>3</v>
      </c>
      <c r="C66" s="134">
        <v>0</v>
      </c>
      <c r="D66" s="91" t="s">
        <v>433</v>
      </c>
      <c r="E66" s="91" t="b">
        <v>0</v>
      </c>
      <c r="F66" s="91" t="b">
        <v>0</v>
      </c>
      <c r="G66" s="91" t="b">
        <v>0</v>
      </c>
    </row>
    <row r="67" spans="1:7" ht="15">
      <c r="A67" s="91" t="s">
        <v>495</v>
      </c>
      <c r="B67" s="91">
        <v>3</v>
      </c>
      <c r="C67" s="134">
        <v>0</v>
      </c>
      <c r="D67" s="91" t="s">
        <v>433</v>
      </c>
      <c r="E67" s="91" t="b">
        <v>0</v>
      </c>
      <c r="F67" s="91" t="b">
        <v>0</v>
      </c>
      <c r="G67" s="91" t="b">
        <v>0</v>
      </c>
    </row>
    <row r="68" spans="1:7" ht="15">
      <c r="A68" s="91" t="s">
        <v>496</v>
      </c>
      <c r="B68" s="91">
        <v>3</v>
      </c>
      <c r="C68" s="134">
        <v>0</v>
      </c>
      <c r="D68" s="91" t="s">
        <v>433</v>
      </c>
      <c r="E68" s="91" t="b">
        <v>0</v>
      </c>
      <c r="F68" s="91" t="b">
        <v>0</v>
      </c>
      <c r="G68" s="91" t="b">
        <v>0</v>
      </c>
    </row>
    <row r="69" spans="1:7" ht="15">
      <c r="A69" s="91" t="s">
        <v>582</v>
      </c>
      <c r="B69" s="91">
        <v>3</v>
      </c>
      <c r="C69" s="134">
        <v>0</v>
      </c>
      <c r="D69" s="91" t="s">
        <v>433</v>
      </c>
      <c r="E69" s="91" t="b">
        <v>0</v>
      </c>
      <c r="F69" s="91" t="b">
        <v>0</v>
      </c>
      <c r="G69" s="91" t="b">
        <v>0</v>
      </c>
    </row>
    <row r="70" spans="1:7" ht="15">
      <c r="A70" s="91" t="s">
        <v>213</v>
      </c>
      <c r="B70" s="91">
        <v>2</v>
      </c>
      <c r="C70" s="134">
        <v>0.006644953171912499</v>
      </c>
      <c r="D70" s="91" t="s">
        <v>433</v>
      </c>
      <c r="E70" s="91" t="b">
        <v>0</v>
      </c>
      <c r="F70" s="91" t="b">
        <v>0</v>
      </c>
      <c r="G70" s="91" t="b">
        <v>0</v>
      </c>
    </row>
    <row r="71" spans="1:7" ht="15">
      <c r="A71" s="91" t="s">
        <v>591</v>
      </c>
      <c r="B71" s="91">
        <v>2</v>
      </c>
      <c r="C71" s="134">
        <v>0.006644953171912499</v>
      </c>
      <c r="D71" s="91" t="s">
        <v>433</v>
      </c>
      <c r="E71" s="91" t="b">
        <v>1</v>
      </c>
      <c r="F71" s="91" t="b">
        <v>0</v>
      </c>
      <c r="G71" s="91" t="b">
        <v>0</v>
      </c>
    </row>
    <row r="72" spans="1:7" ht="15">
      <c r="A72" s="91" t="s">
        <v>592</v>
      </c>
      <c r="B72" s="91">
        <v>2</v>
      </c>
      <c r="C72" s="134">
        <v>0.006644953171912499</v>
      </c>
      <c r="D72" s="91" t="s">
        <v>433</v>
      </c>
      <c r="E72" s="91" t="b">
        <v>1</v>
      </c>
      <c r="F72" s="91" t="b">
        <v>0</v>
      </c>
      <c r="G72" s="91" t="b">
        <v>0</v>
      </c>
    </row>
    <row r="73" spans="1:7" ht="15">
      <c r="A73" s="91" t="s">
        <v>593</v>
      </c>
      <c r="B73" s="91">
        <v>2</v>
      </c>
      <c r="C73" s="134">
        <v>0.006644953171912499</v>
      </c>
      <c r="D73" s="91" t="s">
        <v>433</v>
      </c>
      <c r="E73" s="91" t="b">
        <v>0</v>
      </c>
      <c r="F73" s="91" t="b">
        <v>0</v>
      </c>
      <c r="G73" s="91" t="b">
        <v>0</v>
      </c>
    </row>
    <row r="74" spans="1:7" ht="15">
      <c r="A74" s="91" t="s">
        <v>594</v>
      </c>
      <c r="B74" s="91">
        <v>2</v>
      </c>
      <c r="C74" s="134">
        <v>0.006644953171912499</v>
      </c>
      <c r="D74" s="91" t="s">
        <v>433</v>
      </c>
      <c r="E74" s="91" t="b">
        <v>0</v>
      </c>
      <c r="F74" s="91" t="b">
        <v>0</v>
      </c>
      <c r="G74" s="91" t="b">
        <v>0</v>
      </c>
    </row>
    <row r="75" spans="1:7" ht="15">
      <c r="A75" s="91" t="s">
        <v>595</v>
      </c>
      <c r="B75" s="91">
        <v>2</v>
      </c>
      <c r="C75" s="134">
        <v>0.006644953171912499</v>
      </c>
      <c r="D75" s="91" t="s">
        <v>433</v>
      </c>
      <c r="E75" s="91" t="b">
        <v>0</v>
      </c>
      <c r="F75" s="91" t="b">
        <v>0</v>
      </c>
      <c r="G75" s="91" t="b">
        <v>0</v>
      </c>
    </row>
    <row r="76" spans="1:7" ht="15">
      <c r="A76" s="91" t="s">
        <v>581</v>
      </c>
      <c r="B76" s="91">
        <v>2</v>
      </c>
      <c r="C76" s="134">
        <v>0.006644953171912499</v>
      </c>
      <c r="D76" s="91" t="s">
        <v>433</v>
      </c>
      <c r="E76" s="91" t="b">
        <v>0</v>
      </c>
      <c r="F76" s="91" t="b">
        <v>0</v>
      </c>
      <c r="G76" s="91" t="b">
        <v>0</v>
      </c>
    </row>
    <row r="77" spans="1:7" ht="15">
      <c r="A77" s="91" t="s">
        <v>596</v>
      </c>
      <c r="B77" s="91">
        <v>2</v>
      </c>
      <c r="C77" s="134">
        <v>0.006644953171912499</v>
      </c>
      <c r="D77" s="91" t="s">
        <v>433</v>
      </c>
      <c r="E77" s="91" t="b">
        <v>0</v>
      </c>
      <c r="F77" s="91" t="b">
        <v>0</v>
      </c>
      <c r="G7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603</v>
      </c>
      <c r="B1" s="13" t="s">
        <v>604</v>
      </c>
      <c r="C1" s="13" t="s">
        <v>597</v>
      </c>
      <c r="D1" s="13" t="s">
        <v>598</v>
      </c>
      <c r="E1" s="13" t="s">
        <v>605</v>
      </c>
      <c r="F1" s="13" t="s">
        <v>144</v>
      </c>
      <c r="G1" s="13" t="s">
        <v>606</v>
      </c>
      <c r="H1" s="13" t="s">
        <v>607</v>
      </c>
      <c r="I1" s="13" t="s">
        <v>608</v>
      </c>
      <c r="J1" s="13" t="s">
        <v>609</v>
      </c>
      <c r="K1" s="13" t="s">
        <v>610</v>
      </c>
      <c r="L1" s="13" t="s">
        <v>611</v>
      </c>
    </row>
    <row r="2" spans="1:12" ht="15">
      <c r="A2" s="91" t="s">
        <v>490</v>
      </c>
      <c r="B2" s="91" t="s">
        <v>216</v>
      </c>
      <c r="C2" s="91">
        <v>3</v>
      </c>
      <c r="D2" s="134">
        <v>0.011288624837399295</v>
      </c>
      <c r="E2" s="134">
        <v>1.2671717284030137</v>
      </c>
      <c r="F2" s="91" t="s">
        <v>599</v>
      </c>
      <c r="G2" s="91" t="b">
        <v>0</v>
      </c>
      <c r="H2" s="91" t="b">
        <v>0</v>
      </c>
      <c r="I2" s="91" t="b">
        <v>0</v>
      </c>
      <c r="J2" s="91" t="b">
        <v>0</v>
      </c>
      <c r="K2" s="91" t="b">
        <v>0</v>
      </c>
      <c r="L2" s="91" t="b">
        <v>0</v>
      </c>
    </row>
    <row r="3" spans="1:12" ht="15">
      <c r="A3" s="91" t="s">
        <v>216</v>
      </c>
      <c r="B3" s="91" t="s">
        <v>466</v>
      </c>
      <c r="C3" s="91">
        <v>3</v>
      </c>
      <c r="D3" s="134">
        <v>0.011288624837399295</v>
      </c>
      <c r="E3" s="134">
        <v>0.7900504736833514</v>
      </c>
      <c r="F3" s="91" t="s">
        <v>599</v>
      </c>
      <c r="G3" s="91" t="b">
        <v>0</v>
      </c>
      <c r="H3" s="91" t="b">
        <v>0</v>
      </c>
      <c r="I3" s="91" t="b">
        <v>0</v>
      </c>
      <c r="J3" s="91" t="b">
        <v>0</v>
      </c>
      <c r="K3" s="91" t="b">
        <v>0</v>
      </c>
      <c r="L3" s="91" t="b">
        <v>0</v>
      </c>
    </row>
    <row r="4" spans="1:12" ht="15">
      <c r="A4" s="91" t="s">
        <v>466</v>
      </c>
      <c r="B4" s="91" t="s">
        <v>465</v>
      </c>
      <c r="C4" s="91">
        <v>3</v>
      </c>
      <c r="D4" s="134">
        <v>0.011288624837399295</v>
      </c>
      <c r="E4" s="134">
        <v>0.8692317197309761</v>
      </c>
      <c r="F4" s="91" t="s">
        <v>599</v>
      </c>
      <c r="G4" s="91" t="b">
        <v>0</v>
      </c>
      <c r="H4" s="91" t="b">
        <v>0</v>
      </c>
      <c r="I4" s="91" t="b">
        <v>0</v>
      </c>
      <c r="J4" s="91" t="b">
        <v>0</v>
      </c>
      <c r="K4" s="91" t="b">
        <v>0</v>
      </c>
      <c r="L4" s="91" t="b">
        <v>0</v>
      </c>
    </row>
    <row r="5" spans="1:12" ht="15">
      <c r="A5" s="91" t="s">
        <v>465</v>
      </c>
      <c r="B5" s="91" t="s">
        <v>491</v>
      </c>
      <c r="C5" s="91">
        <v>3</v>
      </c>
      <c r="D5" s="134">
        <v>0.011288624837399295</v>
      </c>
      <c r="E5" s="134">
        <v>1.3921104650113136</v>
      </c>
      <c r="F5" s="91" t="s">
        <v>599</v>
      </c>
      <c r="G5" s="91" t="b">
        <v>0</v>
      </c>
      <c r="H5" s="91" t="b">
        <v>0</v>
      </c>
      <c r="I5" s="91" t="b">
        <v>0</v>
      </c>
      <c r="J5" s="91" t="b">
        <v>0</v>
      </c>
      <c r="K5" s="91" t="b">
        <v>0</v>
      </c>
      <c r="L5" s="91" t="b">
        <v>0</v>
      </c>
    </row>
    <row r="6" spans="1:12" ht="15">
      <c r="A6" s="91" t="s">
        <v>491</v>
      </c>
      <c r="B6" s="91" t="s">
        <v>492</v>
      </c>
      <c r="C6" s="91">
        <v>3</v>
      </c>
      <c r="D6" s="134">
        <v>0.011288624837399295</v>
      </c>
      <c r="E6" s="134">
        <v>1.693140460675295</v>
      </c>
      <c r="F6" s="91" t="s">
        <v>599</v>
      </c>
      <c r="G6" s="91" t="b">
        <v>0</v>
      </c>
      <c r="H6" s="91" t="b">
        <v>0</v>
      </c>
      <c r="I6" s="91" t="b">
        <v>0</v>
      </c>
      <c r="J6" s="91" t="b">
        <v>0</v>
      </c>
      <c r="K6" s="91" t="b">
        <v>0</v>
      </c>
      <c r="L6" s="91" t="b">
        <v>0</v>
      </c>
    </row>
    <row r="7" spans="1:12" ht="15">
      <c r="A7" s="91" t="s">
        <v>492</v>
      </c>
      <c r="B7" s="91" t="s">
        <v>493</v>
      </c>
      <c r="C7" s="91">
        <v>3</v>
      </c>
      <c r="D7" s="134">
        <v>0.011288624837399295</v>
      </c>
      <c r="E7" s="134">
        <v>1.693140460675295</v>
      </c>
      <c r="F7" s="91" t="s">
        <v>599</v>
      </c>
      <c r="G7" s="91" t="b">
        <v>0</v>
      </c>
      <c r="H7" s="91" t="b">
        <v>0</v>
      </c>
      <c r="I7" s="91" t="b">
        <v>0</v>
      </c>
      <c r="J7" s="91" t="b">
        <v>0</v>
      </c>
      <c r="K7" s="91" t="b">
        <v>0</v>
      </c>
      <c r="L7" s="91" t="b">
        <v>0</v>
      </c>
    </row>
    <row r="8" spans="1:12" ht="15">
      <c r="A8" s="91" t="s">
        <v>493</v>
      </c>
      <c r="B8" s="91" t="s">
        <v>466</v>
      </c>
      <c r="C8" s="91">
        <v>3</v>
      </c>
      <c r="D8" s="134">
        <v>0.011288624837399295</v>
      </c>
      <c r="E8" s="134">
        <v>1.2160192059556325</v>
      </c>
      <c r="F8" s="91" t="s">
        <v>599</v>
      </c>
      <c r="G8" s="91" t="b">
        <v>0</v>
      </c>
      <c r="H8" s="91" t="b">
        <v>0</v>
      </c>
      <c r="I8" s="91" t="b">
        <v>0</v>
      </c>
      <c r="J8" s="91" t="b">
        <v>0</v>
      </c>
      <c r="K8" s="91" t="b">
        <v>0</v>
      </c>
      <c r="L8" s="91" t="b">
        <v>0</v>
      </c>
    </row>
    <row r="9" spans="1:12" ht="15">
      <c r="A9" s="91" t="s">
        <v>466</v>
      </c>
      <c r="B9" s="91" t="s">
        <v>494</v>
      </c>
      <c r="C9" s="91">
        <v>3</v>
      </c>
      <c r="D9" s="134">
        <v>0.011288624837399295</v>
      </c>
      <c r="E9" s="134">
        <v>1.1702617153949573</v>
      </c>
      <c r="F9" s="91" t="s">
        <v>599</v>
      </c>
      <c r="G9" s="91" t="b">
        <v>0</v>
      </c>
      <c r="H9" s="91" t="b">
        <v>0</v>
      </c>
      <c r="I9" s="91" t="b">
        <v>0</v>
      </c>
      <c r="J9" s="91" t="b">
        <v>0</v>
      </c>
      <c r="K9" s="91" t="b">
        <v>0</v>
      </c>
      <c r="L9" s="91" t="b">
        <v>0</v>
      </c>
    </row>
    <row r="10" spans="1:12" ht="15">
      <c r="A10" s="91" t="s">
        <v>494</v>
      </c>
      <c r="B10" s="91" t="s">
        <v>495</v>
      </c>
      <c r="C10" s="91">
        <v>3</v>
      </c>
      <c r="D10" s="134">
        <v>0.011288624837399295</v>
      </c>
      <c r="E10" s="134">
        <v>1.693140460675295</v>
      </c>
      <c r="F10" s="91" t="s">
        <v>599</v>
      </c>
      <c r="G10" s="91" t="b">
        <v>0</v>
      </c>
      <c r="H10" s="91" t="b">
        <v>0</v>
      </c>
      <c r="I10" s="91" t="b">
        <v>0</v>
      </c>
      <c r="J10" s="91" t="b">
        <v>0</v>
      </c>
      <c r="K10" s="91" t="b">
        <v>0</v>
      </c>
      <c r="L10" s="91" t="b">
        <v>0</v>
      </c>
    </row>
    <row r="11" spans="1:12" ht="15">
      <c r="A11" s="91" t="s">
        <v>495</v>
      </c>
      <c r="B11" s="91" t="s">
        <v>496</v>
      </c>
      <c r="C11" s="91">
        <v>3</v>
      </c>
      <c r="D11" s="134">
        <v>0.011288624837399295</v>
      </c>
      <c r="E11" s="134">
        <v>1.693140460675295</v>
      </c>
      <c r="F11" s="91" t="s">
        <v>599</v>
      </c>
      <c r="G11" s="91" t="b">
        <v>0</v>
      </c>
      <c r="H11" s="91" t="b">
        <v>0</v>
      </c>
      <c r="I11" s="91" t="b">
        <v>0</v>
      </c>
      <c r="J11" s="91" t="b">
        <v>0</v>
      </c>
      <c r="K11" s="91" t="b">
        <v>0</v>
      </c>
      <c r="L11" s="91" t="b">
        <v>0</v>
      </c>
    </row>
    <row r="12" spans="1:12" ht="15">
      <c r="A12" s="91" t="s">
        <v>496</v>
      </c>
      <c r="B12" s="91" t="s">
        <v>582</v>
      </c>
      <c r="C12" s="91">
        <v>3</v>
      </c>
      <c r="D12" s="134">
        <v>0.011288624837399295</v>
      </c>
      <c r="E12" s="134">
        <v>1.693140460675295</v>
      </c>
      <c r="F12" s="91" t="s">
        <v>599</v>
      </c>
      <c r="G12" s="91" t="b">
        <v>0</v>
      </c>
      <c r="H12" s="91" t="b">
        <v>0</v>
      </c>
      <c r="I12" s="91" t="b">
        <v>0</v>
      </c>
      <c r="J12" s="91" t="b">
        <v>0</v>
      </c>
      <c r="K12" s="91" t="b">
        <v>0</v>
      </c>
      <c r="L12" s="91" t="b">
        <v>0</v>
      </c>
    </row>
    <row r="13" spans="1:12" ht="15">
      <c r="A13" s="91" t="s">
        <v>486</v>
      </c>
      <c r="B13" s="91" t="s">
        <v>468</v>
      </c>
      <c r="C13" s="91">
        <v>2</v>
      </c>
      <c r="D13" s="134">
        <v>0.009726890629795546</v>
      </c>
      <c r="E13" s="134">
        <v>1.869231719730976</v>
      </c>
      <c r="F13" s="91" t="s">
        <v>599</v>
      </c>
      <c r="G13" s="91" t="b">
        <v>0</v>
      </c>
      <c r="H13" s="91" t="b">
        <v>0</v>
      </c>
      <c r="I13" s="91" t="b">
        <v>0</v>
      </c>
      <c r="J13" s="91" t="b">
        <v>0</v>
      </c>
      <c r="K13" s="91" t="b">
        <v>0</v>
      </c>
      <c r="L13" s="91" t="b">
        <v>0</v>
      </c>
    </row>
    <row r="14" spans="1:12" ht="15">
      <c r="A14" s="91" t="s">
        <v>468</v>
      </c>
      <c r="B14" s="91" t="s">
        <v>487</v>
      </c>
      <c r="C14" s="91">
        <v>2</v>
      </c>
      <c r="D14" s="134">
        <v>0.009726890629795546</v>
      </c>
      <c r="E14" s="134">
        <v>1.869231719730976</v>
      </c>
      <c r="F14" s="91" t="s">
        <v>599</v>
      </c>
      <c r="G14" s="91" t="b">
        <v>0</v>
      </c>
      <c r="H14" s="91" t="b">
        <v>0</v>
      </c>
      <c r="I14" s="91" t="b">
        <v>0</v>
      </c>
      <c r="J14" s="91" t="b">
        <v>0</v>
      </c>
      <c r="K14" s="91" t="b">
        <v>0</v>
      </c>
      <c r="L14" s="91" t="b">
        <v>0</v>
      </c>
    </row>
    <row r="15" spans="1:12" ht="15">
      <c r="A15" s="91" t="s">
        <v>487</v>
      </c>
      <c r="B15" s="91" t="s">
        <v>488</v>
      </c>
      <c r="C15" s="91">
        <v>2</v>
      </c>
      <c r="D15" s="134">
        <v>0.009726890629795546</v>
      </c>
      <c r="E15" s="134">
        <v>1.869231719730976</v>
      </c>
      <c r="F15" s="91" t="s">
        <v>599</v>
      </c>
      <c r="G15" s="91" t="b">
        <v>0</v>
      </c>
      <c r="H15" s="91" t="b">
        <v>0</v>
      </c>
      <c r="I15" s="91" t="b">
        <v>0</v>
      </c>
      <c r="J15" s="91" t="b">
        <v>1</v>
      </c>
      <c r="K15" s="91" t="b">
        <v>0</v>
      </c>
      <c r="L15" s="91" t="b">
        <v>0</v>
      </c>
    </row>
    <row r="16" spans="1:12" ht="15">
      <c r="A16" s="91" t="s">
        <v>488</v>
      </c>
      <c r="B16" s="91" t="s">
        <v>482</v>
      </c>
      <c r="C16" s="91">
        <v>2</v>
      </c>
      <c r="D16" s="134">
        <v>0.009726890629795546</v>
      </c>
      <c r="E16" s="134">
        <v>1.568201724066995</v>
      </c>
      <c r="F16" s="91" t="s">
        <v>599</v>
      </c>
      <c r="G16" s="91" t="b">
        <v>1</v>
      </c>
      <c r="H16" s="91" t="b">
        <v>0</v>
      </c>
      <c r="I16" s="91" t="b">
        <v>0</v>
      </c>
      <c r="J16" s="91" t="b">
        <v>1</v>
      </c>
      <c r="K16" s="91" t="b">
        <v>0</v>
      </c>
      <c r="L16" s="91" t="b">
        <v>0</v>
      </c>
    </row>
    <row r="17" spans="1:12" ht="15">
      <c r="A17" s="91" t="s">
        <v>482</v>
      </c>
      <c r="B17" s="91" t="s">
        <v>465</v>
      </c>
      <c r="C17" s="91">
        <v>2</v>
      </c>
      <c r="D17" s="134">
        <v>0.009726890629795546</v>
      </c>
      <c r="E17" s="134">
        <v>1.0910804693473326</v>
      </c>
      <c r="F17" s="91" t="s">
        <v>599</v>
      </c>
      <c r="G17" s="91" t="b">
        <v>1</v>
      </c>
      <c r="H17" s="91" t="b">
        <v>0</v>
      </c>
      <c r="I17" s="91" t="b">
        <v>0</v>
      </c>
      <c r="J17" s="91" t="b">
        <v>0</v>
      </c>
      <c r="K17" s="91" t="b">
        <v>0</v>
      </c>
      <c r="L17" s="91" t="b">
        <v>0</v>
      </c>
    </row>
    <row r="18" spans="1:12" ht="15">
      <c r="A18" s="91" t="s">
        <v>465</v>
      </c>
      <c r="B18" s="91" t="s">
        <v>583</v>
      </c>
      <c r="C18" s="91">
        <v>2</v>
      </c>
      <c r="D18" s="134">
        <v>0.009726890629795546</v>
      </c>
      <c r="E18" s="134">
        <v>1.3921104650113136</v>
      </c>
      <c r="F18" s="91" t="s">
        <v>599</v>
      </c>
      <c r="G18" s="91" t="b">
        <v>0</v>
      </c>
      <c r="H18" s="91" t="b">
        <v>0</v>
      </c>
      <c r="I18" s="91" t="b">
        <v>0</v>
      </c>
      <c r="J18" s="91" t="b">
        <v>0</v>
      </c>
      <c r="K18" s="91" t="b">
        <v>0</v>
      </c>
      <c r="L18" s="91" t="b">
        <v>0</v>
      </c>
    </row>
    <row r="19" spans="1:12" ht="15">
      <c r="A19" s="91" t="s">
        <v>583</v>
      </c>
      <c r="B19" s="91" t="s">
        <v>584</v>
      </c>
      <c r="C19" s="91">
        <v>2</v>
      </c>
      <c r="D19" s="134">
        <v>0.009726890629795546</v>
      </c>
      <c r="E19" s="134">
        <v>1.869231719730976</v>
      </c>
      <c r="F19" s="91" t="s">
        <v>599</v>
      </c>
      <c r="G19" s="91" t="b">
        <v>0</v>
      </c>
      <c r="H19" s="91" t="b">
        <v>0</v>
      </c>
      <c r="I19" s="91" t="b">
        <v>0</v>
      </c>
      <c r="J19" s="91" t="b">
        <v>0</v>
      </c>
      <c r="K19" s="91" t="b">
        <v>0</v>
      </c>
      <c r="L19" s="91" t="b">
        <v>0</v>
      </c>
    </row>
    <row r="20" spans="1:12" ht="15">
      <c r="A20" s="91" t="s">
        <v>584</v>
      </c>
      <c r="B20" s="91" t="s">
        <v>585</v>
      </c>
      <c r="C20" s="91">
        <v>2</v>
      </c>
      <c r="D20" s="134">
        <v>0.009726890629795546</v>
      </c>
      <c r="E20" s="134">
        <v>1.869231719730976</v>
      </c>
      <c r="F20" s="91" t="s">
        <v>599</v>
      </c>
      <c r="G20" s="91" t="b">
        <v>0</v>
      </c>
      <c r="H20" s="91" t="b">
        <v>0</v>
      </c>
      <c r="I20" s="91" t="b">
        <v>0</v>
      </c>
      <c r="J20" s="91" t="b">
        <v>0</v>
      </c>
      <c r="K20" s="91" t="b">
        <v>0</v>
      </c>
      <c r="L20" s="91" t="b">
        <v>0</v>
      </c>
    </row>
    <row r="21" spans="1:12" ht="15">
      <c r="A21" s="91" t="s">
        <v>585</v>
      </c>
      <c r="B21" s="91" t="s">
        <v>483</v>
      </c>
      <c r="C21" s="91">
        <v>2</v>
      </c>
      <c r="D21" s="134">
        <v>0.009726890629795546</v>
      </c>
      <c r="E21" s="134">
        <v>1.693140460675295</v>
      </c>
      <c r="F21" s="91" t="s">
        <v>599</v>
      </c>
      <c r="G21" s="91" t="b">
        <v>0</v>
      </c>
      <c r="H21" s="91" t="b">
        <v>0</v>
      </c>
      <c r="I21" s="91" t="b">
        <v>0</v>
      </c>
      <c r="J21" s="91" t="b">
        <v>0</v>
      </c>
      <c r="K21" s="91" t="b">
        <v>0</v>
      </c>
      <c r="L21" s="91" t="b">
        <v>0</v>
      </c>
    </row>
    <row r="22" spans="1:12" ht="15">
      <c r="A22" s="91" t="s">
        <v>588</v>
      </c>
      <c r="B22" s="91" t="s">
        <v>466</v>
      </c>
      <c r="C22" s="91">
        <v>2</v>
      </c>
      <c r="D22" s="134">
        <v>0.009726890629795546</v>
      </c>
      <c r="E22" s="134">
        <v>1.2160192059556325</v>
      </c>
      <c r="F22" s="91" t="s">
        <v>599</v>
      </c>
      <c r="G22" s="91" t="b">
        <v>0</v>
      </c>
      <c r="H22" s="91" t="b">
        <v>0</v>
      </c>
      <c r="I22" s="91" t="b">
        <v>0</v>
      </c>
      <c r="J22" s="91" t="b">
        <v>0</v>
      </c>
      <c r="K22" s="91" t="b">
        <v>0</v>
      </c>
      <c r="L22" s="91" t="b">
        <v>0</v>
      </c>
    </row>
    <row r="23" spans="1:12" ht="15">
      <c r="A23" s="91" t="s">
        <v>466</v>
      </c>
      <c r="B23" s="91" t="s">
        <v>589</v>
      </c>
      <c r="C23" s="91">
        <v>2</v>
      </c>
      <c r="D23" s="134">
        <v>0.009726890629795546</v>
      </c>
      <c r="E23" s="134">
        <v>1.1702617153949573</v>
      </c>
      <c r="F23" s="91" t="s">
        <v>599</v>
      </c>
      <c r="G23" s="91" t="b">
        <v>0</v>
      </c>
      <c r="H23" s="91" t="b">
        <v>0</v>
      </c>
      <c r="I23" s="91" t="b">
        <v>0</v>
      </c>
      <c r="J23" s="91" t="b">
        <v>0</v>
      </c>
      <c r="K23" s="91" t="b">
        <v>0</v>
      </c>
      <c r="L23" s="91" t="b">
        <v>0</v>
      </c>
    </row>
    <row r="24" spans="1:12" ht="15">
      <c r="A24" s="91" t="s">
        <v>589</v>
      </c>
      <c r="B24" s="91" t="s">
        <v>590</v>
      </c>
      <c r="C24" s="91">
        <v>2</v>
      </c>
      <c r="D24" s="134">
        <v>0.009726890629795546</v>
      </c>
      <c r="E24" s="134">
        <v>1.869231719730976</v>
      </c>
      <c r="F24" s="91" t="s">
        <v>599</v>
      </c>
      <c r="G24" s="91" t="b">
        <v>0</v>
      </c>
      <c r="H24" s="91" t="b">
        <v>0</v>
      </c>
      <c r="I24" s="91" t="b">
        <v>0</v>
      </c>
      <c r="J24" s="91" t="b">
        <v>0</v>
      </c>
      <c r="K24" s="91" t="b">
        <v>0</v>
      </c>
      <c r="L24" s="91" t="b">
        <v>0</v>
      </c>
    </row>
    <row r="25" spans="1:12" ht="15">
      <c r="A25" s="91" t="s">
        <v>591</v>
      </c>
      <c r="B25" s="91" t="s">
        <v>490</v>
      </c>
      <c r="C25" s="91">
        <v>2</v>
      </c>
      <c r="D25" s="134">
        <v>0.009726890629795546</v>
      </c>
      <c r="E25" s="134">
        <v>1.693140460675295</v>
      </c>
      <c r="F25" s="91" t="s">
        <v>599</v>
      </c>
      <c r="G25" s="91" t="b">
        <v>1</v>
      </c>
      <c r="H25" s="91" t="b">
        <v>0</v>
      </c>
      <c r="I25" s="91" t="b">
        <v>0</v>
      </c>
      <c r="J25" s="91" t="b">
        <v>0</v>
      </c>
      <c r="K25" s="91" t="b">
        <v>0</v>
      </c>
      <c r="L25" s="91" t="b">
        <v>0</v>
      </c>
    </row>
    <row r="26" spans="1:12" ht="15">
      <c r="A26" s="91" t="s">
        <v>582</v>
      </c>
      <c r="B26" s="91" t="s">
        <v>592</v>
      </c>
      <c r="C26" s="91">
        <v>2</v>
      </c>
      <c r="D26" s="134">
        <v>0.009726890629795546</v>
      </c>
      <c r="E26" s="134">
        <v>1.869231719730976</v>
      </c>
      <c r="F26" s="91" t="s">
        <v>599</v>
      </c>
      <c r="G26" s="91" t="b">
        <v>0</v>
      </c>
      <c r="H26" s="91" t="b">
        <v>0</v>
      </c>
      <c r="I26" s="91" t="b">
        <v>0</v>
      </c>
      <c r="J26" s="91" t="b">
        <v>1</v>
      </c>
      <c r="K26" s="91" t="b">
        <v>0</v>
      </c>
      <c r="L26" s="91" t="b">
        <v>0</v>
      </c>
    </row>
    <row r="27" spans="1:12" ht="15">
      <c r="A27" s="91" t="s">
        <v>592</v>
      </c>
      <c r="B27" s="91" t="s">
        <v>593</v>
      </c>
      <c r="C27" s="91">
        <v>2</v>
      </c>
      <c r="D27" s="134">
        <v>0.009726890629795546</v>
      </c>
      <c r="E27" s="134">
        <v>1.869231719730976</v>
      </c>
      <c r="F27" s="91" t="s">
        <v>599</v>
      </c>
      <c r="G27" s="91" t="b">
        <v>1</v>
      </c>
      <c r="H27" s="91" t="b">
        <v>0</v>
      </c>
      <c r="I27" s="91" t="b">
        <v>0</v>
      </c>
      <c r="J27" s="91" t="b">
        <v>0</v>
      </c>
      <c r="K27" s="91" t="b">
        <v>0</v>
      </c>
      <c r="L27" s="91" t="b">
        <v>0</v>
      </c>
    </row>
    <row r="28" spans="1:12" ht="15">
      <c r="A28" s="91" t="s">
        <v>593</v>
      </c>
      <c r="B28" s="91" t="s">
        <v>594</v>
      </c>
      <c r="C28" s="91">
        <v>2</v>
      </c>
      <c r="D28" s="134">
        <v>0.009726890629795546</v>
      </c>
      <c r="E28" s="134">
        <v>1.869231719730976</v>
      </c>
      <c r="F28" s="91" t="s">
        <v>599</v>
      </c>
      <c r="G28" s="91" t="b">
        <v>0</v>
      </c>
      <c r="H28" s="91" t="b">
        <v>0</v>
      </c>
      <c r="I28" s="91" t="b">
        <v>0</v>
      </c>
      <c r="J28" s="91" t="b">
        <v>0</v>
      </c>
      <c r="K28" s="91" t="b">
        <v>0</v>
      </c>
      <c r="L28" s="91" t="b">
        <v>0</v>
      </c>
    </row>
    <row r="29" spans="1:12" ht="15">
      <c r="A29" s="91" t="s">
        <v>594</v>
      </c>
      <c r="B29" s="91" t="s">
        <v>595</v>
      </c>
      <c r="C29" s="91">
        <v>2</v>
      </c>
      <c r="D29" s="134">
        <v>0.009726890629795546</v>
      </c>
      <c r="E29" s="134">
        <v>1.869231719730976</v>
      </c>
      <c r="F29" s="91" t="s">
        <v>599</v>
      </c>
      <c r="G29" s="91" t="b">
        <v>0</v>
      </c>
      <c r="H29" s="91" t="b">
        <v>0</v>
      </c>
      <c r="I29" s="91" t="b">
        <v>0</v>
      </c>
      <c r="J29" s="91" t="b">
        <v>0</v>
      </c>
      <c r="K29" s="91" t="b">
        <v>0</v>
      </c>
      <c r="L29" s="91" t="b">
        <v>0</v>
      </c>
    </row>
    <row r="30" spans="1:12" ht="15">
      <c r="A30" s="91" t="s">
        <v>595</v>
      </c>
      <c r="B30" s="91" t="s">
        <v>581</v>
      </c>
      <c r="C30" s="91">
        <v>2</v>
      </c>
      <c r="D30" s="134">
        <v>0.009726890629795546</v>
      </c>
      <c r="E30" s="134">
        <v>1.693140460675295</v>
      </c>
      <c r="F30" s="91" t="s">
        <v>599</v>
      </c>
      <c r="G30" s="91" t="b">
        <v>0</v>
      </c>
      <c r="H30" s="91" t="b">
        <v>0</v>
      </c>
      <c r="I30" s="91" t="b">
        <v>0</v>
      </c>
      <c r="J30" s="91" t="b">
        <v>0</v>
      </c>
      <c r="K30" s="91" t="b">
        <v>0</v>
      </c>
      <c r="L30" s="91" t="b">
        <v>0</v>
      </c>
    </row>
    <row r="31" spans="1:12" ht="15">
      <c r="A31" s="91" t="s">
        <v>581</v>
      </c>
      <c r="B31" s="91" t="s">
        <v>596</v>
      </c>
      <c r="C31" s="91">
        <v>2</v>
      </c>
      <c r="D31" s="134">
        <v>0.009726890629795546</v>
      </c>
      <c r="E31" s="134">
        <v>1.693140460675295</v>
      </c>
      <c r="F31" s="91" t="s">
        <v>599</v>
      </c>
      <c r="G31" s="91" t="b">
        <v>0</v>
      </c>
      <c r="H31" s="91" t="b">
        <v>0</v>
      </c>
      <c r="I31" s="91" t="b">
        <v>0</v>
      </c>
      <c r="J31" s="91" t="b">
        <v>0</v>
      </c>
      <c r="K31" s="91" t="b">
        <v>0</v>
      </c>
      <c r="L31" s="91" t="b">
        <v>0</v>
      </c>
    </row>
    <row r="32" spans="1:12" ht="15">
      <c r="A32" s="91" t="s">
        <v>486</v>
      </c>
      <c r="B32" s="91" t="s">
        <v>468</v>
      </c>
      <c r="C32" s="91">
        <v>2</v>
      </c>
      <c r="D32" s="134">
        <v>0.013379110918399165</v>
      </c>
      <c r="E32" s="134">
        <v>1.6127838567197355</v>
      </c>
      <c r="F32" s="91" t="s">
        <v>432</v>
      </c>
      <c r="G32" s="91" t="b">
        <v>0</v>
      </c>
      <c r="H32" s="91" t="b">
        <v>0</v>
      </c>
      <c r="I32" s="91" t="b">
        <v>0</v>
      </c>
      <c r="J32" s="91" t="b">
        <v>0</v>
      </c>
      <c r="K32" s="91" t="b">
        <v>0</v>
      </c>
      <c r="L32" s="91" t="b">
        <v>0</v>
      </c>
    </row>
    <row r="33" spans="1:12" ht="15">
      <c r="A33" s="91" t="s">
        <v>468</v>
      </c>
      <c r="B33" s="91" t="s">
        <v>487</v>
      </c>
      <c r="C33" s="91">
        <v>2</v>
      </c>
      <c r="D33" s="134">
        <v>0.013379110918399165</v>
      </c>
      <c r="E33" s="134">
        <v>1.6127838567197355</v>
      </c>
      <c r="F33" s="91" t="s">
        <v>432</v>
      </c>
      <c r="G33" s="91" t="b">
        <v>0</v>
      </c>
      <c r="H33" s="91" t="b">
        <v>0</v>
      </c>
      <c r="I33" s="91" t="b">
        <v>0</v>
      </c>
      <c r="J33" s="91" t="b">
        <v>0</v>
      </c>
      <c r="K33" s="91" t="b">
        <v>0</v>
      </c>
      <c r="L33" s="91" t="b">
        <v>0</v>
      </c>
    </row>
    <row r="34" spans="1:12" ht="15">
      <c r="A34" s="91" t="s">
        <v>487</v>
      </c>
      <c r="B34" s="91" t="s">
        <v>488</v>
      </c>
      <c r="C34" s="91">
        <v>2</v>
      </c>
      <c r="D34" s="134">
        <v>0.013379110918399165</v>
      </c>
      <c r="E34" s="134">
        <v>1.6127838567197355</v>
      </c>
      <c r="F34" s="91" t="s">
        <v>432</v>
      </c>
      <c r="G34" s="91" t="b">
        <v>0</v>
      </c>
      <c r="H34" s="91" t="b">
        <v>0</v>
      </c>
      <c r="I34" s="91" t="b">
        <v>0</v>
      </c>
      <c r="J34" s="91" t="b">
        <v>1</v>
      </c>
      <c r="K34" s="91" t="b">
        <v>0</v>
      </c>
      <c r="L34" s="91" t="b">
        <v>0</v>
      </c>
    </row>
    <row r="35" spans="1:12" ht="15">
      <c r="A35" s="91" t="s">
        <v>488</v>
      </c>
      <c r="B35" s="91" t="s">
        <v>482</v>
      </c>
      <c r="C35" s="91">
        <v>2</v>
      </c>
      <c r="D35" s="134">
        <v>0.013379110918399165</v>
      </c>
      <c r="E35" s="134">
        <v>1.3117538610557542</v>
      </c>
      <c r="F35" s="91" t="s">
        <v>432</v>
      </c>
      <c r="G35" s="91" t="b">
        <v>1</v>
      </c>
      <c r="H35" s="91" t="b">
        <v>0</v>
      </c>
      <c r="I35" s="91" t="b">
        <v>0</v>
      </c>
      <c r="J35" s="91" t="b">
        <v>1</v>
      </c>
      <c r="K35" s="91" t="b">
        <v>0</v>
      </c>
      <c r="L35" s="91" t="b">
        <v>0</v>
      </c>
    </row>
    <row r="36" spans="1:12" ht="15">
      <c r="A36" s="91" t="s">
        <v>482</v>
      </c>
      <c r="B36" s="91" t="s">
        <v>465</v>
      </c>
      <c r="C36" s="91">
        <v>2</v>
      </c>
      <c r="D36" s="134">
        <v>0.013379110918399165</v>
      </c>
      <c r="E36" s="134">
        <v>1.135662602000073</v>
      </c>
      <c r="F36" s="91" t="s">
        <v>432</v>
      </c>
      <c r="G36" s="91" t="b">
        <v>1</v>
      </c>
      <c r="H36" s="91" t="b">
        <v>0</v>
      </c>
      <c r="I36" s="91" t="b">
        <v>0</v>
      </c>
      <c r="J36" s="91" t="b">
        <v>0</v>
      </c>
      <c r="K36" s="91" t="b">
        <v>0</v>
      </c>
      <c r="L36" s="91" t="b">
        <v>0</v>
      </c>
    </row>
    <row r="37" spans="1:12" ht="15">
      <c r="A37" s="91" t="s">
        <v>465</v>
      </c>
      <c r="B37" s="91" t="s">
        <v>583</v>
      </c>
      <c r="C37" s="91">
        <v>2</v>
      </c>
      <c r="D37" s="134">
        <v>0.013379110918399165</v>
      </c>
      <c r="E37" s="134">
        <v>1.4366925976640543</v>
      </c>
      <c r="F37" s="91" t="s">
        <v>432</v>
      </c>
      <c r="G37" s="91" t="b">
        <v>0</v>
      </c>
      <c r="H37" s="91" t="b">
        <v>0</v>
      </c>
      <c r="I37" s="91" t="b">
        <v>0</v>
      </c>
      <c r="J37" s="91" t="b">
        <v>0</v>
      </c>
      <c r="K37" s="91" t="b">
        <v>0</v>
      </c>
      <c r="L37" s="91" t="b">
        <v>0</v>
      </c>
    </row>
    <row r="38" spans="1:12" ht="15">
      <c r="A38" s="91" t="s">
        <v>583</v>
      </c>
      <c r="B38" s="91" t="s">
        <v>584</v>
      </c>
      <c r="C38" s="91">
        <v>2</v>
      </c>
      <c r="D38" s="134">
        <v>0.013379110918399165</v>
      </c>
      <c r="E38" s="134">
        <v>1.6127838567197355</v>
      </c>
      <c r="F38" s="91" t="s">
        <v>432</v>
      </c>
      <c r="G38" s="91" t="b">
        <v>0</v>
      </c>
      <c r="H38" s="91" t="b">
        <v>0</v>
      </c>
      <c r="I38" s="91" t="b">
        <v>0</v>
      </c>
      <c r="J38" s="91" t="b">
        <v>0</v>
      </c>
      <c r="K38" s="91" t="b">
        <v>0</v>
      </c>
      <c r="L38" s="91" t="b">
        <v>0</v>
      </c>
    </row>
    <row r="39" spans="1:12" ht="15">
      <c r="A39" s="91" t="s">
        <v>584</v>
      </c>
      <c r="B39" s="91" t="s">
        <v>585</v>
      </c>
      <c r="C39" s="91">
        <v>2</v>
      </c>
      <c r="D39" s="134">
        <v>0.013379110918399165</v>
      </c>
      <c r="E39" s="134">
        <v>1.6127838567197355</v>
      </c>
      <c r="F39" s="91" t="s">
        <v>432</v>
      </c>
      <c r="G39" s="91" t="b">
        <v>0</v>
      </c>
      <c r="H39" s="91" t="b">
        <v>0</v>
      </c>
      <c r="I39" s="91" t="b">
        <v>0</v>
      </c>
      <c r="J39" s="91" t="b">
        <v>0</v>
      </c>
      <c r="K39" s="91" t="b">
        <v>0</v>
      </c>
      <c r="L39" s="91" t="b">
        <v>0</v>
      </c>
    </row>
    <row r="40" spans="1:12" ht="15">
      <c r="A40" s="91" t="s">
        <v>585</v>
      </c>
      <c r="B40" s="91" t="s">
        <v>483</v>
      </c>
      <c r="C40" s="91">
        <v>2</v>
      </c>
      <c r="D40" s="134">
        <v>0.013379110918399165</v>
      </c>
      <c r="E40" s="134">
        <v>1.4366925976640543</v>
      </c>
      <c r="F40" s="91" t="s">
        <v>432</v>
      </c>
      <c r="G40" s="91" t="b">
        <v>0</v>
      </c>
      <c r="H40" s="91" t="b">
        <v>0</v>
      </c>
      <c r="I40" s="91" t="b">
        <v>0</v>
      </c>
      <c r="J40" s="91" t="b">
        <v>0</v>
      </c>
      <c r="K40" s="91" t="b">
        <v>0</v>
      </c>
      <c r="L40" s="91" t="b">
        <v>0</v>
      </c>
    </row>
    <row r="41" spans="1:12" ht="15">
      <c r="A41" s="91" t="s">
        <v>588</v>
      </c>
      <c r="B41" s="91" t="s">
        <v>466</v>
      </c>
      <c r="C41" s="91">
        <v>2</v>
      </c>
      <c r="D41" s="134">
        <v>0.013379110918399165</v>
      </c>
      <c r="E41" s="134">
        <v>1.4366925976640543</v>
      </c>
      <c r="F41" s="91" t="s">
        <v>432</v>
      </c>
      <c r="G41" s="91" t="b">
        <v>0</v>
      </c>
      <c r="H41" s="91" t="b">
        <v>0</v>
      </c>
      <c r="I41" s="91" t="b">
        <v>0</v>
      </c>
      <c r="J41" s="91" t="b">
        <v>0</v>
      </c>
      <c r="K41" s="91" t="b">
        <v>0</v>
      </c>
      <c r="L41" s="91" t="b">
        <v>0</v>
      </c>
    </row>
    <row r="42" spans="1:12" ht="15">
      <c r="A42" s="91" t="s">
        <v>466</v>
      </c>
      <c r="B42" s="91" t="s">
        <v>589</v>
      </c>
      <c r="C42" s="91">
        <v>2</v>
      </c>
      <c r="D42" s="134">
        <v>0.013379110918399165</v>
      </c>
      <c r="E42" s="134">
        <v>1.3117538610557542</v>
      </c>
      <c r="F42" s="91" t="s">
        <v>432</v>
      </c>
      <c r="G42" s="91" t="b">
        <v>0</v>
      </c>
      <c r="H42" s="91" t="b">
        <v>0</v>
      </c>
      <c r="I42" s="91" t="b">
        <v>0</v>
      </c>
      <c r="J42" s="91" t="b">
        <v>0</v>
      </c>
      <c r="K42" s="91" t="b">
        <v>0</v>
      </c>
      <c r="L42" s="91" t="b">
        <v>0</v>
      </c>
    </row>
    <row r="43" spans="1:12" ht="15">
      <c r="A43" s="91" t="s">
        <v>589</v>
      </c>
      <c r="B43" s="91" t="s">
        <v>590</v>
      </c>
      <c r="C43" s="91">
        <v>2</v>
      </c>
      <c r="D43" s="134">
        <v>0.013379110918399165</v>
      </c>
      <c r="E43" s="134">
        <v>1.6127838567197355</v>
      </c>
      <c r="F43" s="91" t="s">
        <v>432</v>
      </c>
      <c r="G43" s="91" t="b">
        <v>0</v>
      </c>
      <c r="H43" s="91" t="b">
        <v>0</v>
      </c>
      <c r="I43" s="91" t="b">
        <v>0</v>
      </c>
      <c r="J43" s="91" t="b">
        <v>0</v>
      </c>
      <c r="K43" s="91" t="b">
        <v>0</v>
      </c>
      <c r="L43" s="91" t="b">
        <v>0</v>
      </c>
    </row>
    <row r="44" spans="1:12" ht="15">
      <c r="A44" s="91" t="s">
        <v>490</v>
      </c>
      <c r="B44" s="91" t="s">
        <v>216</v>
      </c>
      <c r="C44" s="91">
        <v>3</v>
      </c>
      <c r="D44" s="134">
        <v>0</v>
      </c>
      <c r="E44" s="134">
        <v>1.2218487496163564</v>
      </c>
      <c r="F44" s="91" t="s">
        <v>433</v>
      </c>
      <c r="G44" s="91" t="b">
        <v>0</v>
      </c>
      <c r="H44" s="91" t="b">
        <v>0</v>
      </c>
      <c r="I44" s="91" t="b">
        <v>0</v>
      </c>
      <c r="J44" s="91" t="b">
        <v>0</v>
      </c>
      <c r="K44" s="91" t="b">
        <v>0</v>
      </c>
      <c r="L44" s="91" t="b">
        <v>0</v>
      </c>
    </row>
    <row r="45" spans="1:12" ht="15">
      <c r="A45" s="91" t="s">
        <v>216</v>
      </c>
      <c r="B45" s="91" t="s">
        <v>466</v>
      </c>
      <c r="C45" s="91">
        <v>3</v>
      </c>
      <c r="D45" s="134">
        <v>0</v>
      </c>
      <c r="E45" s="134">
        <v>0.9208187539523752</v>
      </c>
      <c r="F45" s="91" t="s">
        <v>433</v>
      </c>
      <c r="G45" s="91" t="b">
        <v>0</v>
      </c>
      <c r="H45" s="91" t="b">
        <v>0</v>
      </c>
      <c r="I45" s="91" t="b">
        <v>0</v>
      </c>
      <c r="J45" s="91" t="b">
        <v>0</v>
      </c>
      <c r="K45" s="91" t="b">
        <v>0</v>
      </c>
      <c r="L45" s="91" t="b">
        <v>0</v>
      </c>
    </row>
    <row r="46" spans="1:12" ht="15">
      <c r="A46" s="91" t="s">
        <v>466</v>
      </c>
      <c r="B46" s="91" t="s">
        <v>465</v>
      </c>
      <c r="C46" s="91">
        <v>3</v>
      </c>
      <c r="D46" s="134">
        <v>0</v>
      </c>
      <c r="E46" s="134">
        <v>0.9208187539523752</v>
      </c>
      <c r="F46" s="91" t="s">
        <v>433</v>
      </c>
      <c r="G46" s="91" t="b">
        <v>0</v>
      </c>
      <c r="H46" s="91" t="b">
        <v>0</v>
      </c>
      <c r="I46" s="91" t="b">
        <v>0</v>
      </c>
      <c r="J46" s="91" t="b">
        <v>0</v>
      </c>
      <c r="K46" s="91" t="b">
        <v>0</v>
      </c>
      <c r="L46" s="91" t="b">
        <v>0</v>
      </c>
    </row>
    <row r="47" spans="1:12" ht="15">
      <c r="A47" s="91" t="s">
        <v>465</v>
      </c>
      <c r="B47" s="91" t="s">
        <v>491</v>
      </c>
      <c r="C47" s="91">
        <v>3</v>
      </c>
      <c r="D47" s="134">
        <v>0</v>
      </c>
      <c r="E47" s="134">
        <v>1.2218487496163564</v>
      </c>
      <c r="F47" s="91" t="s">
        <v>433</v>
      </c>
      <c r="G47" s="91" t="b">
        <v>0</v>
      </c>
      <c r="H47" s="91" t="b">
        <v>0</v>
      </c>
      <c r="I47" s="91" t="b">
        <v>0</v>
      </c>
      <c r="J47" s="91" t="b">
        <v>0</v>
      </c>
      <c r="K47" s="91" t="b">
        <v>0</v>
      </c>
      <c r="L47" s="91" t="b">
        <v>0</v>
      </c>
    </row>
    <row r="48" spans="1:12" ht="15">
      <c r="A48" s="91" t="s">
        <v>491</v>
      </c>
      <c r="B48" s="91" t="s">
        <v>492</v>
      </c>
      <c r="C48" s="91">
        <v>3</v>
      </c>
      <c r="D48" s="134">
        <v>0</v>
      </c>
      <c r="E48" s="134">
        <v>1.2218487496163564</v>
      </c>
      <c r="F48" s="91" t="s">
        <v>433</v>
      </c>
      <c r="G48" s="91" t="b">
        <v>0</v>
      </c>
      <c r="H48" s="91" t="b">
        <v>0</v>
      </c>
      <c r="I48" s="91" t="b">
        <v>0</v>
      </c>
      <c r="J48" s="91" t="b">
        <v>0</v>
      </c>
      <c r="K48" s="91" t="b">
        <v>0</v>
      </c>
      <c r="L48" s="91" t="b">
        <v>0</v>
      </c>
    </row>
    <row r="49" spans="1:12" ht="15">
      <c r="A49" s="91" t="s">
        <v>492</v>
      </c>
      <c r="B49" s="91" t="s">
        <v>493</v>
      </c>
      <c r="C49" s="91">
        <v>3</v>
      </c>
      <c r="D49" s="134">
        <v>0</v>
      </c>
      <c r="E49" s="134">
        <v>1.2218487496163564</v>
      </c>
      <c r="F49" s="91" t="s">
        <v>433</v>
      </c>
      <c r="G49" s="91" t="b">
        <v>0</v>
      </c>
      <c r="H49" s="91" t="b">
        <v>0</v>
      </c>
      <c r="I49" s="91" t="b">
        <v>0</v>
      </c>
      <c r="J49" s="91" t="b">
        <v>0</v>
      </c>
      <c r="K49" s="91" t="b">
        <v>0</v>
      </c>
      <c r="L49" s="91" t="b">
        <v>0</v>
      </c>
    </row>
    <row r="50" spans="1:12" ht="15">
      <c r="A50" s="91" t="s">
        <v>493</v>
      </c>
      <c r="B50" s="91" t="s">
        <v>466</v>
      </c>
      <c r="C50" s="91">
        <v>3</v>
      </c>
      <c r="D50" s="134">
        <v>0</v>
      </c>
      <c r="E50" s="134">
        <v>0.9208187539523752</v>
      </c>
      <c r="F50" s="91" t="s">
        <v>433</v>
      </c>
      <c r="G50" s="91" t="b">
        <v>0</v>
      </c>
      <c r="H50" s="91" t="b">
        <v>0</v>
      </c>
      <c r="I50" s="91" t="b">
        <v>0</v>
      </c>
      <c r="J50" s="91" t="b">
        <v>0</v>
      </c>
      <c r="K50" s="91" t="b">
        <v>0</v>
      </c>
      <c r="L50" s="91" t="b">
        <v>0</v>
      </c>
    </row>
    <row r="51" spans="1:12" ht="15">
      <c r="A51" s="91" t="s">
        <v>466</v>
      </c>
      <c r="B51" s="91" t="s">
        <v>494</v>
      </c>
      <c r="C51" s="91">
        <v>3</v>
      </c>
      <c r="D51" s="134">
        <v>0</v>
      </c>
      <c r="E51" s="134">
        <v>0.9208187539523752</v>
      </c>
      <c r="F51" s="91" t="s">
        <v>433</v>
      </c>
      <c r="G51" s="91" t="b">
        <v>0</v>
      </c>
      <c r="H51" s="91" t="b">
        <v>0</v>
      </c>
      <c r="I51" s="91" t="b">
        <v>0</v>
      </c>
      <c r="J51" s="91" t="b">
        <v>0</v>
      </c>
      <c r="K51" s="91" t="b">
        <v>0</v>
      </c>
      <c r="L51" s="91" t="b">
        <v>0</v>
      </c>
    </row>
    <row r="52" spans="1:12" ht="15">
      <c r="A52" s="91" t="s">
        <v>494</v>
      </c>
      <c r="B52" s="91" t="s">
        <v>495</v>
      </c>
      <c r="C52" s="91">
        <v>3</v>
      </c>
      <c r="D52" s="134">
        <v>0</v>
      </c>
      <c r="E52" s="134">
        <v>1.2218487496163564</v>
      </c>
      <c r="F52" s="91" t="s">
        <v>433</v>
      </c>
      <c r="G52" s="91" t="b">
        <v>0</v>
      </c>
      <c r="H52" s="91" t="b">
        <v>0</v>
      </c>
      <c r="I52" s="91" t="b">
        <v>0</v>
      </c>
      <c r="J52" s="91" t="b">
        <v>0</v>
      </c>
      <c r="K52" s="91" t="b">
        <v>0</v>
      </c>
      <c r="L52" s="91" t="b">
        <v>0</v>
      </c>
    </row>
    <row r="53" spans="1:12" ht="15">
      <c r="A53" s="91" t="s">
        <v>495</v>
      </c>
      <c r="B53" s="91" t="s">
        <v>496</v>
      </c>
      <c r="C53" s="91">
        <v>3</v>
      </c>
      <c r="D53" s="134">
        <v>0</v>
      </c>
      <c r="E53" s="134">
        <v>1.2218487496163564</v>
      </c>
      <c r="F53" s="91" t="s">
        <v>433</v>
      </c>
      <c r="G53" s="91" t="b">
        <v>0</v>
      </c>
      <c r="H53" s="91" t="b">
        <v>0</v>
      </c>
      <c r="I53" s="91" t="b">
        <v>0</v>
      </c>
      <c r="J53" s="91" t="b">
        <v>0</v>
      </c>
      <c r="K53" s="91" t="b">
        <v>0</v>
      </c>
      <c r="L53" s="91" t="b">
        <v>0</v>
      </c>
    </row>
    <row r="54" spans="1:12" ht="15">
      <c r="A54" s="91" t="s">
        <v>496</v>
      </c>
      <c r="B54" s="91" t="s">
        <v>582</v>
      </c>
      <c r="C54" s="91">
        <v>3</v>
      </c>
      <c r="D54" s="134">
        <v>0</v>
      </c>
      <c r="E54" s="134">
        <v>1.2218487496163564</v>
      </c>
      <c r="F54" s="91" t="s">
        <v>433</v>
      </c>
      <c r="G54" s="91" t="b">
        <v>0</v>
      </c>
      <c r="H54" s="91" t="b">
        <v>0</v>
      </c>
      <c r="I54" s="91" t="b">
        <v>0</v>
      </c>
      <c r="J54" s="91" t="b">
        <v>0</v>
      </c>
      <c r="K54" s="91" t="b">
        <v>0</v>
      </c>
      <c r="L54" s="91" t="b">
        <v>0</v>
      </c>
    </row>
    <row r="55" spans="1:12" ht="15">
      <c r="A55" s="91" t="s">
        <v>591</v>
      </c>
      <c r="B55" s="91" t="s">
        <v>490</v>
      </c>
      <c r="C55" s="91">
        <v>2</v>
      </c>
      <c r="D55" s="134">
        <v>0.006644953171912499</v>
      </c>
      <c r="E55" s="134">
        <v>1.2218487496163564</v>
      </c>
      <c r="F55" s="91" t="s">
        <v>433</v>
      </c>
      <c r="G55" s="91" t="b">
        <v>1</v>
      </c>
      <c r="H55" s="91" t="b">
        <v>0</v>
      </c>
      <c r="I55" s="91" t="b">
        <v>0</v>
      </c>
      <c r="J55" s="91" t="b">
        <v>0</v>
      </c>
      <c r="K55" s="91" t="b">
        <v>0</v>
      </c>
      <c r="L55" s="91" t="b">
        <v>0</v>
      </c>
    </row>
    <row r="56" spans="1:12" ht="15">
      <c r="A56" s="91" t="s">
        <v>582</v>
      </c>
      <c r="B56" s="91" t="s">
        <v>592</v>
      </c>
      <c r="C56" s="91">
        <v>2</v>
      </c>
      <c r="D56" s="134">
        <v>0.006644953171912499</v>
      </c>
      <c r="E56" s="134">
        <v>1.3979400086720377</v>
      </c>
      <c r="F56" s="91" t="s">
        <v>433</v>
      </c>
      <c r="G56" s="91" t="b">
        <v>0</v>
      </c>
      <c r="H56" s="91" t="b">
        <v>0</v>
      </c>
      <c r="I56" s="91" t="b">
        <v>0</v>
      </c>
      <c r="J56" s="91" t="b">
        <v>1</v>
      </c>
      <c r="K56" s="91" t="b">
        <v>0</v>
      </c>
      <c r="L56" s="91" t="b">
        <v>0</v>
      </c>
    </row>
    <row r="57" spans="1:12" ht="15">
      <c r="A57" s="91" t="s">
        <v>592</v>
      </c>
      <c r="B57" s="91" t="s">
        <v>593</v>
      </c>
      <c r="C57" s="91">
        <v>2</v>
      </c>
      <c r="D57" s="134">
        <v>0.006644953171912499</v>
      </c>
      <c r="E57" s="134">
        <v>1.3979400086720377</v>
      </c>
      <c r="F57" s="91" t="s">
        <v>433</v>
      </c>
      <c r="G57" s="91" t="b">
        <v>1</v>
      </c>
      <c r="H57" s="91" t="b">
        <v>0</v>
      </c>
      <c r="I57" s="91" t="b">
        <v>0</v>
      </c>
      <c r="J57" s="91" t="b">
        <v>0</v>
      </c>
      <c r="K57" s="91" t="b">
        <v>0</v>
      </c>
      <c r="L57" s="91" t="b">
        <v>0</v>
      </c>
    </row>
    <row r="58" spans="1:12" ht="15">
      <c r="A58" s="91" t="s">
        <v>593</v>
      </c>
      <c r="B58" s="91" t="s">
        <v>594</v>
      </c>
      <c r="C58" s="91">
        <v>2</v>
      </c>
      <c r="D58" s="134">
        <v>0.006644953171912499</v>
      </c>
      <c r="E58" s="134">
        <v>1.3979400086720377</v>
      </c>
      <c r="F58" s="91" t="s">
        <v>433</v>
      </c>
      <c r="G58" s="91" t="b">
        <v>0</v>
      </c>
      <c r="H58" s="91" t="b">
        <v>0</v>
      </c>
      <c r="I58" s="91" t="b">
        <v>0</v>
      </c>
      <c r="J58" s="91" t="b">
        <v>0</v>
      </c>
      <c r="K58" s="91" t="b">
        <v>0</v>
      </c>
      <c r="L58" s="91" t="b">
        <v>0</v>
      </c>
    </row>
    <row r="59" spans="1:12" ht="15">
      <c r="A59" s="91" t="s">
        <v>594</v>
      </c>
      <c r="B59" s="91" t="s">
        <v>595</v>
      </c>
      <c r="C59" s="91">
        <v>2</v>
      </c>
      <c r="D59" s="134">
        <v>0.006644953171912499</v>
      </c>
      <c r="E59" s="134">
        <v>1.3979400086720377</v>
      </c>
      <c r="F59" s="91" t="s">
        <v>433</v>
      </c>
      <c r="G59" s="91" t="b">
        <v>0</v>
      </c>
      <c r="H59" s="91" t="b">
        <v>0</v>
      </c>
      <c r="I59" s="91" t="b">
        <v>0</v>
      </c>
      <c r="J59" s="91" t="b">
        <v>0</v>
      </c>
      <c r="K59" s="91" t="b">
        <v>0</v>
      </c>
      <c r="L59" s="91" t="b">
        <v>0</v>
      </c>
    </row>
    <row r="60" spans="1:12" ht="15">
      <c r="A60" s="91" t="s">
        <v>595</v>
      </c>
      <c r="B60" s="91" t="s">
        <v>581</v>
      </c>
      <c r="C60" s="91">
        <v>2</v>
      </c>
      <c r="D60" s="134">
        <v>0.006644953171912499</v>
      </c>
      <c r="E60" s="134">
        <v>1.3979400086720377</v>
      </c>
      <c r="F60" s="91" t="s">
        <v>433</v>
      </c>
      <c r="G60" s="91" t="b">
        <v>0</v>
      </c>
      <c r="H60" s="91" t="b">
        <v>0</v>
      </c>
      <c r="I60" s="91" t="b">
        <v>0</v>
      </c>
      <c r="J60" s="91" t="b">
        <v>0</v>
      </c>
      <c r="K60" s="91" t="b">
        <v>0</v>
      </c>
      <c r="L60" s="91" t="b">
        <v>0</v>
      </c>
    </row>
    <row r="61" spans="1:12" ht="15">
      <c r="A61" s="91" t="s">
        <v>581</v>
      </c>
      <c r="B61" s="91" t="s">
        <v>596</v>
      </c>
      <c r="C61" s="91">
        <v>2</v>
      </c>
      <c r="D61" s="134">
        <v>0.006644953171912499</v>
      </c>
      <c r="E61" s="134">
        <v>1.3979400086720377</v>
      </c>
      <c r="F61" s="91" t="s">
        <v>433</v>
      </c>
      <c r="G61" s="91" t="b">
        <v>0</v>
      </c>
      <c r="H61" s="91" t="b">
        <v>0</v>
      </c>
      <c r="I61" s="91" t="b">
        <v>0</v>
      </c>
      <c r="J61" s="91" t="b">
        <v>0</v>
      </c>
      <c r="K61" s="91" t="b">
        <v>0</v>
      </c>
      <c r="L6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623</v>
      </c>
      <c r="B1" s="13" t="s">
        <v>34</v>
      </c>
    </row>
    <row r="2" spans="1:2" ht="15">
      <c r="A2" s="125" t="s">
        <v>216</v>
      </c>
      <c r="B2" s="85">
        <v>83</v>
      </c>
    </row>
    <row r="3" spans="1:2" ht="15">
      <c r="A3" s="125" t="s">
        <v>220</v>
      </c>
      <c r="B3" s="85">
        <v>18</v>
      </c>
    </row>
    <row r="4" spans="1:2" ht="15">
      <c r="A4" s="125" t="s">
        <v>213</v>
      </c>
      <c r="B4" s="85">
        <v>1</v>
      </c>
    </row>
    <row r="5" spans="1:2" ht="15">
      <c r="A5" s="125" t="s">
        <v>219</v>
      </c>
      <c r="B5" s="85">
        <v>0</v>
      </c>
    </row>
    <row r="6" spans="1:2" ht="15">
      <c r="A6" s="125" t="s">
        <v>221</v>
      </c>
      <c r="B6" s="85">
        <v>0</v>
      </c>
    </row>
    <row r="7" spans="1:2" ht="15">
      <c r="A7" s="125" t="s">
        <v>222</v>
      </c>
      <c r="B7" s="85">
        <v>0</v>
      </c>
    </row>
    <row r="8" spans="1:2" ht="15">
      <c r="A8" s="125" t="s">
        <v>218</v>
      </c>
      <c r="B8" s="85">
        <v>0</v>
      </c>
    </row>
    <row r="9" spans="1:2" ht="15">
      <c r="A9" s="125" t="s">
        <v>214</v>
      </c>
      <c r="B9" s="85">
        <v>0</v>
      </c>
    </row>
    <row r="10" spans="1:2" ht="15">
      <c r="A10" s="125" t="s">
        <v>212</v>
      </c>
      <c r="B10" s="85">
        <v>0</v>
      </c>
    </row>
    <row r="11" spans="1:2" ht="15">
      <c r="A11" s="125" t="s">
        <v>217</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629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192</v>
      </c>
      <c r="AU2" s="13" t="s">
        <v>312</v>
      </c>
      <c r="AV2" s="13" t="s">
        <v>313</v>
      </c>
      <c r="AW2" s="13" t="s">
        <v>314</v>
      </c>
      <c r="AX2" s="13" t="s">
        <v>315</v>
      </c>
      <c r="AY2" s="13" t="s">
        <v>316</v>
      </c>
      <c r="AZ2" s="13" t="s">
        <v>317</v>
      </c>
      <c r="BA2" s="13" t="s">
        <v>438</v>
      </c>
      <c r="BB2" s="131" t="s">
        <v>549</v>
      </c>
      <c r="BC2" s="131" t="s">
        <v>550</v>
      </c>
      <c r="BD2" s="131" t="s">
        <v>551</v>
      </c>
      <c r="BE2" s="131" t="s">
        <v>552</v>
      </c>
      <c r="BF2" s="131" t="s">
        <v>553</v>
      </c>
      <c r="BG2" s="131" t="s">
        <v>554</v>
      </c>
      <c r="BH2" s="131" t="s">
        <v>555</v>
      </c>
      <c r="BI2" s="131" t="s">
        <v>566</v>
      </c>
      <c r="BJ2" s="131" t="s">
        <v>568</v>
      </c>
      <c r="BK2" s="131" t="s">
        <v>579</v>
      </c>
      <c r="BL2" s="131" t="s">
        <v>612</v>
      </c>
      <c r="BM2" s="131" t="s">
        <v>613</v>
      </c>
      <c r="BN2" s="131" t="s">
        <v>614</v>
      </c>
      <c r="BO2" s="131" t="s">
        <v>615</v>
      </c>
      <c r="BP2" s="131" t="s">
        <v>616</v>
      </c>
      <c r="BQ2" s="131" t="s">
        <v>617</v>
      </c>
      <c r="BR2" s="131" t="s">
        <v>618</v>
      </c>
      <c r="BS2" s="131" t="s">
        <v>619</v>
      </c>
      <c r="BT2" s="131" t="s">
        <v>621</v>
      </c>
      <c r="BU2" s="3"/>
      <c r="BV2" s="3"/>
    </row>
    <row r="3" spans="1:74" ht="41.45" customHeight="1">
      <c r="A3" s="50" t="s">
        <v>212</v>
      </c>
      <c r="C3" s="53"/>
      <c r="D3" s="53" t="s">
        <v>64</v>
      </c>
      <c r="E3" s="54">
        <v>1000</v>
      </c>
      <c r="F3" s="55">
        <v>97.22431292051546</v>
      </c>
      <c r="G3" s="112" t="s">
        <v>248</v>
      </c>
      <c r="H3" s="53"/>
      <c r="I3" s="57" t="s">
        <v>212</v>
      </c>
      <c r="J3" s="56"/>
      <c r="K3" s="56"/>
      <c r="L3" s="114" t="s">
        <v>382</v>
      </c>
      <c r="M3" s="59">
        <v>926.0439806895503</v>
      </c>
      <c r="N3" s="60">
        <v>6607.5263671875</v>
      </c>
      <c r="O3" s="60">
        <v>5570.03125</v>
      </c>
      <c r="P3" s="58"/>
      <c r="Q3" s="61"/>
      <c r="R3" s="61"/>
      <c r="S3" s="51"/>
      <c r="T3" s="51">
        <v>0</v>
      </c>
      <c r="U3" s="51">
        <v>2</v>
      </c>
      <c r="V3" s="52">
        <v>0</v>
      </c>
      <c r="W3" s="52">
        <v>0.052632</v>
      </c>
      <c r="X3" s="52">
        <v>0.098904</v>
      </c>
      <c r="Y3" s="52">
        <v>0.818008</v>
      </c>
      <c r="Z3" s="52">
        <v>0.5</v>
      </c>
      <c r="AA3" s="52">
        <v>0</v>
      </c>
      <c r="AB3" s="62">
        <v>3</v>
      </c>
      <c r="AC3" s="62"/>
      <c r="AD3" s="63"/>
      <c r="AE3" s="85" t="s">
        <v>318</v>
      </c>
      <c r="AF3" s="85">
        <v>4875</v>
      </c>
      <c r="AG3" s="85">
        <v>4927</v>
      </c>
      <c r="AH3" s="85">
        <v>115892</v>
      </c>
      <c r="AI3" s="85">
        <v>351</v>
      </c>
      <c r="AJ3" s="85"/>
      <c r="AK3" s="85" t="s">
        <v>329</v>
      </c>
      <c r="AL3" s="85" t="s">
        <v>340</v>
      </c>
      <c r="AM3" s="85"/>
      <c r="AN3" s="85"/>
      <c r="AO3" s="87">
        <v>42897.63092592593</v>
      </c>
      <c r="AP3" s="90" t="s">
        <v>356</v>
      </c>
      <c r="AQ3" s="85" t="b">
        <v>0</v>
      </c>
      <c r="AR3" s="85" t="b">
        <v>0</v>
      </c>
      <c r="AS3" s="85" t="b">
        <v>0</v>
      </c>
      <c r="AT3" s="85" t="s">
        <v>281</v>
      </c>
      <c r="AU3" s="85">
        <v>218</v>
      </c>
      <c r="AV3" s="90" t="s">
        <v>365</v>
      </c>
      <c r="AW3" s="85" t="b">
        <v>0</v>
      </c>
      <c r="AX3" s="85" t="s">
        <v>370</v>
      </c>
      <c r="AY3" s="90" t="s">
        <v>371</v>
      </c>
      <c r="AZ3" s="85" t="s">
        <v>66</v>
      </c>
      <c r="BA3" s="85" t="str">
        <f>REPLACE(INDEX(GroupVertices[Group],MATCH(Vertices[[#This Row],[Vertex]],GroupVertices[Vertex],0)),1,1,"")</f>
        <v>2</v>
      </c>
      <c r="BB3" s="51"/>
      <c r="BC3" s="51"/>
      <c r="BD3" s="51"/>
      <c r="BE3" s="51"/>
      <c r="BF3" s="51" t="s">
        <v>240</v>
      </c>
      <c r="BG3" s="51" t="s">
        <v>240</v>
      </c>
      <c r="BH3" s="132" t="s">
        <v>556</v>
      </c>
      <c r="BI3" s="132" t="s">
        <v>556</v>
      </c>
      <c r="BJ3" s="132" t="s">
        <v>569</v>
      </c>
      <c r="BK3" s="132" t="s">
        <v>569</v>
      </c>
      <c r="BL3" s="132">
        <v>1</v>
      </c>
      <c r="BM3" s="135">
        <v>3.7037037037037037</v>
      </c>
      <c r="BN3" s="132">
        <v>0</v>
      </c>
      <c r="BO3" s="135">
        <v>0</v>
      </c>
      <c r="BP3" s="132">
        <v>0</v>
      </c>
      <c r="BQ3" s="135">
        <v>0</v>
      </c>
      <c r="BR3" s="132">
        <v>26</v>
      </c>
      <c r="BS3" s="135">
        <v>96.29629629629629</v>
      </c>
      <c r="BT3" s="132">
        <v>27</v>
      </c>
      <c r="BU3" s="3"/>
      <c r="BV3" s="3"/>
    </row>
    <row r="4" spans="1:77" ht="41.45" customHeight="1">
      <c r="A4" s="14" t="s">
        <v>216</v>
      </c>
      <c r="C4" s="15"/>
      <c r="D4" s="15" t="s">
        <v>64</v>
      </c>
      <c r="E4" s="93">
        <v>168.71364009860312</v>
      </c>
      <c r="F4" s="81">
        <v>99.97776257269928</v>
      </c>
      <c r="G4" s="112" t="s">
        <v>252</v>
      </c>
      <c r="H4" s="15"/>
      <c r="I4" s="16" t="s">
        <v>216</v>
      </c>
      <c r="J4" s="66"/>
      <c r="K4" s="66"/>
      <c r="L4" s="114" t="s">
        <v>383</v>
      </c>
      <c r="M4" s="94">
        <v>8.410993271752766</v>
      </c>
      <c r="N4" s="95">
        <v>2872.906005859375</v>
      </c>
      <c r="O4" s="95">
        <v>5294.57470703125</v>
      </c>
      <c r="P4" s="77"/>
      <c r="Q4" s="96"/>
      <c r="R4" s="96"/>
      <c r="S4" s="97"/>
      <c r="T4" s="51">
        <v>8</v>
      </c>
      <c r="U4" s="51">
        <v>2</v>
      </c>
      <c r="V4" s="52">
        <v>83</v>
      </c>
      <c r="W4" s="52">
        <v>0.090909</v>
      </c>
      <c r="X4" s="52">
        <v>0.220153</v>
      </c>
      <c r="Y4" s="52">
        <v>3.535472</v>
      </c>
      <c r="Z4" s="52">
        <v>0.027777777777777776</v>
      </c>
      <c r="AA4" s="52">
        <v>0.1111111111111111</v>
      </c>
      <c r="AB4" s="82">
        <v>4</v>
      </c>
      <c r="AC4" s="82"/>
      <c r="AD4" s="98"/>
      <c r="AE4" s="85" t="s">
        <v>319</v>
      </c>
      <c r="AF4" s="85">
        <v>24</v>
      </c>
      <c r="AG4" s="85">
        <v>98</v>
      </c>
      <c r="AH4" s="85">
        <v>42</v>
      </c>
      <c r="AI4" s="85">
        <v>16</v>
      </c>
      <c r="AJ4" s="85"/>
      <c r="AK4" s="85" t="s">
        <v>330</v>
      </c>
      <c r="AL4" s="85" t="s">
        <v>341</v>
      </c>
      <c r="AM4" s="85"/>
      <c r="AN4" s="85"/>
      <c r="AO4" s="87">
        <v>43347.19537037037</v>
      </c>
      <c r="AP4" s="85"/>
      <c r="AQ4" s="85" t="b">
        <v>1</v>
      </c>
      <c r="AR4" s="85" t="b">
        <v>0</v>
      </c>
      <c r="AS4" s="85" t="b">
        <v>1</v>
      </c>
      <c r="AT4" s="85" t="s">
        <v>281</v>
      </c>
      <c r="AU4" s="85">
        <v>1</v>
      </c>
      <c r="AV4" s="85"/>
      <c r="AW4" s="85" t="b">
        <v>0</v>
      </c>
      <c r="AX4" s="85" t="s">
        <v>370</v>
      </c>
      <c r="AY4" s="90" t="s">
        <v>372</v>
      </c>
      <c r="AZ4" s="85" t="s">
        <v>66</v>
      </c>
      <c r="BA4" s="85" t="str">
        <f>REPLACE(INDEX(GroupVertices[Group],MATCH(Vertices[[#This Row],[Vertex]],GroupVertices[Vertex],0)),1,1,"")</f>
        <v>1</v>
      </c>
      <c r="BB4" s="51" t="s">
        <v>236</v>
      </c>
      <c r="BC4" s="51" t="s">
        <v>236</v>
      </c>
      <c r="BD4" s="51" t="s">
        <v>238</v>
      </c>
      <c r="BE4" s="51" t="s">
        <v>238</v>
      </c>
      <c r="BF4" s="51"/>
      <c r="BG4" s="51"/>
      <c r="BH4" s="132" t="s">
        <v>557</v>
      </c>
      <c r="BI4" s="132" t="s">
        <v>557</v>
      </c>
      <c r="BJ4" s="132" t="s">
        <v>570</v>
      </c>
      <c r="BK4" s="132" t="s">
        <v>570</v>
      </c>
      <c r="BL4" s="132">
        <v>2</v>
      </c>
      <c r="BM4" s="135">
        <v>8</v>
      </c>
      <c r="BN4" s="132">
        <v>0</v>
      </c>
      <c r="BO4" s="135">
        <v>0</v>
      </c>
      <c r="BP4" s="132">
        <v>0</v>
      </c>
      <c r="BQ4" s="135">
        <v>0</v>
      </c>
      <c r="BR4" s="132">
        <v>23</v>
      </c>
      <c r="BS4" s="135">
        <v>92</v>
      </c>
      <c r="BT4" s="132">
        <v>25</v>
      </c>
      <c r="BU4" s="2"/>
      <c r="BV4" s="3"/>
      <c r="BW4" s="3"/>
      <c r="BX4" s="3"/>
      <c r="BY4" s="3"/>
    </row>
    <row r="5" spans="1:77" ht="41.45" customHeight="1">
      <c r="A5" s="14" t="s">
        <v>213</v>
      </c>
      <c r="C5" s="15"/>
      <c r="D5" s="15" t="s">
        <v>64</v>
      </c>
      <c r="E5" s="93">
        <v>177.32087099424814</v>
      </c>
      <c r="F5" s="81">
        <v>99.94925305051888</v>
      </c>
      <c r="G5" s="112" t="s">
        <v>249</v>
      </c>
      <c r="H5" s="15"/>
      <c r="I5" s="16" t="s">
        <v>213</v>
      </c>
      <c r="J5" s="66"/>
      <c r="K5" s="66"/>
      <c r="L5" s="114" t="s">
        <v>384</v>
      </c>
      <c r="M5" s="94">
        <v>17.912266697076824</v>
      </c>
      <c r="N5" s="95">
        <v>6607.5263671875</v>
      </c>
      <c r="O5" s="95">
        <v>8287.40625</v>
      </c>
      <c r="P5" s="77"/>
      <c r="Q5" s="96"/>
      <c r="R5" s="96"/>
      <c r="S5" s="97"/>
      <c r="T5" s="51">
        <v>2</v>
      </c>
      <c r="U5" s="51">
        <v>1</v>
      </c>
      <c r="V5" s="52">
        <v>1</v>
      </c>
      <c r="W5" s="52">
        <v>0.055556</v>
      </c>
      <c r="X5" s="52">
        <v>0.121127</v>
      </c>
      <c r="Y5" s="52">
        <v>1.179204</v>
      </c>
      <c r="Z5" s="52">
        <v>0.3333333333333333</v>
      </c>
      <c r="AA5" s="52">
        <v>0</v>
      </c>
      <c r="AB5" s="82">
        <v>5</v>
      </c>
      <c r="AC5" s="82"/>
      <c r="AD5" s="98"/>
      <c r="AE5" s="85" t="s">
        <v>320</v>
      </c>
      <c r="AF5" s="85">
        <v>149</v>
      </c>
      <c r="AG5" s="85">
        <v>148</v>
      </c>
      <c r="AH5" s="85">
        <v>1266</v>
      </c>
      <c r="AI5" s="85">
        <v>505</v>
      </c>
      <c r="AJ5" s="85"/>
      <c r="AK5" s="85" t="s">
        <v>331</v>
      </c>
      <c r="AL5" s="85" t="s">
        <v>342</v>
      </c>
      <c r="AM5" s="90" t="s">
        <v>349</v>
      </c>
      <c r="AN5" s="85"/>
      <c r="AO5" s="87">
        <v>39887.37724537037</v>
      </c>
      <c r="AP5" s="90" t="s">
        <v>357</v>
      </c>
      <c r="AQ5" s="85" t="b">
        <v>0</v>
      </c>
      <c r="AR5" s="85" t="b">
        <v>0</v>
      </c>
      <c r="AS5" s="85" t="b">
        <v>0</v>
      </c>
      <c r="AT5" s="85" t="s">
        <v>281</v>
      </c>
      <c r="AU5" s="85">
        <v>3</v>
      </c>
      <c r="AV5" s="90" t="s">
        <v>365</v>
      </c>
      <c r="AW5" s="85" t="b">
        <v>0</v>
      </c>
      <c r="AX5" s="85" t="s">
        <v>370</v>
      </c>
      <c r="AY5" s="90" t="s">
        <v>373</v>
      </c>
      <c r="AZ5" s="85" t="s">
        <v>66</v>
      </c>
      <c r="BA5" s="85" t="str">
        <f>REPLACE(INDEX(GroupVertices[Group],MATCH(Vertices[[#This Row],[Vertex]],GroupVertices[Vertex],0)),1,1,"")</f>
        <v>2</v>
      </c>
      <c r="BB5" s="51"/>
      <c r="BC5" s="51"/>
      <c r="BD5" s="51"/>
      <c r="BE5" s="51"/>
      <c r="BF5" s="51" t="s">
        <v>240</v>
      </c>
      <c r="BG5" s="51" t="s">
        <v>240</v>
      </c>
      <c r="BH5" s="132" t="s">
        <v>558</v>
      </c>
      <c r="BI5" s="132" t="s">
        <v>558</v>
      </c>
      <c r="BJ5" s="132" t="s">
        <v>571</v>
      </c>
      <c r="BK5" s="132" t="s">
        <v>571</v>
      </c>
      <c r="BL5" s="132">
        <v>2</v>
      </c>
      <c r="BM5" s="135">
        <v>7.6923076923076925</v>
      </c>
      <c r="BN5" s="132">
        <v>0</v>
      </c>
      <c r="BO5" s="135">
        <v>0</v>
      </c>
      <c r="BP5" s="132">
        <v>0</v>
      </c>
      <c r="BQ5" s="135">
        <v>0</v>
      </c>
      <c r="BR5" s="132">
        <v>24</v>
      </c>
      <c r="BS5" s="135">
        <v>92.3076923076923</v>
      </c>
      <c r="BT5" s="132">
        <v>26</v>
      </c>
      <c r="BU5" s="2"/>
      <c r="BV5" s="3"/>
      <c r="BW5" s="3"/>
      <c r="BX5" s="3"/>
      <c r="BY5" s="3"/>
    </row>
    <row r="6" spans="1:77" ht="41.45" customHeight="1">
      <c r="A6" s="14" t="s">
        <v>214</v>
      </c>
      <c r="C6" s="15"/>
      <c r="D6" s="15" t="s">
        <v>64</v>
      </c>
      <c r="E6" s="93">
        <v>204.00328677074774</v>
      </c>
      <c r="F6" s="81">
        <v>99.86087353175961</v>
      </c>
      <c r="G6" s="112" t="s">
        <v>250</v>
      </c>
      <c r="H6" s="15"/>
      <c r="I6" s="16" t="s">
        <v>214</v>
      </c>
      <c r="J6" s="66"/>
      <c r="K6" s="66"/>
      <c r="L6" s="114" t="s">
        <v>385</v>
      </c>
      <c r="M6" s="94">
        <v>47.3662143155814</v>
      </c>
      <c r="N6" s="95">
        <v>8738.5673828125</v>
      </c>
      <c r="O6" s="95">
        <v>8287.40625</v>
      </c>
      <c r="P6" s="77"/>
      <c r="Q6" s="96"/>
      <c r="R6" s="96"/>
      <c r="S6" s="97"/>
      <c r="T6" s="51">
        <v>0</v>
      </c>
      <c r="U6" s="51">
        <v>2</v>
      </c>
      <c r="V6" s="52">
        <v>0</v>
      </c>
      <c r="W6" s="52">
        <v>0.052632</v>
      </c>
      <c r="X6" s="52">
        <v>0.098904</v>
      </c>
      <c r="Y6" s="52">
        <v>0.818008</v>
      </c>
      <c r="Z6" s="52">
        <v>0.5</v>
      </c>
      <c r="AA6" s="52">
        <v>0</v>
      </c>
      <c r="AB6" s="82">
        <v>6</v>
      </c>
      <c r="AC6" s="82"/>
      <c r="AD6" s="98"/>
      <c r="AE6" s="85" t="s">
        <v>321</v>
      </c>
      <c r="AF6" s="85">
        <v>2</v>
      </c>
      <c r="AG6" s="85">
        <v>303</v>
      </c>
      <c r="AH6" s="85">
        <v>38334</v>
      </c>
      <c r="AI6" s="85">
        <v>2</v>
      </c>
      <c r="AJ6" s="85"/>
      <c r="AK6" s="85" t="s">
        <v>332</v>
      </c>
      <c r="AL6" s="85"/>
      <c r="AM6" s="85"/>
      <c r="AN6" s="85"/>
      <c r="AO6" s="87">
        <v>41742.10015046296</v>
      </c>
      <c r="AP6" s="85"/>
      <c r="AQ6" s="85" t="b">
        <v>1</v>
      </c>
      <c r="AR6" s="85" t="b">
        <v>0</v>
      </c>
      <c r="AS6" s="85" t="b">
        <v>0</v>
      </c>
      <c r="AT6" s="85" t="s">
        <v>281</v>
      </c>
      <c r="AU6" s="85">
        <v>271</v>
      </c>
      <c r="AV6" s="90" t="s">
        <v>365</v>
      </c>
      <c r="AW6" s="85" t="b">
        <v>0</v>
      </c>
      <c r="AX6" s="85" t="s">
        <v>370</v>
      </c>
      <c r="AY6" s="90" t="s">
        <v>374</v>
      </c>
      <c r="AZ6" s="85" t="s">
        <v>66</v>
      </c>
      <c r="BA6" s="85" t="str">
        <f>REPLACE(INDEX(GroupVertices[Group],MATCH(Vertices[[#This Row],[Vertex]],GroupVertices[Vertex],0)),1,1,"")</f>
        <v>2</v>
      </c>
      <c r="BB6" s="51"/>
      <c r="BC6" s="51"/>
      <c r="BD6" s="51"/>
      <c r="BE6" s="51"/>
      <c r="BF6" s="51"/>
      <c r="BG6" s="51"/>
      <c r="BH6" s="132" t="s">
        <v>559</v>
      </c>
      <c r="BI6" s="132" t="s">
        <v>559</v>
      </c>
      <c r="BJ6" s="132" t="s">
        <v>572</v>
      </c>
      <c r="BK6" s="132" t="s">
        <v>572</v>
      </c>
      <c r="BL6" s="132">
        <v>1</v>
      </c>
      <c r="BM6" s="135">
        <v>4.761904761904762</v>
      </c>
      <c r="BN6" s="132">
        <v>0</v>
      </c>
      <c r="BO6" s="135">
        <v>0</v>
      </c>
      <c r="BP6" s="132">
        <v>0</v>
      </c>
      <c r="BQ6" s="135">
        <v>0</v>
      </c>
      <c r="BR6" s="132">
        <v>20</v>
      </c>
      <c r="BS6" s="135">
        <v>95.23809523809524</v>
      </c>
      <c r="BT6" s="132">
        <v>21</v>
      </c>
      <c r="BU6" s="2"/>
      <c r="BV6" s="3"/>
      <c r="BW6" s="3"/>
      <c r="BX6" s="3"/>
      <c r="BY6" s="3"/>
    </row>
    <row r="7" spans="1:77" ht="41.45" customHeight="1">
      <c r="A7" s="14" t="s">
        <v>215</v>
      </c>
      <c r="C7" s="15"/>
      <c r="D7" s="15" t="s">
        <v>64</v>
      </c>
      <c r="E7" s="93">
        <v>707.0098603122432</v>
      </c>
      <c r="F7" s="81">
        <v>98.19477705553655</v>
      </c>
      <c r="G7" s="112" t="s">
        <v>251</v>
      </c>
      <c r="H7" s="15"/>
      <c r="I7" s="16" t="s">
        <v>215</v>
      </c>
      <c r="J7" s="66"/>
      <c r="K7" s="66"/>
      <c r="L7" s="114" t="s">
        <v>386</v>
      </c>
      <c r="M7" s="94">
        <v>602.6206332915193</v>
      </c>
      <c r="N7" s="95">
        <v>4731.8037109375</v>
      </c>
      <c r="O7" s="95">
        <v>8938.84375</v>
      </c>
      <c r="P7" s="77"/>
      <c r="Q7" s="96"/>
      <c r="R7" s="96"/>
      <c r="S7" s="97"/>
      <c r="T7" s="51">
        <v>2</v>
      </c>
      <c r="U7" s="51">
        <v>1</v>
      </c>
      <c r="V7" s="52">
        <v>0</v>
      </c>
      <c r="W7" s="52">
        <v>0.05</v>
      </c>
      <c r="X7" s="52">
        <v>0.089836</v>
      </c>
      <c r="Y7" s="52">
        <v>0.841565</v>
      </c>
      <c r="Z7" s="52">
        <v>0</v>
      </c>
      <c r="AA7" s="52">
        <v>0</v>
      </c>
      <c r="AB7" s="82">
        <v>7</v>
      </c>
      <c r="AC7" s="82"/>
      <c r="AD7" s="98"/>
      <c r="AE7" s="85" t="s">
        <v>322</v>
      </c>
      <c r="AF7" s="85">
        <v>176</v>
      </c>
      <c r="AG7" s="85">
        <v>3225</v>
      </c>
      <c r="AH7" s="85">
        <v>8414</v>
      </c>
      <c r="AI7" s="85">
        <v>9</v>
      </c>
      <c r="AJ7" s="85"/>
      <c r="AK7" s="85" t="s">
        <v>333</v>
      </c>
      <c r="AL7" s="85" t="s">
        <v>343</v>
      </c>
      <c r="AM7" s="90" t="s">
        <v>350</v>
      </c>
      <c r="AN7" s="85"/>
      <c r="AO7" s="87">
        <v>42544.09730324074</v>
      </c>
      <c r="AP7" s="90" t="s">
        <v>358</v>
      </c>
      <c r="AQ7" s="85" t="b">
        <v>0</v>
      </c>
      <c r="AR7" s="85" t="b">
        <v>0</v>
      </c>
      <c r="AS7" s="85" t="b">
        <v>0</v>
      </c>
      <c r="AT7" s="85" t="s">
        <v>281</v>
      </c>
      <c r="AU7" s="85">
        <v>66</v>
      </c>
      <c r="AV7" s="90" t="s">
        <v>365</v>
      </c>
      <c r="AW7" s="85" t="b">
        <v>0</v>
      </c>
      <c r="AX7" s="85" t="s">
        <v>370</v>
      </c>
      <c r="AY7" s="90" t="s">
        <v>375</v>
      </c>
      <c r="AZ7" s="85" t="s">
        <v>66</v>
      </c>
      <c r="BA7" s="85" t="str">
        <f>REPLACE(INDEX(GroupVertices[Group],MATCH(Vertices[[#This Row],[Vertex]],GroupVertices[Vertex],0)),1,1,"")</f>
        <v>1</v>
      </c>
      <c r="BB7" s="51" t="s">
        <v>236</v>
      </c>
      <c r="BC7" s="51" t="s">
        <v>236</v>
      </c>
      <c r="BD7" s="51" t="s">
        <v>238</v>
      </c>
      <c r="BE7" s="51" t="s">
        <v>238</v>
      </c>
      <c r="BF7" s="51"/>
      <c r="BG7" s="51"/>
      <c r="BH7" s="132" t="s">
        <v>560</v>
      </c>
      <c r="BI7" s="132" t="s">
        <v>560</v>
      </c>
      <c r="BJ7" s="132" t="s">
        <v>573</v>
      </c>
      <c r="BK7" s="132" t="s">
        <v>573</v>
      </c>
      <c r="BL7" s="132">
        <v>0</v>
      </c>
      <c r="BM7" s="135">
        <v>0</v>
      </c>
      <c r="BN7" s="132">
        <v>0</v>
      </c>
      <c r="BO7" s="135">
        <v>0</v>
      </c>
      <c r="BP7" s="132">
        <v>0</v>
      </c>
      <c r="BQ7" s="135">
        <v>0</v>
      </c>
      <c r="BR7" s="132">
        <v>4</v>
      </c>
      <c r="BS7" s="135">
        <v>100</v>
      </c>
      <c r="BT7" s="132">
        <v>4</v>
      </c>
      <c r="BU7" s="2"/>
      <c r="BV7" s="3"/>
      <c r="BW7" s="3"/>
      <c r="BX7" s="3"/>
      <c r="BY7" s="3"/>
    </row>
    <row r="8" spans="1:77" ht="41.45" customHeight="1">
      <c r="A8" s="14" t="s">
        <v>217</v>
      </c>
      <c r="C8" s="15"/>
      <c r="D8" s="15" t="s">
        <v>64</v>
      </c>
      <c r="E8" s="93">
        <v>358.07271980279376</v>
      </c>
      <c r="F8" s="81">
        <v>99.3505530847303</v>
      </c>
      <c r="G8" s="112" t="s">
        <v>253</v>
      </c>
      <c r="H8" s="15"/>
      <c r="I8" s="16" t="s">
        <v>217</v>
      </c>
      <c r="J8" s="66"/>
      <c r="K8" s="66"/>
      <c r="L8" s="114" t="s">
        <v>387</v>
      </c>
      <c r="M8" s="94">
        <v>217.43900862888205</v>
      </c>
      <c r="N8" s="95">
        <v>5347.09375</v>
      </c>
      <c r="O8" s="95">
        <v>3195.337646484375</v>
      </c>
      <c r="P8" s="77"/>
      <c r="Q8" s="96"/>
      <c r="R8" s="96"/>
      <c r="S8" s="97"/>
      <c r="T8" s="51">
        <v>0</v>
      </c>
      <c r="U8" s="51">
        <v>1</v>
      </c>
      <c r="V8" s="52">
        <v>0</v>
      </c>
      <c r="W8" s="52">
        <v>0.05</v>
      </c>
      <c r="X8" s="52">
        <v>0.063801</v>
      </c>
      <c r="Y8" s="52">
        <v>0.483903</v>
      </c>
      <c r="Z8" s="52">
        <v>0</v>
      </c>
      <c r="AA8" s="52">
        <v>0</v>
      </c>
      <c r="AB8" s="82">
        <v>8</v>
      </c>
      <c r="AC8" s="82"/>
      <c r="AD8" s="98"/>
      <c r="AE8" s="85" t="s">
        <v>323</v>
      </c>
      <c r="AF8" s="85">
        <v>1422</v>
      </c>
      <c r="AG8" s="85">
        <v>1198</v>
      </c>
      <c r="AH8" s="85">
        <v>12089</v>
      </c>
      <c r="AI8" s="85">
        <v>7294</v>
      </c>
      <c r="AJ8" s="85"/>
      <c r="AK8" s="85" t="s">
        <v>334</v>
      </c>
      <c r="AL8" s="85" t="s">
        <v>344</v>
      </c>
      <c r="AM8" s="90" t="s">
        <v>351</v>
      </c>
      <c r="AN8" s="85"/>
      <c r="AO8" s="87">
        <v>40808.5978125</v>
      </c>
      <c r="AP8" s="90" t="s">
        <v>359</v>
      </c>
      <c r="AQ8" s="85" t="b">
        <v>1</v>
      </c>
      <c r="AR8" s="85" t="b">
        <v>0</v>
      </c>
      <c r="AS8" s="85" t="b">
        <v>0</v>
      </c>
      <c r="AT8" s="85" t="s">
        <v>281</v>
      </c>
      <c r="AU8" s="85">
        <v>171</v>
      </c>
      <c r="AV8" s="90" t="s">
        <v>365</v>
      </c>
      <c r="AW8" s="85" t="b">
        <v>0</v>
      </c>
      <c r="AX8" s="85" t="s">
        <v>370</v>
      </c>
      <c r="AY8" s="90" t="s">
        <v>376</v>
      </c>
      <c r="AZ8" s="85" t="s">
        <v>66</v>
      </c>
      <c r="BA8" s="85" t="str">
        <f>REPLACE(INDEX(GroupVertices[Group],MATCH(Vertices[[#This Row],[Vertex]],GroupVertices[Vertex],0)),1,1,"")</f>
        <v>1</v>
      </c>
      <c r="BB8" s="51"/>
      <c r="BC8" s="51"/>
      <c r="BD8" s="51"/>
      <c r="BE8" s="51"/>
      <c r="BF8" s="51" t="s">
        <v>241</v>
      </c>
      <c r="BG8" s="51" t="s">
        <v>241</v>
      </c>
      <c r="BH8" s="132" t="s">
        <v>561</v>
      </c>
      <c r="BI8" s="132" t="s">
        <v>561</v>
      </c>
      <c r="BJ8" s="132" t="s">
        <v>574</v>
      </c>
      <c r="BK8" s="132" t="s">
        <v>574</v>
      </c>
      <c r="BL8" s="132">
        <v>0</v>
      </c>
      <c r="BM8" s="135">
        <v>0</v>
      </c>
      <c r="BN8" s="132">
        <v>1</v>
      </c>
      <c r="BO8" s="135">
        <v>5.882352941176471</v>
      </c>
      <c r="BP8" s="132">
        <v>0</v>
      </c>
      <c r="BQ8" s="135">
        <v>0</v>
      </c>
      <c r="BR8" s="132">
        <v>16</v>
      </c>
      <c r="BS8" s="135">
        <v>94.11764705882354</v>
      </c>
      <c r="BT8" s="132">
        <v>17</v>
      </c>
      <c r="BU8" s="2"/>
      <c r="BV8" s="3"/>
      <c r="BW8" s="3"/>
      <c r="BX8" s="3"/>
      <c r="BY8" s="3"/>
    </row>
    <row r="9" spans="1:77" ht="41.45" customHeight="1">
      <c r="A9" s="14" t="s">
        <v>218</v>
      </c>
      <c r="C9" s="15"/>
      <c r="D9" s="15" t="s">
        <v>64</v>
      </c>
      <c r="E9" s="93">
        <v>203.65899753492192</v>
      </c>
      <c r="F9" s="81">
        <v>99.86201391264683</v>
      </c>
      <c r="G9" s="112" t="s">
        <v>254</v>
      </c>
      <c r="H9" s="15"/>
      <c r="I9" s="16" t="s">
        <v>218</v>
      </c>
      <c r="J9" s="66"/>
      <c r="K9" s="66"/>
      <c r="L9" s="114" t="s">
        <v>388</v>
      </c>
      <c r="M9" s="94">
        <v>46.98616337856844</v>
      </c>
      <c r="N9" s="95">
        <v>256.6020202636719</v>
      </c>
      <c r="O9" s="95">
        <v>4339.69287109375</v>
      </c>
      <c r="P9" s="77"/>
      <c r="Q9" s="96"/>
      <c r="R9" s="96"/>
      <c r="S9" s="97"/>
      <c r="T9" s="51">
        <v>0</v>
      </c>
      <c r="U9" s="51">
        <v>1</v>
      </c>
      <c r="V9" s="52">
        <v>0</v>
      </c>
      <c r="W9" s="52">
        <v>0.05</v>
      </c>
      <c r="X9" s="52">
        <v>0.063801</v>
      </c>
      <c r="Y9" s="52">
        <v>0.483903</v>
      </c>
      <c r="Z9" s="52">
        <v>0</v>
      </c>
      <c r="AA9" s="52">
        <v>0</v>
      </c>
      <c r="AB9" s="82">
        <v>9</v>
      </c>
      <c r="AC9" s="82"/>
      <c r="AD9" s="98"/>
      <c r="AE9" s="85" t="s">
        <v>324</v>
      </c>
      <c r="AF9" s="85">
        <v>310</v>
      </c>
      <c r="AG9" s="85">
        <v>301</v>
      </c>
      <c r="AH9" s="85">
        <v>1370</v>
      </c>
      <c r="AI9" s="85">
        <v>344</v>
      </c>
      <c r="AJ9" s="85"/>
      <c r="AK9" s="85" t="s">
        <v>335</v>
      </c>
      <c r="AL9" s="85"/>
      <c r="AM9" s="90" t="s">
        <v>352</v>
      </c>
      <c r="AN9" s="85"/>
      <c r="AO9" s="87">
        <v>40603.9341087963</v>
      </c>
      <c r="AP9" s="90" t="s">
        <v>360</v>
      </c>
      <c r="AQ9" s="85" t="b">
        <v>1</v>
      </c>
      <c r="AR9" s="85" t="b">
        <v>0</v>
      </c>
      <c r="AS9" s="85" t="b">
        <v>0</v>
      </c>
      <c r="AT9" s="85" t="s">
        <v>281</v>
      </c>
      <c r="AU9" s="85">
        <v>2</v>
      </c>
      <c r="AV9" s="90" t="s">
        <v>365</v>
      </c>
      <c r="AW9" s="85" t="b">
        <v>0</v>
      </c>
      <c r="AX9" s="85" t="s">
        <v>370</v>
      </c>
      <c r="AY9" s="90" t="s">
        <v>377</v>
      </c>
      <c r="AZ9" s="85" t="s">
        <v>66</v>
      </c>
      <c r="BA9" s="85" t="str">
        <f>REPLACE(INDEX(GroupVertices[Group],MATCH(Vertices[[#This Row],[Vertex]],GroupVertices[Vertex],0)),1,1,"")</f>
        <v>1</v>
      </c>
      <c r="BB9" s="51"/>
      <c r="BC9" s="51"/>
      <c r="BD9" s="51"/>
      <c r="BE9" s="51"/>
      <c r="BF9" s="51" t="s">
        <v>241</v>
      </c>
      <c r="BG9" s="51" t="s">
        <v>241</v>
      </c>
      <c r="BH9" s="132" t="s">
        <v>562</v>
      </c>
      <c r="BI9" s="132" t="s">
        <v>562</v>
      </c>
      <c r="BJ9" s="132" t="s">
        <v>575</v>
      </c>
      <c r="BK9" s="132" t="s">
        <v>575</v>
      </c>
      <c r="BL9" s="132">
        <v>3</v>
      </c>
      <c r="BM9" s="135">
        <v>12.5</v>
      </c>
      <c r="BN9" s="132">
        <v>0</v>
      </c>
      <c r="BO9" s="135">
        <v>0</v>
      </c>
      <c r="BP9" s="132">
        <v>0</v>
      </c>
      <c r="BQ9" s="135">
        <v>0</v>
      </c>
      <c r="BR9" s="132">
        <v>21</v>
      </c>
      <c r="BS9" s="135">
        <v>87.5</v>
      </c>
      <c r="BT9" s="132">
        <v>24</v>
      </c>
      <c r="BU9" s="2"/>
      <c r="BV9" s="3"/>
      <c r="BW9" s="3"/>
      <c r="BX9" s="3"/>
      <c r="BY9" s="3"/>
    </row>
    <row r="10" spans="1:77" ht="41.45" customHeight="1">
      <c r="A10" s="14" t="s">
        <v>219</v>
      </c>
      <c r="C10" s="15"/>
      <c r="D10" s="15" t="s">
        <v>64</v>
      </c>
      <c r="E10" s="93">
        <v>162</v>
      </c>
      <c r="F10" s="81">
        <v>100</v>
      </c>
      <c r="G10" s="112" t="s">
        <v>255</v>
      </c>
      <c r="H10" s="15"/>
      <c r="I10" s="16" t="s">
        <v>219</v>
      </c>
      <c r="J10" s="66"/>
      <c r="K10" s="66"/>
      <c r="L10" s="114" t="s">
        <v>389</v>
      </c>
      <c r="M10" s="94">
        <v>1</v>
      </c>
      <c r="N10" s="95">
        <v>2543.140380859375</v>
      </c>
      <c r="O10" s="95">
        <v>432.1330871582031</v>
      </c>
      <c r="P10" s="77"/>
      <c r="Q10" s="96"/>
      <c r="R10" s="96"/>
      <c r="S10" s="97"/>
      <c r="T10" s="51">
        <v>0</v>
      </c>
      <c r="U10" s="51">
        <v>1</v>
      </c>
      <c r="V10" s="52">
        <v>0</v>
      </c>
      <c r="W10" s="52">
        <v>0.05</v>
      </c>
      <c r="X10" s="52">
        <v>0.063801</v>
      </c>
      <c r="Y10" s="52">
        <v>0.483903</v>
      </c>
      <c r="Z10" s="52">
        <v>0</v>
      </c>
      <c r="AA10" s="52">
        <v>0</v>
      </c>
      <c r="AB10" s="82">
        <v>10</v>
      </c>
      <c r="AC10" s="82"/>
      <c r="AD10" s="98"/>
      <c r="AE10" s="85" t="s">
        <v>325</v>
      </c>
      <c r="AF10" s="85">
        <v>246</v>
      </c>
      <c r="AG10" s="85">
        <v>59</v>
      </c>
      <c r="AH10" s="85">
        <v>376</v>
      </c>
      <c r="AI10" s="85">
        <v>568</v>
      </c>
      <c r="AJ10" s="85"/>
      <c r="AK10" s="85" t="s">
        <v>336</v>
      </c>
      <c r="AL10" s="85" t="s">
        <v>345</v>
      </c>
      <c r="AM10" s="90" t="s">
        <v>353</v>
      </c>
      <c r="AN10" s="85"/>
      <c r="AO10" s="87">
        <v>42298.089004629626</v>
      </c>
      <c r="AP10" s="90" t="s">
        <v>361</v>
      </c>
      <c r="AQ10" s="85" t="b">
        <v>0</v>
      </c>
      <c r="AR10" s="85" t="b">
        <v>0</v>
      </c>
      <c r="AS10" s="85" t="b">
        <v>0</v>
      </c>
      <c r="AT10" s="85" t="s">
        <v>281</v>
      </c>
      <c r="AU10" s="85">
        <v>1</v>
      </c>
      <c r="AV10" s="90" t="s">
        <v>365</v>
      </c>
      <c r="AW10" s="85" t="b">
        <v>0</v>
      </c>
      <c r="AX10" s="85" t="s">
        <v>370</v>
      </c>
      <c r="AY10" s="90" t="s">
        <v>378</v>
      </c>
      <c r="AZ10" s="85" t="s">
        <v>66</v>
      </c>
      <c r="BA10" s="85" t="str">
        <f>REPLACE(INDEX(GroupVertices[Group],MATCH(Vertices[[#This Row],[Vertex]],GroupVertices[Vertex],0)),1,1,"")</f>
        <v>1</v>
      </c>
      <c r="BB10" s="51"/>
      <c r="BC10" s="51"/>
      <c r="BD10" s="51"/>
      <c r="BE10" s="51"/>
      <c r="BF10" s="51" t="s">
        <v>242</v>
      </c>
      <c r="BG10" s="51" t="s">
        <v>242</v>
      </c>
      <c r="BH10" s="132" t="s">
        <v>563</v>
      </c>
      <c r="BI10" s="132" t="s">
        <v>563</v>
      </c>
      <c r="BJ10" s="132" t="s">
        <v>576</v>
      </c>
      <c r="BK10" s="132" t="s">
        <v>576</v>
      </c>
      <c r="BL10" s="132">
        <v>2</v>
      </c>
      <c r="BM10" s="135">
        <v>10</v>
      </c>
      <c r="BN10" s="132">
        <v>0</v>
      </c>
      <c r="BO10" s="135">
        <v>0</v>
      </c>
      <c r="BP10" s="132">
        <v>0</v>
      </c>
      <c r="BQ10" s="135">
        <v>0</v>
      </c>
      <c r="BR10" s="132">
        <v>18</v>
      </c>
      <c r="BS10" s="135">
        <v>90</v>
      </c>
      <c r="BT10" s="132">
        <v>20</v>
      </c>
      <c r="BU10" s="2"/>
      <c r="BV10" s="3"/>
      <c r="BW10" s="3"/>
      <c r="BX10" s="3"/>
      <c r="BY10" s="3"/>
    </row>
    <row r="11" spans="1:77" ht="41.45" customHeight="1">
      <c r="A11" s="14" t="s">
        <v>220</v>
      </c>
      <c r="C11" s="15"/>
      <c r="D11" s="15" t="s">
        <v>64</v>
      </c>
      <c r="E11" s="93">
        <v>362.892769104355</v>
      </c>
      <c r="F11" s="81">
        <v>99.33458775230928</v>
      </c>
      <c r="G11" s="112" t="s">
        <v>367</v>
      </c>
      <c r="H11" s="15"/>
      <c r="I11" s="16" t="s">
        <v>220</v>
      </c>
      <c r="J11" s="66"/>
      <c r="K11" s="66"/>
      <c r="L11" s="114" t="s">
        <v>390</v>
      </c>
      <c r="M11" s="94">
        <v>222.7597217470635</v>
      </c>
      <c r="N11" s="95">
        <v>6607.5263671875</v>
      </c>
      <c r="O11" s="95">
        <v>2105.671875</v>
      </c>
      <c r="P11" s="77"/>
      <c r="Q11" s="96"/>
      <c r="R11" s="96"/>
      <c r="S11" s="97"/>
      <c r="T11" s="51">
        <v>0</v>
      </c>
      <c r="U11" s="51">
        <v>2</v>
      </c>
      <c r="V11" s="52">
        <v>18</v>
      </c>
      <c r="W11" s="52">
        <v>0.055556</v>
      </c>
      <c r="X11" s="52">
        <v>0.069651</v>
      </c>
      <c r="Y11" s="52">
        <v>0.957178</v>
      </c>
      <c r="Z11" s="52">
        <v>0</v>
      </c>
      <c r="AA11" s="52">
        <v>0</v>
      </c>
      <c r="AB11" s="82">
        <v>11</v>
      </c>
      <c r="AC11" s="82"/>
      <c r="AD11" s="98"/>
      <c r="AE11" s="85" t="s">
        <v>326</v>
      </c>
      <c r="AF11" s="85">
        <v>579</v>
      </c>
      <c r="AG11" s="85">
        <v>1226</v>
      </c>
      <c r="AH11" s="85">
        <v>8954</v>
      </c>
      <c r="AI11" s="85">
        <v>557</v>
      </c>
      <c r="AJ11" s="85"/>
      <c r="AK11" s="85" t="s">
        <v>337</v>
      </c>
      <c r="AL11" s="85" t="s">
        <v>346</v>
      </c>
      <c r="AM11" s="85"/>
      <c r="AN11" s="85"/>
      <c r="AO11" s="87">
        <v>40057.83459490741</v>
      </c>
      <c r="AP11" s="90" t="s">
        <v>362</v>
      </c>
      <c r="AQ11" s="85" t="b">
        <v>0</v>
      </c>
      <c r="AR11" s="85" t="b">
        <v>0</v>
      </c>
      <c r="AS11" s="85" t="b">
        <v>1</v>
      </c>
      <c r="AT11" s="85" t="s">
        <v>281</v>
      </c>
      <c r="AU11" s="85">
        <v>117</v>
      </c>
      <c r="AV11" s="90" t="s">
        <v>365</v>
      </c>
      <c r="AW11" s="85" t="b">
        <v>0</v>
      </c>
      <c r="AX11" s="85" t="s">
        <v>370</v>
      </c>
      <c r="AY11" s="90" t="s">
        <v>379</v>
      </c>
      <c r="AZ11" s="85" t="s">
        <v>66</v>
      </c>
      <c r="BA11" s="85" t="str">
        <f>REPLACE(INDEX(GroupVertices[Group],MATCH(Vertices[[#This Row],[Vertex]],GroupVertices[Vertex],0)),1,1,"")</f>
        <v>3</v>
      </c>
      <c r="BB11" s="51"/>
      <c r="BC11" s="51"/>
      <c r="BD11" s="51"/>
      <c r="BE11" s="51"/>
      <c r="BF11" s="51" t="s">
        <v>243</v>
      </c>
      <c r="BG11" s="51" t="s">
        <v>243</v>
      </c>
      <c r="BH11" s="132" t="s">
        <v>564</v>
      </c>
      <c r="BI11" s="132" t="s">
        <v>564</v>
      </c>
      <c r="BJ11" s="132" t="s">
        <v>577</v>
      </c>
      <c r="BK11" s="132" t="s">
        <v>577</v>
      </c>
      <c r="BL11" s="132">
        <v>1</v>
      </c>
      <c r="BM11" s="135">
        <v>4.166666666666667</v>
      </c>
      <c r="BN11" s="132">
        <v>0</v>
      </c>
      <c r="BO11" s="135">
        <v>0</v>
      </c>
      <c r="BP11" s="132">
        <v>0</v>
      </c>
      <c r="BQ11" s="135">
        <v>0</v>
      </c>
      <c r="BR11" s="132">
        <v>23</v>
      </c>
      <c r="BS11" s="135">
        <v>95.83333333333333</v>
      </c>
      <c r="BT11" s="132">
        <v>24</v>
      </c>
      <c r="BU11" s="2"/>
      <c r="BV11" s="3"/>
      <c r="BW11" s="3"/>
      <c r="BX11" s="3"/>
      <c r="BY11" s="3"/>
    </row>
    <row r="12" spans="1:77" ht="41.45" customHeight="1">
      <c r="A12" s="14" t="s">
        <v>222</v>
      </c>
      <c r="C12" s="15"/>
      <c r="D12" s="15" t="s">
        <v>64</v>
      </c>
      <c r="E12" s="93">
        <v>1000</v>
      </c>
      <c r="F12" s="81">
        <v>70</v>
      </c>
      <c r="G12" s="112" t="s">
        <v>368</v>
      </c>
      <c r="H12" s="15"/>
      <c r="I12" s="16" t="s">
        <v>222</v>
      </c>
      <c r="J12" s="66"/>
      <c r="K12" s="66"/>
      <c r="L12" s="114" t="s">
        <v>391</v>
      </c>
      <c r="M12" s="94">
        <v>9999</v>
      </c>
      <c r="N12" s="95">
        <v>8738.5673828125</v>
      </c>
      <c r="O12" s="95">
        <v>2105.671875</v>
      </c>
      <c r="P12" s="77"/>
      <c r="Q12" s="96"/>
      <c r="R12" s="96"/>
      <c r="S12" s="97"/>
      <c r="T12" s="51">
        <v>1</v>
      </c>
      <c r="U12" s="51">
        <v>0</v>
      </c>
      <c r="V12" s="52">
        <v>0</v>
      </c>
      <c r="W12" s="52">
        <v>0.037037</v>
      </c>
      <c r="X12" s="52">
        <v>0.020185</v>
      </c>
      <c r="Y12" s="52">
        <v>0.556798</v>
      </c>
      <c r="Z12" s="52">
        <v>0</v>
      </c>
      <c r="AA12" s="52">
        <v>0</v>
      </c>
      <c r="AB12" s="82">
        <v>12</v>
      </c>
      <c r="AC12" s="82"/>
      <c r="AD12" s="98"/>
      <c r="AE12" s="85" t="s">
        <v>327</v>
      </c>
      <c r="AF12" s="85">
        <v>912</v>
      </c>
      <c r="AG12" s="85">
        <v>52673</v>
      </c>
      <c r="AH12" s="85">
        <v>10889</v>
      </c>
      <c r="AI12" s="85">
        <v>1480</v>
      </c>
      <c r="AJ12" s="85"/>
      <c r="AK12" s="85" t="s">
        <v>338</v>
      </c>
      <c r="AL12" s="85" t="s">
        <v>347</v>
      </c>
      <c r="AM12" s="90" t="s">
        <v>354</v>
      </c>
      <c r="AN12" s="85"/>
      <c r="AO12" s="87">
        <v>39777.86887731482</v>
      </c>
      <c r="AP12" s="90" t="s">
        <v>363</v>
      </c>
      <c r="AQ12" s="85" t="b">
        <v>0</v>
      </c>
      <c r="AR12" s="85" t="b">
        <v>0</v>
      </c>
      <c r="AS12" s="85" t="b">
        <v>0</v>
      </c>
      <c r="AT12" s="85"/>
      <c r="AU12" s="85">
        <v>1363</v>
      </c>
      <c r="AV12" s="90" t="s">
        <v>365</v>
      </c>
      <c r="AW12" s="85" t="b">
        <v>1</v>
      </c>
      <c r="AX12" s="85" t="s">
        <v>370</v>
      </c>
      <c r="AY12" s="90" t="s">
        <v>380</v>
      </c>
      <c r="AZ12" s="85" t="s">
        <v>65</v>
      </c>
      <c r="BA12" s="85" t="str">
        <f>REPLACE(INDEX(GroupVertices[Group],MATCH(Vertices[[#This Row],[Vertex]],GroupVertices[Vertex],0)),1,1,"")</f>
        <v>3</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99" t="s">
        <v>221</v>
      </c>
      <c r="C13" s="100"/>
      <c r="D13" s="100" t="s">
        <v>64</v>
      </c>
      <c r="E13" s="101">
        <v>310.7329498767461</v>
      </c>
      <c r="F13" s="102">
        <v>99.50735545672255</v>
      </c>
      <c r="G13" s="113" t="s">
        <v>369</v>
      </c>
      <c r="H13" s="100"/>
      <c r="I13" s="103" t="s">
        <v>221</v>
      </c>
      <c r="J13" s="104"/>
      <c r="K13" s="104"/>
      <c r="L13" s="115" t="s">
        <v>392</v>
      </c>
      <c r="M13" s="105">
        <v>165.18200478959972</v>
      </c>
      <c r="N13" s="106">
        <v>1547.5806884765625</v>
      </c>
      <c r="O13" s="106">
        <v>9465.40625</v>
      </c>
      <c r="P13" s="107"/>
      <c r="Q13" s="108"/>
      <c r="R13" s="108"/>
      <c r="S13" s="109"/>
      <c r="T13" s="51">
        <v>2</v>
      </c>
      <c r="U13" s="51">
        <v>2</v>
      </c>
      <c r="V13" s="52">
        <v>0</v>
      </c>
      <c r="W13" s="52">
        <v>0.05</v>
      </c>
      <c r="X13" s="52">
        <v>0.089836</v>
      </c>
      <c r="Y13" s="52">
        <v>0.841565</v>
      </c>
      <c r="Z13" s="52">
        <v>0</v>
      </c>
      <c r="AA13" s="52">
        <v>1</v>
      </c>
      <c r="AB13" s="110">
        <v>13</v>
      </c>
      <c r="AC13" s="110"/>
      <c r="AD13" s="111"/>
      <c r="AE13" s="85" t="s">
        <v>328</v>
      </c>
      <c r="AF13" s="85">
        <v>1303</v>
      </c>
      <c r="AG13" s="85">
        <v>923</v>
      </c>
      <c r="AH13" s="85">
        <v>3343</v>
      </c>
      <c r="AI13" s="85">
        <v>1880</v>
      </c>
      <c r="AJ13" s="85"/>
      <c r="AK13" s="85" t="s">
        <v>339</v>
      </c>
      <c r="AL13" s="85" t="s">
        <v>348</v>
      </c>
      <c r="AM13" s="90" t="s">
        <v>355</v>
      </c>
      <c r="AN13" s="85"/>
      <c r="AO13" s="87">
        <v>39803.44598379629</v>
      </c>
      <c r="AP13" s="90" t="s">
        <v>364</v>
      </c>
      <c r="AQ13" s="85" t="b">
        <v>0</v>
      </c>
      <c r="AR13" s="85" t="b">
        <v>0</v>
      </c>
      <c r="AS13" s="85" t="b">
        <v>1</v>
      </c>
      <c r="AT13" s="85" t="s">
        <v>281</v>
      </c>
      <c r="AU13" s="85">
        <v>32</v>
      </c>
      <c r="AV13" s="90" t="s">
        <v>366</v>
      </c>
      <c r="AW13" s="85" t="b">
        <v>0</v>
      </c>
      <c r="AX13" s="85" t="s">
        <v>370</v>
      </c>
      <c r="AY13" s="90" t="s">
        <v>381</v>
      </c>
      <c r="AZ13" s="85" t="s">
        <v>66</v>
      </c>
      <c r="BA13" s="85" t="str">
        <f>REPLACE(INDEX(GroupVertices[Group],MATCH(Vertices[[#This Row],[Vertex]],GroupVertices[Vertex],0)),1,1,"")</f>
        <v>1</v>
      </c>
      <c r="BB13" s="51" t="s">
        <v>237</v>
      </c>
      <c r="BC13" s="51" t="s">
        <v>237</v>
      </c>
      <c r="BD13" s="51" t="s">
        <v>239</v>
      </c>
      <c r="BE13" s="51" t="s">
        <v>239</v>
      </c>
      <c r="BF13" s="51" t="s">
        <v>244</v>
      </c>
      <c r="BG13" s="51" t="s">
        <v>244</v>
      </c>
      <c r="BH13" s="132" t="s">
        <v>565</v>
      </c>
      <c r="BI13" s="132" t="s">
        <v>567</v>
      </c>
      <c r="BJ13" s="132" t="s">
        <v>578</v>
      </c>
      <c r="BK13" s="132" t="s">
        <v>578</v>
      </c>
      <c r="BL13" s="132">
        <v>3</v>
      </c>
      <c r="BM13" s="135">
        <v>6.382978723404255</v>
      </c>
      <c r="BN13" s="132">
        <v>0</v>
      </c>
      <c r="BO13" s="135">
        <v>0</v>
      </c>
      <c r="BP13" s="132">
        <v>0</v>
      </c>
      <c r="BQ13" s="135">
        <v>0</v>
      </c>
      <c r="BR13" s="132">
        <v>44</v>
      </c>
      <c r="BS13" s="135">
        <v>93.61702127659575</v>
      </c>
      <c r="BT13" s="132">
        <v>47</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
    <dataValidation allowBlank="1" showInputMessage="1" promptTitle="Vertex Tooltip" prompt="Enter optional text that will pop up when the mouse is hovered over the vertex." errorTitle="Invalid Vertex Image Key" sqref="L3:L1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
    <dataValidation allowBlank="1" showInputMessage="1" promptTitle="Vertex Label Fill Color" prompt="To select an optional fill color for the Label shape, right-click and select Select Color on the right-click menu." sqref="J3:J13"/>
    <dataValidation allowBlank="1" showInputMessage="1" promptTitle="Vertex Image File" prompt="Enter the path to an image file.  Hover over the column header for examples." errorTitle="Invalid Vertex Image Key" sqref="G3:G13"/>
    <dataValidation allowBlank="1" showInputMessage="1" promptTitle="Vertex Color" prompt="To select an optional vertex color, right-click and select Select Color on the right-click menu." sqref="C3:C13"/>
    <dataValidation allowBlank="1" showInputMessage="1" promptTitle="Vertex Opacity" prompt="Enter an optional vertex opacity between 0 (transparent) and 100 (opaque)." errorTitle="Invalid Vertex Opacity" error="The optional vertex opacity must be a whole number between 0 and 10." sqref="F3:F13"/>
    <dataValidation type="list" allowBlank="1" showInputMessage="1" showErrorMessage="1" promptTitle="Vertex Shape" prompt="Select an optional vertex shape." errorTitle="Invalid Vertex Shape" error="You have entered an invalid vertex shape.  Try selecting from the drop-down list instead." sqref="D3:D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
      <formula1>ValidVertexLabelPositions</formula1>
    </dataValidation>
    <dataValidation allowBlank="1" showInputMessage="1" showErrorMessage="1" promptTitle="Vertex Name" prompt="Enter the name of the vertex." sqref="A3:A13"/>
  </dataValidations>
  <hyperlinks>
    <hyperlink ref="AM5" r:id="rId1" display="https://t.co/iz3ddLO8ie"/>
    <hyperlink ref="AM7" r:id="rId2" display="https://t.co/iIjD4FEv5n"/>
    <hyperlink ref="AM8" r:id="rId3" display="https://t.co/8b7d71Lxzv"/>
    <hyperlink ref="AM9" r:id="rId4" display="http://t.co/VJZDcV7SFJ"/>
    <hyperlink ref="AM10" r:id="rId5" display="https://t.co/T3BrZIWSpO"/>
    <hyperlink ref="AM12" r:id="rId6" display="http://t.co/ZadbwZ5gtM"/>
    <hyperlink ref="AM13" r:id="rId7" display="http://t.co/IKJuyiM4UL"/>
    <hyperlink ref="AP3" r:id="rId8" display="https://pbs.twimg.com/profile_banners/873919885096693761/1536097951"/>
    <hyperlink ref="AP5" r:id="rId9" display="https://pbs.twimg.com/profile_banners/24504364/1554021095"/>
    <hyperlink ref="AP7" r:id="rId10" display="https://pbs.twimg.com/profile_banners/745803592154546176/1468580225"/>
    <hyperlink ref="AP8" r:id="rId11" display="https://pbs.twimg.com/profile_banners/378020992/1398807984"/>
    <hyperlink ref="AP9" r:id="rId12" display="https://pbs.twimg.com/profile_banners/259432699/1406210209"/>
    <hyperlink ref="AP10" r:id="rId13" display="https://pbs.twimg.com/profile_banners/4006344268/1556884804"/>
    <hyperlink ref="AP11" r:id="rId14" display="https://pbs.twimg.com/profile_banners/70770699/1423329110"/>
    <hyperlink ref="AP12" r:id="rId15" display="https://pbs.twimg.com/profile_banners/17631078/1534175882"/>
    <hyperlink ref="AP13" r:id="rId16" display="https://pbs.twimg.com/profile_banners/18282433/1473277432"/>
    <hyperlink ref="AV3" r:id="rId17" display="http://abs.twimg.com/images/themes/theme1/bg.png"/>
    <hyperlink ref="AV5" r:id="rId18" display="http://abs.twimg.com/images/themes/theme1/bg.png"/>
    <hyperlink ref="AV6" r:id="rId19" display="http://abs.twimg.com/images/themes/theme1/bg.png"/>
    <hyperlink ref="AV7" r:id="rId20" display="http://abs.twimg.com/images/themes/theme1/bg.png"/>
    <hyperlink ref="AV8" r:id="rId21" display="http://abs.twimg.com/images/themes/theme1/bg.png"/>
    <hyperlink ref="AV9" r:id="rId22" display="http://abs.twimg.com/images/themes/theme1/bg.png"/>
    <hyperlink ref="AV10" r:id="rId23" display="http://abs.twimg.com/images/themes/theme1/bg.png"/>
    <hyperlink ref="AV11" r:id="rId24" display="http://abs.twimg.com/images/themes/theme1/bg.png"/>
    <hyperlink ref="AV12" r:id="rId25" display="http://abs.twimg.com/images/themes/theme1/bg.png"/>
    <hyperlink ref="AV13" r:id="rId26" display="http://abs.twimg.com/images/themes/theme17/bg.gif"/>
    <hyperlink ref="G3" r:id="rId27" display="http://pbs.twimg.com/profile_images/1037096535547244544/-0ByzjIf_normal.jpg"/>
    <hyperlink ref="G4" r:id="rId28" display="http://pbs.twimg.com/profile_images/1036836709516759040/RkUWEWZZ_normal.jpg"/>
    <hyperlink ref="G5" r:id="rId29" display="http://pbs.twimg.com/profile_images/1112271197604057088/48NzI3y0_normal.jpg"/>
    <hyperlink ref="G6" r:id="rId30" display="http://pbs.twimg.com/profile_images/455172426075078656/1J2ykRtc_normal.jpeg"/>
    <hyperlink ref="G7" r:id="rId31" display="http://pbs.twimg.com/profile_images/753906274232709120/G422WoaA_normal.jpg"/>
    <hyperlink ref="G8" r:id="rId32" display="http://pbs.twimg.com/profile_images/3072254603/656dd9fd3cde6dff00e514e8f9d22143_normal.jpeg"/>
    <hyperlink ref="G9" r:id="rId33" display="http://pbs.twimg.com/profile_images/768854758329167872/N3FDnqPl_normal.jpg"/>
    <hyperlink ref="G10" r:id="rId34" display="http://pbs.twimg.com/profile_images/925462248411291648/2nlCmPaJ_normal.jpg"/>
    <hyperlink ref="G11" r:id="rId35" display="http://pbs.twimg.com/profile_images/983200312126201856/tF_W6kGN_normal.jpg"/>
    <hyperlink ref="G12" r:id="rId36" display="http://pbs.twimg.com/profile_images/996072700748664832/GrqCroMi_normal.jpg"/>
    <hyperlink ref="G13" r:id="rId37" display="http://pbs.twimg.com/profile_images/1032896117829246977/jJjbX-FA_normal.jpg"/>
    <hyperlink ref="AY3" r:id="rId38" display="https://twitter.com/zuzudotai"/>
    <hyperlink ref="AY4" r:id="rId39" display="https://twitter.com/squirrelai_edu"/>
    <hyperlink ref="AY5" r:id="rId40" display="https://twitter.com/spillteori"/>
    <hyperlink ref="AY6" r:id="rId41" display="https://twitter.com/bestofbothbots"/>
    <hyperlink ref="AY7" r:id="rId42" display="https://twitter.com/syncedtech"/>
    <hyperlink ref="AY8" r:id="rId43" display="https://twitter.com/tanyalms"/>
    <hyperlink ref="AY9" r:id="rId44" display="https://twitter.com/lizlealconrad"/>
    <hyperlink ref="AY10" r:id="rId45" display="https://twitter.com/steinmonteiro"/>
    <hyperlink ref="AY11" r:id="rId46" display="https://twitter.com/digitalmasala"/>
    <hyperlink ref="AY12" r:id="rId47" display="https://twitter.com/carnegiemellon"/>
    <hyperlink ref="AY13" r:id="rId48" display="https://twitter.com/dimstudi0"/>
  </hyperlinks>
  <printOptions/>
  <pageMargins left="0.7" right="0.7" top="0.75" bottom="0.75" header="0.3" footer="0.3"/>
  <pageSetup horizontalDpi="600" verticalDpi="600" orientation="portrait" r:id="rId53"/>
  <drawing r:id="rId52"/>
  <legacyDrawing r:id="rId50"/>
  <tableParts>
    <tablePart r:id="rId5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456</v>
      </c>
      <c r="Z2" s="13" t="s">
        <v>462</v>
      </c>
      <c r="AA2" s="13" t="s">
        <v>474</v>
      </c>
      <c r="AB2" s="13" t="s">
        <v>498</v>
      </c>
      <c r="AC2" s="13" t="s">
        <v>525</v>
      </c>
      <c r="AD2" s="13" t="s">
        <v>536</v>
      </c>
      <c r="AE2" s="13" t="s">
        <v>537</v>
      </c>
      <c r="AF2" s="13" t="s">
        <v>545</v>
      </c>
      <c r="AG2" s="67" t="s">
        <v>612</v>
      </c>
      <c r="AH2" s="67" t="s">
        <v>613</v>
      </c>
      <c r="AI2" s="67" t="s">
        <v>614</v>
      </c>
      <c r="AJ2" s="67" t="s">
        <v>615</v>
      </c>
      <c r="AK2" s="67" t="s">
        <v>616</v>
      </c>
      <c r="AL2" s="67" t="s">
        <v>617</v>
      </c>
      <c r="AM2" s="67" t="s">
        <v>618</v>
      </c>
      <c r="AN2" s="67" t="s">
        <v>619</v>
      </c>
      <c r="AO2" s="67" t="s">
        <v>622</v>
      </c>
    </row>
    <row r="3" spans="1:41" ht="15">
      <c r="A3" s="126" t="s">
        <v>432</v>
      </c>
      <c r="B3" s="127" t="s">
        <v>435</v>
      </c>
      <c r="C3" s="127" t="s">
        <v>56</v>
      </c>
      <c r="D3" s="118"/>
      <c r="E3" s="117"/>
      <c r="F3" s="119" t="s">
        <v>625</v>
      </c>
      <c r="G3" s="120"/>
      <c r="H3" s="120"/>
      <c r="I3" s="121">
        <v>3</v>
      </c>
      <c r="J3" s="122"/>
      <c r="K3" s="51">
        <v>6</v>
      </c>
      <c r="L3" s="51">
        <v>8</v>
      </c>
      <c r="M3" s="51">
        <v>0</v>
      </c>
      <c r="N3" s="51">
        <v>8</v>
      </c>
      <c r="O3" s="51">
        <v>2</v>
      </c>
      <c r="P3" s="52">
        <v>0.2</v>
      </c>
      <c r="Q3" s="52">
        <v>0.3333333333333333</v>
      </c>
      <c r="R3" s="51">
        <v>1</v>
      </c>
      <c r="S3" s="51">
        <v>0</v>
      </c>
      <c r="T3" s="51">
        <v>6</v>
      </c>
      <c r="U3" s="51">
        <v>8</v>
      </c>
      <c r="V3" s="51">
        <v>2</v>
      </c>
      <c r="W3" s="52">
        <v>1.388889</v>
      </c>
      <c r="X3" s="52">
        <v>0.2</v>
      </c>
      <c r="Y3" s="85" t="s">
        <v>457</v>
      </c>
      <c r="Z3" s="85" t="s">
        <v>463</v>
      </c>
      <c r="AA3" s="85" t="s">
        <v>475</v>
      </c>
      <c r="AB3" s="91" t="s">
        <v>499</v>
      </c>
      <c r="AC3" s="91" t="s">
        <v>526</v>
      </c>
      <c r="AD3" s="91"/>
      <c r="AE3" s="91" t="s">
        <v>538</v>
      </c>
      <c r="AF3" s="91" t="s">
        <v>546</v>
      </c>
      <c r="AG3" s="132">
        <v>10</v>
      </c>
      <c r="AH3" s="135">
        <v>7.299270072992701</v>
      </c>
      <c r="AI3" s="132">
        <v>1</v>
      </c>
      <c r="AJ3" s="135">
        <v>0.7299270072992701</v>
      </c>
      <c r="AK3" s="132">
        <v>0</v>
      </c>
      <c r="AL3" s="135">
        <v>0</v>
      </c>
      <c r="AM3" s="132">
        <v>126</v>
      </c>
      <c r="AN3" s="135">
        <v>91.97080291970804</v>
      </c>
      <c r="AO3" s="132">
        <v>137</v>
      </c>
    </row>
    <row r="4" spans="1:41" ht="15">
      <c r="A4" s="126" t="s">
        <v>433</v>
      </c>
      <c r="B4" s="127" t="s">
        <v>436</v>
      </c>
      <c r="C4" s="127" t="s">
        <v>56</v>
      </c>
      <c r="D4" s="123"/>
      <c r="E4" s="100"/>
      <c r="F4" s="103" t="s">
        <v>626</v>
      </c>
      <c r="G4" s="107"/>
      <c r="H4" s="107"/>
      <c r="I4" s="124">
        <v>4</v>
      </c>
      <c r="J4" s="110"/>
      <c r="K4" s="51">
        <v>3</v>
      </c>
      <c r="L4" s="51">
        <v>2</v>
      </c>
      <c r="M4" s="51">
        <v>0</v>
      </c>
      <c r="N4" s="51">
        <v>2</v>
      </c>
      <c r="O4" s="51">
        <v>0</v>
      </c>
      <c r="P4" s="52">
        <v>0</v>
      </c>
      <c r="Q4" s="52">
        <v>0</v>
      </c>
      <c r="R4" s="51">
        <v>1</v>
      </c>
      <c r="S4" s="51">
        <v>0</v>
      </c>
      <c r="T4" s="51">
        <v>3</v>
      </c>
      <c r="U4" s="51">
        <v>2</v>
      </c>
      <c r="V4" s="51">
        <v>2</v>
      </c>
      <c r="W4" s="52">
        <v>0.888889</v>
      </c>
      <c r="X4" s="52">
        <v>0.3333333333333333</v>
      </c>
      <c r="Y4" s="85"/>
      <c r="Z4" s="85"/>
      <c r="AA4" s="85" t="s">
        <v>240</v>
      </c>
      <c r="AB4" s="91" t="s">
        <v>500</v>
      </c>
      <c r="AC4" s="91" t="s">
        <v>527</v>
      </c>
      <c r="AD4" s="91"/>
      <c r="AE4" s="91" t="s">
        <v>539</v>
      </c>
      <c r="AF4" s="91" t="s">
        <v>547</v>
      </c>
      <c r="AG4" s="132">
        <v>4</v>
      </c>
      <c r="AH4" s="135">
        <v>5.405405405405405</v>
      </c>
      <c r="AI4" s="132">
        <v>0</v>
      </c>
      <c r="AJ4" s="135">
        <v>0</v>
      </c>
      <c r="AK4" s="132">
        <v>0</v>
      </c>
      <c r="AL4" s="135">
        <v>0</v>
      </c>
      <c r="AM4" s="132">
        <v>70</v>
      </c>
      <c r="AN4" s="135">
        <v>94.5945945945946</v>
      </c>
      <c r="AO4" s="132">
        <v>74</v>
      </c>
    </row>
    <row r="5" spans="1:41" ht="15">
      <c r="A5" s="126" t="s">
        <v>434</v>
      </c>
      <c r="B5" s="127" t="s">
        <v>437</v>
      </c>
      <c r="C5" s="127" t="s">
        <v>56</v>
      </c>
      <c r="D5" s="123"/>
      <c r="E5" s="100"/>
      <c r="F5" s="103" t="s">
        <v>434</v>
      </c>
      <c r="G5" s="107"/>
      <c r="H5" s="107"/>
      <c r="I5" s="124">
        <v>5</v>
      </c>
      <c r="J5" s="110"/>
      <c r="K5" s="51">
        <v>2</v>
      </c>
      <c r="L5" s="51">
        <v>1</v>
      </c>
      <c r="M5" s="51">
        <v>0</v>
      </c>
      <c r="N5" s="51">
        <v>1</v>
      </c>
      <c r="O5" s="51">
        <v>0</v>
      </c>
      <c r="P5" s="52">
        <v>0</v>
      </c>
      <c r="Q5" s="52">
        <v>0</v>
      </c>
      <c r="R5" s="51">
        <v>1</v>
      </c>
      <c r="S5" s="51">
        <v>0</v>
      </c>
      <c r="T5" s="51">
        <v>2</v>
      </c>
      <c r="U5" s="51">
        <v>1</v>
      </c>
      <c r="V5" s="51">
        <v>1</v>
      </c>
      <c r="W5" s="52">
        <v>0.5</v>
      </c>
      <c r="X5" s="52">
        <v>0.5</v>
      </c>
      <c r="Y5" s="85"/>
      <c r="Z5" s="85"/>
      <c r="AA5" s="85" t="s">
        <v>243</v>
      </c>
      <c r="AB5" s="91" t="s">
        <v>280</v>
      </c>
      <c r="AC5" s="91" t="s">
        <v>280</v>
      </c>
      <c r="AD5" s="91"/>
      <c r="AE5" s="91" t="s">
        <v>540</v>
      </c>
      <c r="AF5" s="91" t="s">
        <v>548</v>
      </c>
      <c r="AG5" s="132">
        <v>1</v>
      </c>
      <c r="AH5" s="135">
        <v>4.166666666666667</v>
      </c>
      <c r="AI5" s="132">
        <v>0</v>
      </c>
      <c r="AJ5" s="135">
        <v>0</v>
      </c>
      <c r="AK5" s="132">
        <v>0</v>
      </c>
      <c r="AL5" s="135">
        <v>0</v>
      </c>
      <c r="AM5" s="132">
        <v>23</v>
      </c>
      <c r="AN5" s="135">
        <v>95.83333333333333</v>
      </c>
      <c r="AO5" s="132">
        <v>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432</v>
      </c>
      <c r="B2" s="91" t="s">
        <v>221</v>
      </c>
      <c r="C2" s="85">
        <f>VLOOKUP(GroupVertices[[#This Row],[Vertex]],Vertices[],MATCH("ID",Vertices[[#Headers],[Vertex]:[Vertex Content Word Count]],0),FALSE)</f>
        <v>13</v>
      </c>
    </row>
    <row r="3" spans="1:3" ht="15">
      <c r="A3" s="85" t="s">
        <v>432</v>
      </c>
      <c r="B3" s="91" t="s">
        <v>216</v>
      </c>
      <c r="C3" s="85">
        <f>VLOOKUP(GroupVertices[[#This Row],[Vertex]],Vertices[],MATCH("ID",Vertices[[#Headers],[Vertex]:[Vertex Content Word Count]],0),FALSE)</f>
        <v>4</v>
      </c>
    </row>
    <row r="4" spans="1:3" ht="15">
      <c r="A4" s="85" t="s">
        <v>432</v>
      </c>
      <c r="B4" s="91" t="s">
        <v>219</v>
      </c>
      <c r="C4" s="85">
        <f>VLOOKUP(GroupVertices[[#This Row],[Vertex]],Vertices[],MATCH("ID",Vertices[[#Headers],[Vertex]:[Vertex Content Word Count]],0),FALSE)</f>
        <v>10</v>
      </c>
    </row>
    <row r="5" spans="1:3" ht="15">
      <c r="A5" s="85" t="s">
        <v>432</v>
      </c>
      <c r="B5" s="91" t="s">
        <v>218</v>
      </c>
      <c r="C5" s="85">
        <f>VLOOKUP(GroupVertices[[#This Row],[Vertex]],Vertices[],MATCH("ID",Vertices[[#Headers],[Vertex]:[Vertex Content Word Count]],0),FALSE)</f>
        <v>9</v>
      </c>
    </row>
    <row r="6" spans="1:3" ht="15">
      <c r="A6" s="85" t="s">
        <v>432</v>
      </c>
      <c r="B6" s="91" t="s">
        <v>217</v>
      </c>
      <c r="C6" s="85">
        <f>VLOOKUP(GroupVertices[[#This Row],[Vertex]],Vertices[],MATCH("ID",Vertices[[#Headers],[Vertex]:[Vertex Content Word Count]],0),FALSE)</f>
        <v>8</v>
      </c>
    </row>
    <row r="7" spans="1:3" ht="15">
      <c r="A7" s="85" t="s">
        <v>432</v>
      </c>
      <c r="B7" s="91" t="s">
        <v>215</v>
      </c>
      <c r="C7" s="85">
        <f>VLOOKUP(GroupVertices[[#This Row],[Vertex]],Vertices[],MATCH("ID",Vertices[[#Headers],[Vertex]:[Vertex Content Word Count]],0),FALSE)</f>
        <v>7</v>
      </c>
    </row>
    <row r="8" spans="1:3" ht="15">
      <c r="A8" s="85" t="s">
        <v>433</v>
      </c>
      <c r="B8" s="91" t="s">
        <v>214</v>
      </c>
      <c r="C8" s="85">
        <f>VLOOKUP(GroupVertices[[#This Row],[Vertex]],Vertices[],MATCH("ID",Vertices[[#Headers],[Vertex]:[Vertex Content Word Count]],0),FALSE)</f>
        <v>6</v>
      </c>
    </row>
    <row r="9" spans="1:3" ht="15">
      <c r="A9" s="85" t="s">
        <v>433</v>
      </c>
      <c r="B9" s="91" t="s">
        <v>213</v>
      </c>
      <c r="C9" s="85">
        <f>VLOOKUP(GroupVertices[[#This Row],[Vertex]],Vertices[],MATCH("ID",Vertices[[#Headers],[Vertex]:[Vertex Content Word Count]],0),FALSE)</f>
        <v>5</v>
      </c>
    </row>
    <row r="10" spans="1:3" ht="15">
      <c r="A10" s="85" t="s">
        <v>433</v>
      </c>
      <c r="B10" s="91" t="s">
        <v>212</v>
      </c>
      <c r="C10" s="85">
        <f>VLOOKUP(GroupVertices[[#This Row],[Vertex]],Vertices[],MATCH("ID",Vertices[[#Headers],[Vertex]:[Vertex Content Word Count]],0),FALSE)</f>
        <v>3</v>
      </c>
    </row>
    <row r="11" spans="1:3" ht="15">
      <c r="A11" s="85" t="s">
        <v>434</v>
      </c>
      <c r="B11" s="91" t="s">
        <v>220</v>
      </c>
      <c r="C11" s="85">
        <f>VLOOKUP(GroupVertices[[#This Row],[Vertex]],Vertices[],MATCH("ID",Vertices[[#Headers],[Vertex]:[Vertex Content Word Count]],0),FALSE)</f>
        <v>11</v>
      </c>
    </row>
    <row r="12" spans="1:3" ht="15">
      <c r="A12" s="85" t="s">
        <v>434</v>
      </c>
      <c r="B12" s="91" t="s">
        <v>222</v>
      </c>
      <c r="C12" s="85">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444</v>
      </c>
      <c r="B2" s="36" t="s">
        <v>393</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9</v>
      </c>
      <c r="L2" s="39">
        <f>MIN(Vertices[Closeness Centrality])</f>
        <v>0.037037</v>
      </c>
      <c r="M2" s="40">
        <f>COUNTIF(Vertices[Closeness Centrality],"&gt;= "&amp;L2)-COUNTIF(Vertices[Closeness Centrality],"&gt;="&amp;L3)</f>
        <v>1</v>
      </c>
      <c r="N2" s="39">
        <f>MIN(Vertices[Eigenvector Centrality])</f>
        <v>0.020185</v>
      </c>
      <c r="O2" s="40">
        <f>COUNTIF(Vertices[Eigenvector Centrality],"&gt;= "&amp;N2)-COUNTIF(Vertices[Eigenvector Centrality],"&gt;="&amp;N3)</f>
        <v>1</v>
      </c>
      <c r="P2" s="39">
        <f>MIN(Vertices[PageRank])</f>
        <v>0.483903</v>
      </c>
      <c r="Q2" s="40">
        <f>COUNTIF(Vertices[PageRank],"&gt;= "&amp;P2)-COUNTIF(Vertices[PageRank],"&gt;="&amp;P3)</f>
        <v>3</v>
      </c>
      <c r="R2" s="39">
        <f>MIN(Vertices[Clustering Coefficient])</f>
        <v>0</v>
      </c>
      <c r="S2" s="45">
        <f>COUNTIF(Vertices[Clustering Coefficient],"&gt;= "&amp;R2)-COUNTIF(Vertices[Clustering Coefficient],"&gt;="&amp;R3)</f>
        <v>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1.509090909090909</v>
      </c>
      <c r="K3" s="42">
        <f>COUNTIF(Vertices[Betweenness Centrality],"&gt;= "&amp;J3)-COUNTIF(Vertices[Betweenness Centrality],"&gt;="&amp;J4)</f>
        <v>0</v>
      </c>
      <c r="L3" s="41">
        <f aca="true" t="shared" si="5" ref="L3:L26">L2+($L$57-$L$2)/BinDivisor</f>
        <v>0.03801649090909091</v>
      </c>
      <c r="M3" s="42">
        <f>COUNTIF(Vertices[Closeness Centrality],"&gt;= "&amp;L3)-COUNTIF(Vertices[Closeness Centrality],"&gt;="&amp;L4)</f>
        <v>0</v>
      </c>
      <c r="N3" s="41">
        <f aca="true" t="shared" si="6" ref="N3:N26">N2+($N$57-$N$2)/BinDivisor</f>
        <v>0.02382078181818182</v>
      </c>
      <c r="O3" s="42">
        <f>COUNTIF(Vertices[Eigenvector Centrality],"&gt;= "&amp;N3)-COUNTIF(Vertices[Eigenvector Centrality],"&gt;="&amp;N4)</f>
        <v>0</v>
      </c>
      <c r="P3" s="41">
        <f aca="true" t="shared" si="7" ref="P3:P26">P2+($P$57-$P$2)/BinDivisor</f>
        <v>0.5393860727272728</v>
      </c>
      <c r="Q3" s="42">
        <f>COUNTIF(Vertices[PageRank],"&gt;= "&amp;P3)-COUNTIF(Vertices[PageRank],"&gt;="&amp;P4)</f>
        <v>1</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0.2909090909090909</v>
      </c>
      <c r="G4" s="40">
        <f>COUNTIF(Vertices[In-Degree],"&gt;= "&amp;F4)-COUNTIF(Vertices[In-Degree],"&gt;="&amp;F5)</f>
        <v>0</v>
      </c>
      <c r="H4" s="39">
        <f t="shared" si="3"/>
        <v>0.07272727272727272</v>
      </c>
      <c r="I4" s="40">
        <f>COUNTIF(Vertices[Out-Degree],"&gt;= "&amp;H4)-COUNTIF(Vertices[Out-Degree],"&gt;="&amp;H5)</f>
        <v>0</v>
      </c>
      <c r="J4" s="39">
        <f t="shared" si="4"/>
        <v>3.018181818181818</v>
      </c>
      <c r="K4" s="40">
        <f>COUNTIF(Vertices[Betweenness Centrality],"&gt;= "&amp;J4)-COUNTIF(Vertices[Betweenness Centrality],"&gt;="&amp;J5)</f>
        <v>0</v>
      </c>
      <c r="L4" s="39">
        <f t="shared" si="5"/>
        <v>0.03899598181818181</v>
      </c>
      <c r="M4" s="40">
        <f>COUNTIF(Vertices[Closeness Centrality],"&gt;= "&amp;L4)-COUNTIF(Vertices[Closeness Centrality],"&gt;="&amp;L5)</f>
        <v>0</v>
      </c>
      <c r="N4" s="39">
        <f t="shared" si="6"/>
        <v>0.02745656363636364</v>
      </c>
      <c r="O4" s="40">
        <f>COUNTIF(Vertices[Eigenvector Centrality],"&gt;= "&amp;N4)-COUNTIF(Vertices[Eigenvector Centrality],"&gt;="&amp;N5)</f>
        <v>0</v>
      </c>
      <c r="P4" s="39">
        <f t="shared" si="7"/>
        <v>0.5948691454545455</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0.43636363636363634</v>
      </c>
      <c r="G5" s="42">
        <f>COUNTIF(Vertices[In-Degree],"&gt;= "&amp;F5)-COUNTIF(Vertices[In-Degree],"&gt;="&amp;F6)</f>
        <v>0</v>
      </c>
      <c r="H5" s="41">
        <f t="shared" si="3"/>
        <v>0.10909090909090909</v>
      </c>
      <c r="I5" s="42">
        <f>COUNTIF(Vertices[Out-Degree],"&gt;= "&amp;H5)-COUNTIF(Vertices[Out-Degree],"&gt;="&amp;H6)</f>
        <v>0</v>
      </c>
      <c r="J5" s="41">
        <f t="shared" si="4"/>
        <v>4.527272727272727</v>
      </c>
      <c r="K5" s="42">
        <f>COUNTIF(Vertices[Betweenness Centrality],"&gt;= "&amp;J5)-COUNTIF(Vertices[Betweenness Centrality],"&gt;="&amp;J6)</f>
        <v>0</v>
      </c>
      <c r="L5" s="41">
        <f t="shared" si="5"/>
        <v>0.03997547272727272</v>
      </c>
      <c r="M5" s="42">
        <f>COUNTIF(Vertices[Closeness Centrality],"&gt;= "&amp;L5)-COUNTIF(Vertices[Closeness Centrality],"&gt;="&amp;L6)</f>
        <v>0</v>
      </c>
      <c r="N5" s="41">
        <f t="shared" si="6"/>
        <v>0.031092345454545457</v>
      </c>
      <c r="O5" s="42">
        <f>COUNTIF(Vertices[Eigenvector Centrality],"&gt;= "&amp;N5)-COUNTIF(Vertices[Eigenvector Centrality],"&gt;="&amp;N6)</f>
        <v>0</v>
      </c>
      <c r="P5" s="41">
        <f t="shared" si="7"/>
        <v>0.6503522181818182</v>
      </c>
      <c r="Q5" s="42">
        <f>COUNTIF(Vertices[PageRank],"&gt;= "&amp;P5)-COUNTIF(Vertices[PageRank],"&gt;="&amp;P6)</f>
        <v>0</v>
      </c>
      <c r="R5" s="41">
        <f t="shared" si="8"/>
        <v>0.02727272727272727</v>
      </c>
      <c r="S5" s="46">
        <f>COUNTIF(Vertices[Clustering Coefficient],"&gt;= "&amp;R5)-COUNTIF(Vertices[Clustering Coefficient],"&gt;="&amp;R6)</f>
        <v>1</v>
      </c>
      <c r="T5" s="41" t="e">
        <f ca="1" t="shared" si="9"/>
        <v>#REF!</v>
      </c>
      <c r="U5" s="42" t="e">
        <f ca="1" t="shared" si="0"/>
        <v>#REF!</v>
      </c>
    </row>
    <row r="6" spans="1:21" ht="15">
      <c r="A6" s="36" t="s">
        <v>148</v>
      </c>
      <c r="B6" s="36">
        <v>15</v>
      </c>
      <c r="D6" s="34">
        <f t="shared" si="1"/>
        <v>0</v>
      </c>
      <c r="E6" s="3">
        <f>COUNTIF(Vertices[Degree],"&gt;= "&amp;D6)-COUNTIF(Vertices[Degree],"&gt;="&amp;D7)</f>
        <v>0</v>
      </c>
      <c r="F6" s="39">
        <f t="shared" si="2"/>
        <v>0.5818181818181818</v>
      </c>
      <c r="G6" s="40">
        <f>COUNTIF(Vertices[In-Degree],"&gt;= "&amp;F6)-COUNTIF(Vertices[In-Degree],"&gt;="&amp;F7)</f>
        <v>0</v>
      </c>
      <c r="H6" s="39">
        <f t="shared" si="3"/>
        <v>0.14545454545454545</v>
      </c>
      <c r="I6" s="40">
        <f>COUNTIF(Vertices[Out-Degree],"&gt;= "&amp;H6)-COUNTIF(Vertices[Out-Degree],"&gt;="&amp;H7)</f>
        <v>0</v>
      </c>
      <c r="J6" s="39">
        <f t="shared" si="4"/>
        <v>6.036363636363636</v>
      </c>
      <c r="K6" s="40">
        <f>COUNTIF(Vertices[Betweenness Centrality],"&gt;= "&amp;J6)-COUNTIF(Vertices[Betweenness Centrality],"&gt;="&amp;J7)</f>
        <v>0</v>
      </c>
      <c r="L6" s="39">
        <f t="shared" si="5"/>
        <v>0.040954963636363625</v>
      </c>
      <c r="M6" s="40">
        <f>COUNTIF(Vertices[Closeness Centrality],"&gt;= "&amp;L6)-COUNTIF(Vertices[Closeness Centrality],"&gt;="&amp;L7)</f>
        <v>0</v>
      </c>
      <c r="N6" s="39">
        <f t="shared" si="6"/>
        <v>0.034728127272727276</v>
      </c>
      <c r="O6" s="40">
        <f>COUNTIF(Vertices[Eigenvector Centrality],"&gt;= "&amp;N6)-COUNTIF(Vertices[Eigenvector Centrality],"&gt;="&amp;N7)</f>
        <v>0</v>
      </c>
      <c r="P6" s="39">
        <f t="shared" si="7"/>
        <v>0.7058352909090909</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0.7272727272727273</v>
      </c>
      <c r="G7" s="42">
        <f>COUNTIF(Vertices[In-Degree],"&gt;= "&amp;F7)-COUNTIF(Vertices[In-Degree],"&gt;="&amp;F8)</f>
        <v>0</v>
      </c>
      <c r="H7" s="41">
        <f t="shared" si="3"/>
        <v>0.18181818181818182</v>
      </c>
      <c r="I7" s="42">
        <f>COUNTIF(Vertices[Out-Degree],"&gt;= "&amp;H7)-COUNTIF(Vertices[Out-Degree],"&gt;="&amp;H8)</f>
        <v>0</v>
      </c>
      <c r="J7" s="41">
        <f t="shared" si="4"/>
        <v>7.545454545454545</v>
      </c>
      <c r="K7" s="42">
        <f>COUNTIF(Vertices[Betweenness Centrality],"&gt;= "&amp;J7)-COUNTIF(Vertices[Betweenness Centrality],"&gt;="&amp;J8)</f>
        <v>0</v>
      </c>
      <c r="L7" s="41">
        <f t="shared" si="5"/>
        <v>0.04193445454545453</v>
      </c>
      <c r="M7" s="42">
        <f>COUNTIF(Vertices[Closeness Centrality],"&gt;= "&amp;L7)-COUNTIF(Vertices[Closeness Centrality],"&gt;="&amp;L8)</f>
        <v>0</v>
      </c>
      <c r="N7" s="41">
        <f t="shared" si="6"/>
        <v>0.038363909090909094</v>
      </c>
      <c r="O7" s="42">
        <f>COUNTIF(Vertices[Eigenvector Centrality],"&gt;= "&amp;N7)-COUNTIF(Vertices[Eigenvector Centrality],"&gt;="&amp;N8)</f>
        <v>0</v>
      </c>
      <c r="P7" s="41">
        <f t="shared" si="7"/>
        <v>0.7613183636363636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0.8727272727272728</v>
      </c>
      <c r="G8" s="40">
        <f>COUNTIF(Vertices[In-Degree],"&gt;= "&amp;F8)-COUNTIF(Vertices[In-Degree],"&gt;="&amp;F9)</f>
        <v>1</v>
      </c>
      <c r="H8" s="39">
        <f t="shared" si="3"/>
        <v>0.2181818181818182</v>
      </c>
      <c r="I8" s="40">
        <f>COUNTIF(Vertices[Out-Degree],"&gt;= "&amp;H8)-COUNTIF(Vertices[Out-Degree],"&gt;="&amp;H9)</f>
        <v>0</v>
      </c>
      <c r="J8" s="39">
        <f t="shared" si="4"/>
        <v>9.054545454545455</v>
      </c>
      <c r="K8" s="40">
        <f>COUNTIF(Vertices[Betweenness Centrality],"&gt;= "&amp;J8)-COUNTIF(Vertices[Betweenness Centrality],"&gt;="&amp;J9)</f>
        <v>0</v>
      </c>
      <c r="L8" s="39">
        <f t="shared" si="5"/>
        <v>0.04291394545454544</v>
      </c>
      <c r="M8" s="40">
        <f>COUNTIF(Vertices[Closeness Centrality],"&gt;= "&amp;L8)-COUNTIF(Vertices[Closeness Centrality],"&gt;="&amp;L9)</f>
        <v>0</v>
      </c>
      <c r="N8" s="39">
        <f t="shared" si="6"/>
        <v>0.04199969090909091</v>
      </c>
      <c r="O8" s="40">
        <f>COUNTIF(Vertices[Eigenvector Centrality],"&gt;= "&amp;N8)-COUNTIF(Vertices[Eigenvector Centrality],"&gt;="&amp;N9)</f>
        <v>0</v>
      </c>
      <c r="P8" s="39">
        <f t="shared" si="7"/>
        <v>0.8168014363636363</v>
      </c>
      <c r="Q8" s="40">
        <f>COUNTIF(Vertices[PageRank],"&gt;= "&amp;P8)-COUNTIF(Vertices[PageRank],"&gt;="&amp;P9)</f>
        <v>4</v>
      </c>
      <c r="R8" s="39">
        <f t="shared" si="8"/>
        <v>0.05454545454545455</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1.0181818181818183</v>
      </c>
      <c r="G9" s="42">
        <f>COUNTIF(Vertices[In-Degree],"&gt;= "&amp;F9)-COUNTIF(Vertices[In-Degree],"&gt;="&amp;F10)</f>
        <v>0</v>
      </c>
      <c r="H9" s="41">
        <f t="shared" si="3"/>
        <v>0.2545454545454546</v>
      </c>
      <c r="I9" s="42">
        <f>COUNTIF(Vertices[Out-Degree],"&gt;= "&amp;H9)-COUNTIF(Vertices[Out-Degree],"&gt;="&amp;H10)</f>
        <v>0</v>
      </c>
      <c r="J9" s="41">
        <f t="shared" si="4"/>
        <v>10.563636363636364</v>
      </c>
      <c r="K9" s="42">
        <f>COUNTIF(Vertices[Betweenness Centrality],"&gt;= "&amp;J9)-COUNTIF(Vertices[Betweenness Centrality],"&gt;="&amp;J10)</f>
        <v>0</v>
      </c>
      <c r="L9" s="41">
        <f t="shared" si="5"/>
        <v>0.043893436363636344</v>
      </c>
      <c r="M9" s="42">
        <f>COUNTIF(Vertices[Closeness Centrality],"&gt;= "&amp;L9)-COUNTIF(Vertices[Closeness Centrality],"&gt;="&amp;L10)</f>
        <v>0</v>
      </c>
      <c r="N9" s="41">
        <f t="shared" si="6"/>
        <v>0.04563547272727273</v>
      </c>
      <c r="O9" s="42">
        <f>COUNTIF(Vertices[Eigenvector Centrality],"&gt;= "&amp;N9)-COUNTIF(Vertices[Eigenvector Centrality],"&gt;="&amp;N10)</f>
        <v>0</v>
      </c>
      <c r="P9" s="41">
        <f t="shared" si="7"/>
        <v>0.872284509090909</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2</v>
      </c>
      <c r="D10" s="34">
        <f t="shared" si="1"/>
        <v>0</v>
      </c>
      <c r="E10" s="3">
        <f>COUNTIF(Vertices[Degree],"&gt;= "&amp;D10)-COUNTIF(Vertices[Degree],"&gt;="&amp;D11)</f>
        <v>0</v>
      </c>
      <c r="F10" s="39">
        <f t="shared" si="2"/>
        <v>1.1636363636363638</v>
      </c>
      <c r="G10" s="40">
        <f>COUNTIF(Vertices[In-Degree],"&gt;= "&amp;F10)-COUNTIF(Vertices[In-Degree],"&gt;="&amp;F11)</f>
        <v>0</v>
      </c>
      <c r="H10" s="39">
        <f t="shared" si="3"/>
        <v>0.29090909090909095</v>
      </c>
      <c r="I10" s="40">
        <f>COUNTIF(Vertices[Out-Degree],"&gt;= "&amp;H10)-COUNTIF(Vertices[Out-Degree],"&gt;="&amp;H11)</f>
        <v>0</v>
      </c>
      <c r="J10" s="39">
        <f t="shared" si="4"/>
        <v>12.072727272727274</v>
      </c>
      <c r="K10" s="40">
        <f>COUNTIF(Vertices[Betweenness Centrality],"&gt;= "&amp;J10)-COUNTIF(Vertices[Betweenness Centrality],"&gt;="&amp;J11)</f>
        <v>0</v>
      </c>
      <c r="L10" s="39">
        <f t="shared" si="5"/>
        <v>0.04487292727272725</v>
      </c>
      <c r="M10" s="40">
        <f>COUNTIF(Vertices[Closeness Centrality],"&gt;= "&amp;L10)-COUNTIF(Vertices[Closeness Centrality],"&gt;="&amp;L11)</f>
        <v>0</v>
      </c>
      <c r="N10" s="39">
        <f t="shared" si="6"/>
        <v>0.04927125454545455</v>
      </c>
      <c r="O10" s="40">
        <f>COUNTIF(Vertices[Eigenvector Centrality],"&gt;= "&amp;N10)-COUNTIF(Vertices[Eigenvector Centrality],"&gt;="&amp;N11)</f>
        <v>0</v>
      </c>
      <c r="P10" s="39">
        <f t="shared" si="7"/>
        <v>0.9277675818181818</v>
      </c>
      <c r="Q10" s="40">
        <f>COUNTIF(Vertices[PageRank],"&gt;= "&amp;P10)-COUNTIF(Vertices[PageRank],"&gt;="&amp;P11)</f>
        <v>1</v>
      </c>
      <c r="R10" s="39">
        <f t="shared" si="8"/>
        <v>0.07272727272727274</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1.3090909090909093</v>
      </c>
      <c r="G11" s="42">
        <f>COUNTIF(Vertices[In-Degree],"&gt;= "&amp;F11)-COUNTIF(Vertices[In-Degree],"&gt;="&amp;F12)</f>
        <v>0</v>
      </c>
      <c r="H11" s="41">
        <f t="shared" si="3"/>
        <v>0.3272727272727273</v>
      </c>
      <c r="I11" s="42">
        <f>COUNTIF(Vertices[Out-Degree],"&gt;= "&amp;H11)-COUNTIF(Vertices[Out-Degree],"&gt;="&amp;H12)</f>
        <v>0</v>
      </c>
      <c r="J11" s="41">
        <f t="shared" si="4"/>
        <v>13.581818181818184</v>
      </c>
      <c r="K11" s="42">
        <f>COUNTIF(Vertices[Betweenness Centrality],"&gt;= "&amp;J11)-COUNTIF(Vertices[Betweenness Centrality],"&gt;="&amp;J12)</f>
        <v>0</v>
      </c>
      <c r="L11" s="41">
        <f t="shared" si="5"/>
        <v>0.04585241818181816</v>
      </c>
      <c r="M11" s="42">
        <f>COUNTIF(Vertices[Closeness Centrality],"&gt;= "&amp;L11)-COUNTIF(Vertices[Closeness Centrality],"&gt;="&amp;L12)</f>
        <v>0</v>
      </c>
      <c r="N11" s="41">
        <f t="shared" si="6"/>
        <v>0.05290703636363637</v>
      </c>
      <c r="O11" s="42">
        <f>COUNTIF(Vertices[Eigenvector Centrality],"&gt;= "&amp;N11)-COUNTIF(Vertices[Eigenvector Centrality],"&gt;="&amp;N12)</f>
        <v>0</v>
      </c>
      <c r="P11" s="41">
        <f t="shared" si="7"/>
        <v>0.9832506545454545</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0.08333333333333333</v>
      </c>
      <c r="D12" s="34">
        <f t="shared" si="1"/>
        <v>0</v>
      </c>
      <c r="E12" s="3">
        <f>COUNTIF(Vertices[Degree],"&gt;= "&amp;D12)-COUNTIF(Vertices[Degree],"&gt;="&amp;D13)</f>
        <v>0</v>
      </c>
      <c r="F12" s="39">
        <f t="shared" si="2"/>
        <v>1.4545454545454548</v>
      </c>
      <c r="G12" s="40">
        <f>COUNTIF(Vertices[In-Degree],"&gt;= "&amp;F12)-COUNTIF(Vertices[In-Degree],"&gt;="&amp;F13)</f>
        <v>0</v>
      </c>
      <c r="H12" s="39">
        <f t="shared" si="3"/>
        <v>0.3636363636363637</v>
      </c>
      <c r="I12" s="40">
        <f>COUNTIF(Vertices[Out-Degree],"&gt;= "&amp;H12)-COUNTIF(Vertices[Out-Degree],"&gt;="&amp;H13)</f>
        <v>0</v>
      </c>
      <c r="J12" s="39">
        <f t="shared" si="4"/>
        <v>15.090909090909093</v>
      </c>
      <c r="K12" s="40">
        <f>COUNTIF(Vertices[Betweenness Centrality],"&gt;= "&amp;J12)-COUNTIF(Vertices[Betweenness Centrality],"&gt;="&amp;J13)</f>
        <v>0</v>
      </c>
      <c r="L12" s="39">
        <f t="shared" si="5"/>
        <v>0.04683190909090906</v>
      </c>
      <c r="M12" s="40">
        <f>COUNTIF(Vertices[Closeness Centrality],"&gt;= "&amp;L12)-COUNTIF(Vertices[Closeness Centrality],"&gt;="&amp;L13)</f>
        <v>0</v>
      </c>
      <c r="N12" s="39">
        <f t="shared" si="6"/>
        <v>0.05654281818181819</v>
      </c>
      <c r="O12" s="40">
        <f>COUNTIF(Vertices[Eigenvector Centrality],"&gt;= "&amp;N12)-COUNTIF(Vertices[Eigenvector Centrality],"&gt;="&amp;N13)</f>
        <v>0</v>
      </c>
      <c r="P12" s="39">
        <f t="shared" si="7"/>
        <v>1.0387337272727273</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0.15384615384615385</v>
      </c>
      <c r="D13" s="34">
        <f t="shared" si="1"/>
        <v>0</v>
      </c>
      <c r="E13" s="3">
        <f>COUNTIF(Vertices[Degree],"&gt;= "&amp;D13)-COUNTIF(Vertices[Degree],"&gt;="&amp;D14)</f>
        <v>0</v>
      </c>
      <c r="F13" s="41">
        <f t="shared" si="2"/>
        <v>1.6000000000000003</v>
      </c>
      <c r="G13" s="42">
        <f>COUNTIF(Vertices[In-Degree],"&gt;= "&amp;F13)-COUNTIF(Vertices[In-Degree],"&gt;="&amp;F14)</f>
        <v>0</v>
      </c>
      <c r="H13" s="41">
        <f t="shared" si="3"/>
        <v>0.4000000000000001</v>
      </c>
      <c r="I13" s="42">
        <f>COUNTIF(Vertices[Out-Degree],"&gt;= "&amp;H13)-COUNTIF(Vertices[Out-Degree],"&gt;="&amp;H14)</f>
        <v>0</v>
      </c>
      <c r="J13" s="41">
        <f t="shared" si="4"/>
        <v>16.6</v>
      </c>
      <c r="K13" s="42">
        <f>COUNTIF(Vertices[Betweenness Centrality],"&gt;= "&amp;J13)-COUNTIF(Vertices[Betweenness Centrality],"&gt;="&amp;J14)</f>
        <v>1</v>
      </c>
      <c r="L13" s="41">
        <f t="shared" si="5"/>
        <v>0.04781139999999997</v>
      </c>
      <c r="M13" s="42">
        <f>COUNTIF(Vertices[Closeness Centrality],"&gt;= "&amp;L13)-COUNTIF(Vertices[Closeness Centrality],"&gt;="&amp;L14)</f>
        <v>0</v>
      </c>
      <c r="N13" s="41">
        <f t="shared" si="6"/>
        <v>0.060178600000000006</v>
      </c>
      <c r="O13" s="42">
        <f>COUNTIF(Vertices[Eigenvector Centrality],"&gt;= "&amp;N13)-COUNTIF(Vertices[Eigenvector Centrality],"&gt;="&amp;N14)</f>
        <v>3</v>
      </c>
      <c r="P13" s="41">
        <f t="shared" si="7"/>
        <v>1.0942168</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1.7454545454545458</v>
      </c>
      <c r="G14" s="40">
        <f>COUNTIF(Vertices[In-Degree],"&gt;= "&amp;F14)-COUNTIF(Vertices[In-Degree],"&gt;="&amp;F15)</f>
        <v>0</v>
      </c>
      <c r="H14" s="39">
        <f t="shared" si="3"/>
        <v>0.43636363636363645</v>
      </c>
      <c r="I14" s="40">
        <f>COUNTIF(Vertices[Out-Degree],"&gt;= "&amp;H14)-COUNTIF(Vertices[Out-Degree],"&gt;="&amp;H15)</f>
        <v>0</v>
      </c>
      <c r="J14" s="39">
        <f t="shared" si="4"/>
        <v>18.10909090909091</v>
      </c>
      <c r="K14" s="40">
        <f>COUNTIF(Vertices[Betweenness Centrality],"&gt;= "&amp;J14)-COUNTIF(Vertices[Betweenness Centrality],"&gt;="&amp;J15)</f>
        <v>0</v>
      </c>
      <c r="L14" s="39">
        <f t="shared" si="5"/>
        <v>0.048790890909090875</v>
      </c>
      <c r="M14" s="40">
        <f>COUNTIF(Vertices[Closeness Centrality],"&gt;= "&amp;L14)-COUNTIF(Vertices[Closeness Centrality],"&gt;="&amp;L15)</f>
        <v>0</v>
      </c>
      <c r="N14" s="39">
        <f t="shared" si="6"/>
        <v>0.06381438181818182</v>
      </c>
      <c r="O14" s="40">
        <f>COUNTIF(Vertices[Eigenvector Centrality],"&gt;= "&amp;N14)-COUNTIF(Vertices[Eigenvector Centrality],"&gt;="&amp;N15)</f>
        <v>0</v>
      </c>
      <c r="P14" s="39">
        <f t="shared" si="7"/>
        <v>1.149699872727273</v>
      </c>
      <c r="Q14" s="40">
        <f>COUNTIF(Vertices[PageRank],"&gt;= "&amp;P14)-COUNTIF(Vertices[PageRank],"&gt;="&amp;P15)</f>
        <v>1</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1.8909090909090913</v>
      </c>
      <c r="G15" s="42">
        <f>COUNTIF(Vertices[In-Degree],"&gt;= "&amp;F15)-COUNTIF(Vertices[In-Degree],"&gt;="&amp;F16)</f>
        <v>3</v>
      </c>
      <c r="H15" s="41">
        <f t="shared" si="3"/>
        <v>0.47272727272727283</v>
      </c>
      <c r="I15" s="42">
        <f>COUNTIF(Vertices[Out-Degree],"&gt;= "&amp;H15)-COUNTIF(Vertices[Out-Degree],"&gt;="&amp;H16)</f>
        <v>0</v>
      </c>
      <c r="J15" s="41">
        <f t="shared" si="4"/>
        <v>19.618181818181817</v>
      </c>
      <c r="K15" s="42">
        <f>COUNTIF(Vertices[Betweenness Centrality],"&gt;= "&amp;J15)-COUNTIF(Vertices[Betweenness Centrality],"&gt;="&amp;J16)</f>
        <v>0</v>
      </c>
      <c r="L15" s="41">
        <f t="shared" si="5"/>
        <v>0.04977038181818178</v>
      </c>
      <c r="M15" s="42">
        <f>COUNTIF(Vertices[Closeness Centrality],"&gt;= "&amp;L15)-COUNTIF(Vertices[Closeness Centrality],"&gt;="&amp;L16)</f>
        <v>5</v>
      </c>
      <c r="N15" s="41">
        <f t="shared" si="6"/>
        <v>0.06745016363636364</v>
      </c>
      <c r="O15" s="42">
        <f>COUNTIF(Vertices[Eigenvector Centrality],"&gt;= "&amp;N15)-COUNTIF(Vertices[Eigenvector Centrality],"&gt;="&amp;N16)</f>
        <v>1</v>
      </c>
      <c r="P15" s="41">
        <f t="shared" si="7"/>
        <v>1.2051829454545457</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2.0363636363636366</v>
      </c>
      <c r="G16" s="40">
        <f>COUNTIF(Vertices[In-Degree],"&gt;= "&amp;F16)-COUNTIF(Vertices[In-Degree],"&gt;="&amp;F17)</f>
        <v>0</v>
      </c>
      <c r="H16" s="39">
        <f t="shared" si="3"/>
        <v>0.5090909090909091</v>
      </c>
      <c r="I16" s="40">
        <f>COUNTIF(Vertices[Out-Degree],"&gt;= "&amp;H16)-COUNTIF(Vertices[Out-Degree],"&gt;="&amp;H17)</f>
        <v>0</v>
      </c>
      <c r="J16" s="39">
        <f t="shared" si="4"/>
        <v>21.127272727272725</v>
      </c>
      <c r="K16" s="40">
        <f>COUNTIF(Vertices[Betweenness Centrality],"&gt;= "&amp;J16)-COUNTIF(Vertices[Betweenness Centrality],"&gt;="&amp;J17)</f>
        <v>0</v>
      </c>
      <c r="L16" s="39">
        <f t="shared" si="5"/>
        <v>0.05074987272727269</v>
      </c>
      <c r="M16" s="40">
        <f>COUNTIF(Vertices[Closeness Centrality],"&gt;= "&amp;L16)-COUNTIF(Vertices[Closeness Centrality],"&gt;="&amp;L17)</f>
        <v>0</v>
      </c>
      <c r="N16" s="39">
        <f t="shared" si="6"/>
        <v>0.07108594545454545</v>
      </c>
      <c r="O16" s="40">
        <f>COUNTIF(Vertices[Eigenvector Centrality],"&gt;= "&amp;N16)-COUNTIF(Vertices[Eigenvector Centrality],"&gt;="&amp;N17)</f>
        <v>0</v>
      </c>
      <c r="P16" s="39">
        <f t="shared" si="7"/>
        <v>1.2606660181818186</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11</v>
      </c>
      <c r="D17" s="34">
        <f t="shared" si="1"/>
        <v>0</v>
      </c>
      <c r="E17" s="3">
        <f>COUNTIF(Vertices[Degree],"&gt;= "&amp;D17)-COUNTIF(Vertices[Degree],"&gt;="&amp;D18)</f>
        <v>0</v>
      </c>
      <c r="F17" s="41">
        <f t="shared" si="2"/>
        <v>2.181818181818182</v>
      </c>
      <c r="G17" s="42">
        <f>COUNTIF(Vertices[In-Degree],"&gt;= "&amp;F17)-COUNTIF(Vertices[In-Degree],"&gt;="&amp;F18)</f>
        <v>0</v>
      </c>
      <c r="H17" s="41">
        <f t="shared" si="3"/>
        <v>0.5454545454545455</v>
      </c>
      <c r="I17" s="42">
        <f>COUNTIF(Vertices[Out-Degree],"&gt;= "&amp;H17)-COUNTIF(Vertices[Out-Degree],"&gt;="&amp;H18)</f>
        <v>0</v>
      </c>
      <c r="J17" s="41">
        <f t="shared" si="4"/>
        <v>22.636363636363633</v>
      </c>
      <c r="K17" s="42">
        <f>COUNTIF(Vertices[Betweenness Centrality],"&gt;= "&amp;J17)-COUNTIF(Vertices[Betweenness Centrality],"&gt;="&amp;J18)</f>
        <v>0</v>
      </c>
      <c r="L17" s="41">
        <f t="shared" si="5"/>
        <v>0.051729363636363594</v>
      </c>
      <c r="M17" s="42">
        <f>COUNTIF(Vertices[Closeness Centrality],"&gt;= "&amp;L17)-COUNTIF(Vertices[Closeness Centrality],"&gt;="&amp;L18)</f>
        <v>2</v>
      </c>
      <c r="N17" s="41">
        <f t="shared" si="6"/>
        <v>0.07472172727272727</v>
      </c>
      <c r="O17" s="42">
        <f>COUNTIF(Vertices[Eigenvector Centrality],"&gt;= "&amp;N17)-COUNTIF(Vertices[Eigenvector Centrality],"&gt;="&amp;N18)</f>
        <v>0</v>
      </c>
      <c r="P17" s="41">
        <f t="shared" si="7"/>
        <v>1.3161490909090914</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15</v>
      </c>
      <c r="D18" s="34">
        <f t="shared" si="1"/>
        <v>0</v>
      </c>
      <c r="E18" s="3">
        <f>COUNTIF(Vertices[Degree],"&gt;= "&amp;D18)-COUNTIF(Vertices[Degree],"&gt;="&amp;D19)</f>
        <v>0</v>
      </c>
      <c r="F18" s="39">
        <f t="shared" si="2"/>
        <v>2.3272727272727276</v>
      </c>
      <c r="G18" s="40">
        <f>COUNTIF(Vertices[In-Degree],"&gt;= "&amp;F18)-COUNTIF(Vertices[In-Degree],"&gt;="&amp;F19)</f>
        <v>0</v>
      </c>
      <c r="H18" s="39">
        <f t="shared" si="3"/>
        <v>0.5818181818181819</v>
      </c>
      <c r="I18" s="40">
        <f>COUNTIF(Vertices[Out-Degree],"&gt;= "&amp;H18)-COUNTIF(Vertices[Out-Degree],"&gt;="&amp;H19)</f>
        <v>0</v>
      </c>
      <c r="J18" s="39">
        <f t="shared" si="4"/>
        <v>24.14545454545454</v>
      </c>
      <c r="K18" s="40">
        <f>COUNTIF(Vertices[Betweenness Centrality],"&gt;= "&amp;J18)-COUNTIF(Vertices[Betweenness Centrality],"&gt;="&amp;J19)</f>
        <v>0</v>
      </c>
      <c r="L18" s="39">
        <f t="shared" si="5"/>
        <v>0.0527088545454545</v>
      </c>
      <c r="M18" s="40">
        <f>COUNTIF(Vertices[Closeness Centrality],"&gt;= "&amp;L18)-COUNTIF(Vertices[Closeness Centrality],"&gt;="&amp;L19)</f>
        <v>0</v>
      </c>
      <c r="N18" s="39">
        <f t="shared" si="6"/>
        <v>0.07835750909090909</v>
      </c>
      <c r="O18" s="40">
        <f>COUNTIF(Vertices[Eigenvector Centrality],"&gt;= "&amp;N18)-COUNTIF(Vertices[Eigenvector Centrality],"&gt;="&amp;N19)</f>
        <v>0</v>
      </c>
      <c r="P18" s="39">
        <f t="shared" si="7"/>
        <v>1.3716321636363642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2.472727272727273</v>
      </c>
      <c r="G19" s="42">
        <f>COUNTIF(Vertices[In-Degree],"&gt;= "&amp;F19)-COUNTIF(Vertices[In-Degree],"&gt;="&amp;F20)</f>
        <v>0</v>
      </c>
      <c r="H19" s="41">
        <f t="shared" si="3"/>
        <v>0.6181818181818183</v>
      </c>
      <c r="I19" s="42">
        <f>COUNTIF(Vertices[Out-Degree],"&gt;= "&amp;H19)-COUNTIF(Vertices[Out-Degree],"&gt;="&amp;H20)</f>
        <v>0</v>
      </c>
      <c r="J19" s="41">
        <f t="shared" si="4"/>
        <v>25.65454545454545</v>
      </c>
      <c r="K19" s="42">
        <f>COUNTIF(Vertices[Betweenness Centrality],"&gt;= "&amp;J19)-COUNTIF(Vertices[Betweenness Centrality],"&gt;="&amp;J20)</f>
        <v>0</v>
      </c>
      <c r="L19" s="41">
        <f t="shared" si="5"/>
        <v>0.05368834545454541</v>
      </c>
      <c r="M19" s="42">
        <f>COUNTIF(Vertices[Closeness Centrality],"&gt;= "&amp;L19)-COUNTIF(Vertices[Closeness Centrality],"&gt;="&amp;L20)</f>
        <v>0</v>
      </c>
      <c r="N19" s="41">
        <f t="shared" si="6"/>
        <v>0.08199329090909091</v>
      </c>
      <c r="O19" s="42">
        <f>COUNTIF(Vertices[Eigenvector Centrality],"&gt;= "&amp;N19)-COUNTIF(Vertices[Eigenvector Centrality],"&gt;="&amp;N20)</f>
        <v>0</v>
      </c>
      <c r="P19" s="41">
        <f t="shared" si="7"/>
        <v>1.427115236363637</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2.6181818181818186</v>
      </c>
      <c r="G20" s="40">
        <f>COUNTIF(Vertices[In-Degree],"&gt;= "&amp;F20)-COUNTIF(Vertices[In-Degree],"&gt;="&amp;F21)</f>
        <v>0</v>
      </c>
      <c r="H20" s="39">
        <f t="shared" si="3"/>
        <v>0.6545454545454547</v>
      </c>
      <c r="I20" s="40">
        <f>COUNTIF(Vertices[Out-Degree],"&gt;= "&amp;H20)-COUNTIF(Vertices[Out-Degree],"&gt;="&amp;H21)</f>
        <v>0</v>
      </c>
      <c r="J20" s="39">
        <f t="shared" si="4"/>
        <v>27.163636363636357</v>
      </c>
      <c r="K20" s="40">
        <f>COUNTIF(Vertices[Betweenness Centrality],"&gt;= "&amp;J20)-COUNTIF(Vertices[Betweenness Centrality],"&gt;="&amp;J21)</f>
        <v>0</v>
      </c>
      <c r="L20" s="39">
        <f t="shared" si="5"/>
        <v>0.05466783636363631</v>
      </c>
      <c r="M20" s="40">
        <f>COUNTIF(Vertices[Closeness Centrality],"&gt;= "&amp;L20)-COUNTIF(Vertices[Closeness Centrality],"&gt;="&amp;L21)</f>
        <v>2</v>
      </c>
      <c r="N20" s="39">
        <f t="shared" si="6"/>
        <v>0.08562907272727273</v>
      </c>
      <c r="O20" s="40">
        <f>COUNTIF(Vertices[Eigenvector Centrality],"&gt;= "&amp;N20)-COUNTIF(Vertices[Eigenvector Centrality],"&gt;="&amp;N21)</f>
        <v>0</v>
      </c>
      <c r="P20" s="39">
        <f t="shared" si="7"/>
        <v>1.4825983090909098</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157</v>
      </c>
      <c r="B21" s="36">
        <v>1.752066</v>
      </c>
      <c r="D21" s="34">
        <f t="shared" si="1"/>
        <v>0</v>
      </c>
      <c r="E21" s="3">
        <f>COUNTIF(Vertices[Degree],"&gt;= "&amp;D21)-COUNTIF(Vertices[Degree],"&gt;="&amp;D22)</f>
        <v>0</v>
      </c>
      <c r="F21" s="41">
        <f t="shared" si="2"/>
        <v>2.763636363636364</v>
      </c>
      <c r="G21" s="42">
        <f>COUNTIF(Vertices[In-Degree],"&gt;= "&amp;F21)-COUNTIF(Vertices[In-Degree],"&gt;="&amp;F22)</f>
        <v>0</v>
      </c>
      <c r="H21" s="41">
        <f t="shared" si="3"/>
        <v>0.690909090909091</v>
      </c>
      <c r="I21" s="42">
        <f>COUNTIF(Vertices[Out-Degree],"&gt;= "&amp;H21)-COUNTIF(Vertices[Out-Degree],"&gt;="&amp;H22)</f>
        <v>0</v>
      </c>
      <c r="J21" s="41">
        <f t="shared" si="4"/>
        <v>28.672727272727265</v>
      </c>
      <c r="K21" s="42">
        <f>COUNTIF(Vertices[Betweenness Centrality],"&gt;= "&amp;J21)-COUNTIF(Vertices[Betweenness Centrality],"&gt;="&amp;J22)</f>
        <v>0</v>
      </c>
      <c r="L21" s="41">
        <f t="shared" si="5"/>
        <v>0.05564732727272722</v>
      </c>
      <c r="M21" s="42">
        <f>COUNTIF(Vertices[Closeness Centrality],"&gt;= "&amp;L21)-COUNTIF(Vertices[Closeness Centrality],"&gt;="&amp;L22)</f>
        <v>0</v>
      </c>
      <c r="N21" s="41">
        <f t="shared" si="6"/>
        <v>0.08926485454545455</v>
      </c>
      <c r="O21" s="42">
        <f>COUNTIF(Vertices[Eigenvector Centrality],"&gt;= "&amp;N21)-COUNTIF(Vertices[Eigenvector Centrality],"&gt;="&amp;N22)</f>
        <v>2</v>
      </c>
      <c r="P21" s="41">
        <f t="shared" si="7"/>
        <v>1.5380813818181827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2.9090909090909096</v>
      </c>
      <c r="G22" s="40">
        <f>COUNTIF(Vertices[In-Degree],"&gt;= "&amp;F22)-COUNTIF(Vertices[In-Degree],"&gt;="&amp;F23)</f>
        <v>0</v>
      </c>
      <c r="H22" s="39">
        <f t="shared" si="3"/>
        <v>0.7272727272727274</v>
      </c>
      <c r="I22" s="40">
        <f>COUNTIF(Vertices[Out-Degree],"&gt;= "&amp;H22)-COUNTIF(Vertices[Out-Degree],"&gt;="&amp;H23)</f>
        <v>0</v>
      </c>
      <c r="J22" s="39">
        <f t="shared" si="4"/>
        <v>30.181818181818173</v>
      </c>
      <c r="K22" s="40">
        <f>COUNTIF(Vertices[Betweenness Centrality],"&gt;= "&amp;J22)-COUNTIF(Vertices[Betweenness Centrality],"&gt;="&amp;J23)</f>
        <v>0</v>
      </c>
      <c r="L22" s="39">
        <f t="shared" si="5"/>
        <v>0.056626818181818125</v>
      </c>
      <c r="M22" s="40">
        <f>COUNTIF(Vertices[Closeness Centrality],"&gt;= "&amp;L22)-COUNTIF(Vertices[Closeness Centrality],"&gt;="&amp;L23)</f>
        <v>0</v>
      </c>
      <c r="N22" s="39">
        <f t="shared" si="6"/>
        <v>0.09290063636363637</v>
      </c>
      <c r="O22" s="40">
        <f>COUNTIF(Vertices[Eigenvector Centrality],"&gt;= "&amp;N22)-COUNTIF(Vertices[Eigenvector Centrality],"&gt;="&amp;N23)</f>
        <v>0</v>
      </c>
      <c r="P22" s="39">
        <f t="shared" si="7"/>
        <v>1.5935644545454555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0.11818181818181818</v>
      </c>
      <c r="D23" s="34">
        <f t="shared" si="1"/>
        <v>0</v>
      </c>
      <c r="E23" s="3">
        <f>COUNTIF(Vertices[Degree],"&gt;= "&amp;D23)-COUNTIF(Vertices[Degree],"&gt;="&amp;D24)</f>
        <v>0</v>
      </c>
      <c r="F23" s="41">
        <f t="shared" si="2"/>
        <v>3.054545454545455</v>
      </c>
      <c r="G23" s="42">
        <f>COUNTIF(Vertices[In-Degree],"&gt;= "&amp;F23)-COUNTIF(Vertices[In-Degree],"&gt;="&amp;F24)</f>
        <v>0</v>
      </c>
      <c r="H23" s="41">
        <f t="shared" si="3"/>
        <v>0.7636363636363638</v>
      </c>
      <c r="I23" s="42">
        <f>COUNTIF(Vertices[Out-Degree],"&gt;= "&amp;H23)-COUNTIF(Vertices[Out-Degree],"&gt;="&amp;H24)</f>
        <v>0</v>
      </c>
      <c r="J23" s="41">
        <f t="shared" si="4"/>
        <v>31.69090909090908</v>
      </c>
      <c r="K23" s="42">
        <f>COUNTIF(Vertices[Betweenness Centrality],"&gt;= "&amp;J23)-COUNTIF(Vertices[Betweenness Centrality],"&gt;="&amp;J24)</f>
        <v>0</v>
      </c>
      <c r="L23" s="41">
        <f t="shared" si="5"/>
        <v>0.05760630909090903</v>
      </c>
      <c r="M23" s="42">
        <f>COUNTIF(Vertices[Closeness Centrality],"&gt;= "&amp;L23)-COUNTIF(Vertices[Closeness Centrality],"&gt;="&amp;L24)</f>
        <v>0</v>
      </c>
      <c r="N23" s="41">
        <f t="shared" si="6"/>
        <v>0.09653641818181818</v>
      </c>
      <c r="O23" s="42">
        <f>COUNTIF(Vertices[Eigenvector Centrality],"&gt;= "&amp;N23)-COUNTIF(Vertices[Eigenvector Centrality],"&gt;="&amp;N24)</f>
        <v>2</v>
      </c>
      <c r="P23" s="41">
        <f t="shared" si="7"/>
        <v>1.6490475272727283</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445</v>
      </c>
      <c r="B24" s="36">
        <v>0.251111</v>
      </c>
      <c r="D24" s="34">
        <f t="shared" si="1"/>
        <v>0</v>
      </c>
      <c r="E24" s="3">
        <f>COUNTIF(Vertices[Degree],"&gt;= "&amp;D24)-COUNTIF(Vertices[Degree],"&gt;="&amp;D25)</f>
        <v>0</v>
      </c>
      <c r="F24" s="39">
        <f t="shared" si="2"/>
        <v>3.2000000000000006</v>
      </c>
      <c r="G24" s="40">
        <f>COUNTIF(Vertices[In-Degree],"&gt;= "&amp;F24)-COUNTIF(Vertices[In-Degree],"&gt;="&amp;F25)</f>
        <v>0</v>
      </c>
      <c r="H24" s="39">
        <f t="shared" si="3"/>
        <v>0.8000000000000002</v>
      </c>
      <c r="I24" s="40">
        <f>COUNTIF(Vertices[Out-Degree],"&gt;= "&amp;H24)-COUNTIF(Vertices[Out-Degree],"&gt;="&amp;H25)</f>
        <v>0</v>
      </c>
      <c r="J24" s="39">
        <f t="shared" si="4"/>
        <v>33.19999999999999</v>
      </c>
      <c r="K24" s="40">
        <f>COUNTIF(Vertices[Betweenness Centrality],"&gt;= "&amp;J24)-COUNTIF(Vertices[Betweenness Centrality],"&gt;="&amp;J25)</f>
        <v>0</v>
      </c>
      <c r="L24" s="39">
        <f t="shared" si="5"/>
        <v>0.05858579999999994</v>
      </c>
      <c r="M24" s="40">
        <f>COUNTIF(Vertices[Closeness Centrality],"&gt;= "&amp;L24)-COUNTIF(Vertices[Closeness Centrality],"&gt;="&amp;L25)</f>
        <v>0</v>
      </c>
      <c r="N24" s="39">
        <f t="shared" si="6"/>
        <v>0.1001722</v>
      </c>
      <c r="O24" s="40">
        <f>COUNTIF(Vertices[Eigenvector Centrality],"&gt;= "&amp;N24)-COUNTIF(Vertices[Eigenvector Centrality],"&gt;="&amp;N25)</f>
        <v>0</v>
      </c>
      <c r="P24" s="39">
        <f t="shared" si="7"/>
        <v>1.7045306000000011</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3.345454545454546</v>
      </c>
      <c r="G25" s="42">
        <f>COUNTIF(Vertices[In-Degree],"&gt;= "&amp;F25)-COUNTIF(Vertices[In-Degree],"&gt;="&amp;F26)</f>
        <v>0</v>
      </c>
      <c r="H25" s="41">
        <f t="shared" si="3"/>
        <v>0.8363636363636365</v>
      </c>
      <c r="I25" s="42">
        <f>COUNTIF(Vertices[Out-Degree],"&gt;= "&amp;H25)-COUNTIF(Vertices[Out-Degree],"&gt;="&amp;H26)</f>
        <v>0</v>
      </c>
      <c r="J25" s="41">
        <f t="shared" si="4"/>
        <v>34.7090909090909</v>
      </c>
      <c r="K25" s="42">
        <f>COUNTIF(Vertices[Betweenness Centrality],"&gt;= "&amp;J25)-COUNTIF(Vertices[Betweenness Centrality],"&gt;="&amp;J26)</f>
        <v>0</v>
      </c>
      <c r="L25" s="41">
        <f t="shared" si="5"/>
        <v>0.059565290909090844</v>
      </c>
      <c r="M25" s="42">
        <f>COUNTIF(Vertices[Closeness Centrality],"&gt;= "&amp;L25)-COUNTIF(Vertices[Closeness Centrality],"&gt;="&amp;L26)</f>
        <v>0</v>
      </c>
      <c r="N25" s="41">
        <f t="shared" si="6"/>
        <v>0.10380798181818182</v>
      </c>
      <c r="O25" s="42">
        <f>COUNTIF(Vertices[Eigenvector Centrality],"&gt;= "&amp;N25)-COUNTIF(Vertices[Eigenvector Centrality],"&gt;="&amp;N26)</f>
        <v>0</v>
      </c>
      <c r="P25" s="41">
        <f t="shared" si="7"/>
        <v>1.760013672727274</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446</v>
      </c>
      <c r="B26" s="36" t="s">
        <v>447</v>
      </c>
      <c r="D26" s="34">
        <f t="shared" si="1"/>
        <v>0</v>
      </c>
      <c r="E26" s="3">
        <f>COUNTIF(Vertices[Degree],"&gt;= "&amp;D26)-COUNTIF(Vertices[Degree],"&gt;="&amp;D28)</f>
        <v>0</v>
      </c>
      <c r="F26" s="39">
        <f t="shared" si="2"/>
        <v>3.4909090909090916</v>
      </c>
      <c r="G26" s="40">
        <f>COUNTIF(Vertices[In-Degree],"&gt;= "&amp;F26)-COUNTIF(Vertices[In-Degree],"&gt;="&amp;F28)</f>
        <v>0</v>
      </c>
      <c r="H26" s="39">
        <f t="shared" si="3"/>
        <v>0.8727272727272729</v>
      </c>
      <c r="I26" s="40">
        <f>COUNTIF(Vertices[Out-Degree],"&gt;= "&amp;H26)-COUNTIF(Vertices[Out-Degree],"&gt;="&amp;H28)</f>
        <v>0</v>
      </c>
      <c r="J26" s="39">
        <f t="shared" si="4"/>
        <v>36.218181818181804</v>
      </c>
      <c r="K26" s="40">
        <f>COUNTIF(Vertices[Betweenness Centrality],"&gt;= "&amp;J26)-COUNTIF(Vertices[Betweenness Centrality],"&gt;="&amp;J28)</f>
        <v>0</v>
      </c>
      <c r="L26" s="39">
        <f t="shared" si="5"/>
        <v>0.06054478181818175</v>
      </c>
      <c r="M26" s="40">
        <f>COUNTIF(Vertices[Closeness Centrality],"&gt;= "&amp;L26)-COUNTIF(Vertices[Closeness Centrality],"&gt;="&amp;L28)</f>
        <v>0</v>
      </c>
      <c r="N26" s="39">
        <f t="shared" si="6"/>
        <v>0.10744376363636364</v>
      </c>
      <c r="O26" s="40">
        <f>COUNTIF(Vertices[Eigenvector Centrality],"&gt;= "&amp;N26)-COUNTIF(Vertices[Eigenvector Centrality],"&gt;="&amp;N28)</f>
        <v>0</v>
      </c>
      <c r="P26" s="39">
        <f t="shared" si="7"/>
        <v>1.8154967454545468</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-10</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0.9090909090909093</v>
      </c>
      <c r="I28" s="42">
        <f>COUNTIF(Vertices[Out-Degree],"&gt;= "&amp;H28)-COUNTIF(Vertices[Out-Degree],"&gt;="&amp;H40)</f>
        <v>0</v>
      </c>
      <c r="J28" s="41">
        <f>J26+($J$57-$J$2)/BinDivisor</f>
        <v>37.72727272727271</v>
      </c>
      <c r="K28" s="42">
        <f>COUNTIF(Vertices[Betweenness Centrality],"&gt;= "&amp;J28)-COUNTIF(Vertices[Betweenness Centrality],"&gt;="&amp;J40)</f>
        <v>0</v>
      </c>
      <c r="L28" s="41">
        <f>L26+($L$57-$L$2)/BinDivisor</f>
        <v>0.06152427272727266</v>
      </c>
      <c r="M28" s="42">
        <f>COUNTIF(Vertices[Closeness Centrality],"&gt;= "&amp;L28)-COUNTIF(Vertices[Closeness Centrality],"&gt;="&amp;L40)</f>
        <v>0</v>
      </c>
      <c r="N28" s="41">
        <f>N26+($N$57-$N$2)/BinDivisor</f>
        <v>0.11107954545454546</v>
      </c>
      <c r="O28" s="42">
        <f>COUNTIF(Vertices[Eigenvector Centrality],"&gt;= "&amp;N28)-COUNTIF(Vertices[Eigenvector Centrality],"&gt;="&amp;N40)</f>
        <v>0</v>
      </c>
      <c r="P28" s="41">
        <f>P26+($P$57-$P$2)/BinDivisor</f>
        <v>1.8709798181818196</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-10</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-10</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0.9454545454545457</v>
      </c>
      <c r="I40" s="40">
        <f>COUNTIF(Vertices[Out-Degree],"&gt;= "&amp;H40)-COUNTIF(Vertices[Out-Degree],"&gt;="&amp;H41)</f>
        <v>0</v>
      </c>
      <c r="J40" s="39">
        <f>J28+($J$57-$J$2)/BinDivisor</f>
        <v>39.23636363636362</v>
      </c>
      <c r="K40" s="40">
        <f>COUNTIF(Vertices[Betweenness Centrality],"&gt;= "&amp;J40)-COUNTIF(Vertices[Betweenness Centrality],"&gt;="&amp;J41)</f>
        <v>0</v>
      </c>
      <c r="L40" s="39">
        <f>L28+($L$57-$L$2)/BinDivisor</f>
        <v>0.06250376363636356</v>
      </c>
      <c r="M40" s="40">
        <f>COUNTIF(Vertices[Closeness Centrality],"&gt;= "&amp;L40)-COUNTIF(Vertices[Closeness Centrality],"&gt;="&amp;L41)</f>
        <v>0</v>
      </c>
      <c r="N40" s="39">
        <f>N28+($N$57-$N$2)/BinDivisor</f>
        <v>0.11471532727272728</v>
      </c>
      <c r="O40" s="40">
        <f>COUNTIF(Vertices[Eigenvector Centrality],"&gt;= "&amp;N40)-COUNTIF(Vertices[Eigenvector Centrality],"&gt;="&amp;N41)</f>
        <v>0</v>
      </c>
      <c r="P40" s="39">
        <f>P28+($P$57-$P$2)/BinDivisor</f>
        <v>1.9264628909090924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0</v>
      </c>
      <c r="H41" s="41">
        <f aca="true" t="shared" si="12" ref="H41:H56">H40+($H$57-$H$2)/BinDivisor</f>
        <v>0.981818181818182</v>
      </c>
      <c r="I41" s="42">
        <f>COUNTIF(Vertices[Out-Degree],"&gt;= "&amp;H41)-COUNTIF(Vertices[Out-Degree],"&gt;="&amp;H42)</f>
        <v>5</v>
      </c>
      <c r="J41" s="41">
        <f aca="true" t="shared" si="13" ref="J41:J56">J40+($J$57-$J$2)/BinDivisor</f>
        <v>40.74545454545453</v>
      </c>
      <c r="K41" s="42">
        <f>COUNTIF(Vertices[Betweenness Centrality],"&gt;= "&amp;J41)-COUNTIF(Vertices[Betweenness Centrality],"&gt;="&amp;J42)</f>
        <v>0</v>
      </c>
      <c r="L41" s="41">
        <f aca="true" t="shared" si="14" ref="L41:L56">L40+($L$57-$L$2)/BinDivisor</f>
        <v>0.06348325454545448</v>
      </c>
      <c r="M41" s="42">
        <f>COUNTIF(Vertices[Closeness Centrality],"&gt;= "&amp;L41)-COUNTIF(Vertices[Closeness Centrality],"&gt;="&amp;L42)</f>
        <v>0</v>
      </c>
      <c r="N41" s="41">
        <f aca="true" t="shared" si="15" ref="N41:N56">N40+($N$57-$N$2)/BinDivisor</f>
        <v>0.1183511090909091</v>
      </c>
      <c r="O41" s="42">
        <f>COUNTIF(Vertices[Eigenvector Centrality],"&gt;= "&amp;N41)-COUNTIF(Vertices[Eigenvector Centrality],"&gt;="&amp;N42)</f>
        <v>1</v>
      </c>
      <c r="P41" s="41">
        <f aca="true" t="shared" si="16" ref="P41:P56">P40+($P$57-$P$2)/BinDivisor</f>
        <v>1.9819459636363652</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4.072727272727273</v>
      </c>
      <c r="G42" s="40">
        <f>COUNTIF(Vertices[In-Degree],"&gt;= "&amp;F42)-COUNTIF(Vertices[In-Degree],"&gt;="&amp;F43)</f>
        <v>0</v>
      </c>
      <c r="H42" s="39">
        <f t="shared" si="12"/>
        <v>1.0181818181818183</v>
      </c>
      <c r="I42" s="40">
        <f>COUNTIF(Vertices[Out-Degree],"&gt;= "&amp;H42)-COUNTIF(Vertices[Out-Degree],"&gt;="&amp;H43)</f>
        <v>0</v>
      </c>
      <c r="J42" s="39">
        <f t="shared" si="13"/>
        <v>42.254545454545436</v>
      </c>
      <c r="K42" s="40">
        <f>COUNTIF(Vertices[Betweenness Centrality],"&gt;= "&amp;J42)-COUNTIF(Vertices[Betweenness Centrality],"&gt;="&amp;J43)</f>
        <v>0</v>
      </c>
      <c r="L42" s="39">
        <f t="shared" si="14"/>
        <v>0.06446274545454539</v>
      </c>
      <c r="M42" s="40">
        <f>COUNTIF(Vertices[Closeness Centrality],"&gt;= "&amp;L42)-COUNTIF(Vertices[Closeness Centrality],"&gt;="&amp;L43)</f>
        <v>0</v>
      </c>
      <c r="N42" s="39">
        <f t="shared" si="15"/>
        <v>0.12198689090909091</v>
      </c>
      <c r="O42" s="40">
        <f>COUNTIF(Vertices[Eigenvector Centrality],"&gt;= "&amp;N42)-COUNTIF(Vertices[Eigenvector Centrality],"&gt;="&amp;N43)</f>
        <v>0</v>
      </c>
      <c r="P42" s="39">
        <f t="shared" si="16"/>
        <v>2.037429036363638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4.218181818181819</v>
      </c>
      <c r="G43" s="42">
        <f>COUNTIF(Vertices[In-Degree],"&gt;= "&amp;F43)-COUNTIF(Vertices[In-Degree],"&gt;="&amp;F44)</f>
        <v>0</v>
      </c>
      <c r="H43" s="41">
        <f t="shared" si="12"/>
        <v>1.0545454545454547</v>
      </c>
      <c r="I43" s="42">
        <f>COUNTIF(Vertices[Out-Degree],"&gt;= "&amp;H43)-COUNTIF(Vertices[Out-Degree],"&gt;="&amp;H44)</f>
        <v>0</v>
      </c>
      <c r="J43" s="41">
        <f t="shared" si="13"/>
        <v>43.763636363636344</v>
      </c>
      <c r="K43" s="42">
        <f>COUNTIF(Vertices[Betweenness Centrality],"&gt;= "&amp;J43)-COUNTIF(Vertices[Betweenness Centrality],"&gt;="&amp;J44)</f>
        <v>0</v>
      </c>
      <c r="L43" s="41">
        <f t="shared" si="14"/>
        <v>0.0654422363636363</v>
      </c>
      <c r="M43" s="42">
        <f>COUNTIF(Vertices[Closeness Centrality],"&gt;= "&amp;L43)-COUNTIF(Vertices[Closeness Centrality],"&gt;="&amp;L44)</f>
        <v>0</v>
      </c>
      <c r="N43" s="41">
        <f t="shared" si="15"/>
        <v>0.12562267272727273</v>
      </c>
      <c r="O43" s="42">
        <f>COUNTIF(Vertices[Eigenvector Centrality],"&gt;= "&amp;N43)-COUNTIF(Vertices[Eigenvector Centrality],"&gt;="&amp;N44)</f>
        <v>0</v>
      </c>
      <c r="P43" s="41">
        <f t="shared" si="16"/>
        <v>2.0929121090909106</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4.363636363636364</v>
      </c>
      <c r="G44" s="40">
        <f>COUNTIF(Vertices[In-Degree],"&gt;= "&amp;F44)-COUNTIF(Vertices[In-Degree],"&gt;="&amp;F45)</f>
        <v>0</v>
      </c>
      <c r="H44" s="39">
        <f t="shared" si="12"/>
        <v>1.090909090909091</v>
      </c>
      <c r="I44" s="40">
        <f>COUNTIF(Vertices[Out-Degree],"&gt;= "&amp;H44)-COUNTIF(Vertices[Out-Degree],"&gt;="&amp;H45)</f>
        <v>0</v>
      </c>
      <c r="J44" s="39">
        <f t="shared" si="13"/>
        <v>45.27272727272725</v>
      </c>
      <c r="K44" s="40">
        <f>COUNTIF(Vertices[Betweenness Centrality],"&gt;= "&amp;J44)-COUNTIF(Vertices[Betweenness Centrality],"&gt;="&amp;J45)</f>
        <v>0</v>
      </c>
      <c r="L44" s="39">
        <f t="shared" si="14"/>
        <v>0.06642172727272722</v>
      </c>
      <c r="M44" s="40">
        <f>COUNTIF(Vertices[Closeness Centrality],"&gt;= "&amp;L44)-COUNTIF(Vertices[Closeness Centrality],"&gt;="&amp;L45)</f>
        <v>0</v>
      </c>
      <c r="N44" s="39">
        <f t="shared" si="15"/>
        <v>0.12925845454545454</v>
      </c>
      <c r="O44" s="40">
        <f>COUNTIF(Vertices[Eigenvector Centrality],"&gt;= "&amp;N44)-COUNTIF(Vertices[Eigenvector Centrality],"&gt;="&amp;N45)</f>
        <v>0</v>
      </c>
      <c r="P44" s="39">
        <f t="shared" si="16"/>
        <v>2.1483951818181835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4.50909090909091</v>
      </c>
      <c r="G45" s="42">
        <f>COUNTIF(Vertices[In-Degree],"&gt;= "&amp;F45)-COUNTIF(Vertices[In-Degree],"&gt;="&amp;F46)</f>
        <v>0</v>
      </c>
      <c r="H45" s="41">
        <f t="shared" si="12"/>
        <v>1.1272727272727274</v>
      </c>
      <c r="I45" s="42">
        <f>COUNTIF(Vertices[Out-Degree],"&gt;= "&amp;H45)-COUNTIF(Vertices[Out-Degree],"&gt;="&amp;H46)</f>
        <v>0</v>
      </c>
      <c r="J45" s="41">
        <f t="shared" si="13"/>
        <v>46.78181818181816</v>
      </c>
      <c r="K45" s="42">
        <f>COUNTIF(Vertices[Betweenness Centrality],"&gt;= "&amp;J45)-COUNTIF(Vertices[Betweenness Centrality],"&gt;="&amp;J46)</f>
        <v>0</v>
      </c>
      <c r="L45" s="41">
        <f t="shared" si="14"/>
        <v>0.06740121818181813</v>
      </c>
      <c r="M45" s="42">
        <f>COUNTIF(Vertices[Closeness Centrality],"&gt;= "&amp;L45)-COUNTIF(Vertices[Closeness Centrality],"&gt;="&amp;L46)</f>
        <v>0</v>
      </c>
      <c r="N45" s="41">
        <f t="shared" si="15"/>
        <v>0.13289423636363634</v>
      </c>
      <c r="O45" s="42">
        <f>COUNTIF(Vertices[Eigenvector Centrality],"&gt;= "&amp;N45)-COUNTIF(Vertices[Eigenvector Centrality],"&gt;="&amp;N46)</f>
        <v>0</v>
      </c>
      <c r="P45" s="41">
        <f t="shared" si="16"/>
        <v>2.2038782545454563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4.654545454545455</v>
      </c>
      <c r="G46" s="40">
        <f>COUNTIF(Vertices[In-Degree],"&gt;= "&amp;F46)-COUNTIF(Vertices[In-Degree],"&gt;="&amp;F47)</f>
        <v>0</v>
      </c>
      <c r="H46" s="39">
        <f t="shared" si="12"/>
        <v>1.1636363636363638</v>
      </c>
      <c r="I46" s="40">
        <f>COUNTIF(Vertices[Out-Degree],"&gt;= "&amp;H46)-COUNTIF(Vertices[Out-Degree],"&gt;="&amp;H47)</f>
        <v>0</v>
      </c>
      <c r="J46" s="39">
        <f t="shared" si="13"/>
        <v>48.29090909090907</v>
      </c>
      <c r="K46" s="40">
        <f>COUNTIF(Vertices[Betweenness Centrality],"&gt;= "&amp;J46)-COUNTIF(Vertices[Betweenness Centrality],"&gt;="&amp;J47)</f>
        <v>0</v>
      </c>
      <c r="L46" s="39">
        <f t="shared" si="14"/>
        <v>0.06838070909090904</v>
      </c>
      <c r="M46" s="40">
        <f>COUNTIF(Vertices[Closeness Centrality],"&gt;= "&amp;L46)-COUNTIF(Vertices[Closeness Centrality],"&gt;="&amp;L47)</f>
        <v>0</v>
      </c>
      <c r="N46" s="39">
        <f t="shared" si="15"/>
        <v>0.13653001818181815</v>
      </c>
      <c r="O46" s="40">
        <f>COUNTIF(Vertices[Eigenvector Centrality],"&gt;= "&amp;N46)-COUNTIF(Vertices[Eigenvector Centrality],"&gt;="&amp;N47)</f>
        <v>0</v>
      </c>
      <c r="P46" s="39">
        <f t="shared" si="16"/>
        <v>2.259361327272729</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1.2000000000000002</v>
      </c>
      <c r="I47" s="42">
        <f>COUNTIF(Vertices[Out-Degree],"&gt;= "&amp;H47)-COUNTIF(Vertices[Out-Degree],"&gt;="&amp;H48)</f>
        <v>0</v>
      </c>
      <c r="J47" s="41">
        <f t="shared" si="13"/>
        <v>49.799999999999976</v>
      </c>
      <c r="K47" s="42">
        <f>COUNTIF(Vertices[Betweenness Centrality],"&gt;= "&amp;J47)-COUNTIF(Vertices[Betweenness Centrality],"&gt;="&amp;J48)</f>
        <v>0</v>
      </c>
      <c r="L47" s="41">
        <f t="shared" si="14"/>
        <v>0.06936019999999996</v>
      </c>
      <c r="M47" s="42">
        <f>COUNTIF(Vertices[Closeness Centrality],"&gt;= "&amp;L47)-COUNTIF(Vertices[Closeness Centrality],"&gt;="&amp;L48)</f>
        <v>0</v>
      </c>
      <c r="N47" s="41">
        <f t="shared" si="15"/>
        <v>0.14016579999999995</v>
      </c>
      <c r="O47" s="42">
        <f>COUNTIF(Vertices[Eigenvector Centrality],"&gt;= "&amp;N47)-COUNTIF(Vertices[Eigenvector Centrality],"&gt;="&amp;N48)</f>
        <v>0</v>
      </c>
      <c r="P47" s="41">
        <f t="shared" si="16"/>
        <v>2.314844400000002</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0</v>
      </c>
      <c r="H48" s="39">
        <f t="shared" si="12"/>
        <v>1.2363636363636366</v>
      </c>
      <c r="I48" s="40">
        <f>COUNTIF(Vertices[Out-Degree],"&gt;= "&amp;H48)-COUNTIF(Vertices[Out-Degree],"&gt;="&amp;H49)</f>
        <v>0</v>
      </c>
      <c r="J48" s="39">
        <f t="shared" si="13"/>
        <v>51.309090909090884</v>
      </c>
      <c r="K48" s="40">
        <f>COUNTIF(Vertices[Betweenness Centrality],"&gt;= "&amp;J48)-COUNTIF(Vertices[Betweenness Centrality],"&gt;="&amp;J49)</f>
        <v>0</v>
      </c>
      <c r="L48" s="39">
        <f t="shared" si="14"/>
        <v>0.07033969090909087</v>
      </c>
      <c r="M48" s="40">
        <f>COUNTIF(Vertices[Closeness Centrality],"&gt;= "&amp;L48)-COUNTIF(Vertices[Closeness Centrality],"&gt;="&amp;L49)</f>
        <v>0</v>
      </c>
      <c r="N48" s="39">
        <f t="shared" si="15"/>
        <v>0.14380158181818176</v>
      </c>
      <c r="O48" s="40">
        <f>COUNTIF(Vertices[Eigenvector Centrality],"&gt;= "&amp;N48)-COUNTIF(Vertices[Eigenvector Centrality],"&gt;="&amp;N49)</f>
        <v>0</v>
      </c>
      <c r="P48" s="39">
        <f t="shared" si="16"/>
        <v>2.3703274727272747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1.272727272727273</v>
      </c>
      <c r="I49" s="42">
        <f>COUNTIF(Vertices[Out-Degree],"&gt;= "&amp;H49)-COUNTIF(Vertices[Out-Degree],"&gt;="&amp;H50)</f>
        <v>0</v>
      </c>
      <c r="J49" s="41">
        <f t="shared" si="13"/>
        <v>52.81818181818179</v>
      </c>
      <c r="K49" s="42">
        <f>COUNTIF(Vertices[Betweenness Centrality],"&gt;= "&amp;J49)-COUNTIF(Vertices[Betweenness Centrality],"&gt;="&amp;J50)</f>
        <v>0</v>
      </c>
      <c r="L49" s="41">
        <f t="shared" si="14"/>
        <v>0.07131918181818178</v>
      </c>
      <c r="M49" s="42">
        <f>COUNTIF(Vertices[Closeness Centrality],"&gt;= "&amp;L49)-COUNTIF(Vertices[Closeness Centrality],"&gt;="&amp;L50)</f>
        <v>0</v>
      </c>
      <c r="N49" s="41">
        <f t="shared" si="15"/>
        <v>0.14743736363636356</v>
      </c>
      <c r="O49" s="42">
        <f>COUNTIF(Vertices[Eigenvector Centrality],"&gt;= "&amp;N49)-COUNTIF(Vertices[Eigenvector Centrality],"&gt;="&amp;N50)</f>
        <v>0</v>
      </c>
      <c r="P49" s="41">
        <f t="shared" si="16"/>
        <v>2.4258105454545476</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1.3090909090909093</v>
      </c>
      <c r="I50" s="40">
        <f>COUNTIF(Vertices[Out-Degree],"&gt;= "&amp;H50)-COUNTIF(Vertices[Out-Degree],"&gt;="&amp;H51)</f>
        <v>0</v>
      </c>
      <c r="J50" s="39">
        <f t="shared" si="13"/>
        <v>54.3272727272727</v>
      </c>
      <c r="K50" s="40">
        <f>COUNTIF(Vertices[Betweenness Centrality],"&gt;= "&amp;J50)-COUNTIF(Vertices[Betweenness Centrality],"&gt;="&amp;J51)</f>
        <v>0</v>
      </c>
      <c r="L50" s="39">
        <f t="shared" si="14"/>
        <v>0.0722986727272727</v>
      </c>
      <c r="M50" s="40">
        <f>COUNTIF(Vertices[Closeness Centrality],"&gt;= "&amp;L50)-COUNTIF(Vertices[Closeness Centrality],"&gt;="&amp;L51)</f>
        <v>0</v>
      </c>
      <c r="N50" s="39">
        <f t="shared" si="15"/>
        <v>0.15107314545454537</v>
      </c>
      <c r="O50" s="40">
        <f>COUNTIF(Vertices[Eigenvector Centrality],"&gt;= "&amp;N50)-COUNTIF(Vertices[Eigenvector Centrality],"&gt;="&amp;N51)</f>
        <v>0</v>
      </c>
      <c r="P50" s="39">
        <f t="shared" si="16"/>
        <v>2.4812936181818204</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1.3454545454545457</v>
      </c>
      <c r="I51" s="42">
        <f>COUNTIF(Vertices[Out-Degree],"&gt;= "&amp;H51)-COUNTIF(Vertices[Out-Degree],"&gt;="&amp;H52)</f>
        <v>0</v>
      </c>
      <c r="J51" s="41">
        <f t="shared" si="13"/>
        <v>55.83636363636361</v>
      </c>
      <c r="K51" s="42">
        <f>COUNTIF(Vertices[Betweenness Centrality],"&gt;= "&amp;J51)-COUNTIF(Vertices[Betweenness Centrality],"&gt;="&amp;J52)</f>
        <v>0</v>
      </c>
      <c r="L51" s="41">
        <f t="shared" si="14"/>
        <v>0.07327816363636361</v>
      </c>
      <c r="M51" s="42">
        <f>COUNTIF(Vertices[Closeness Centrality],"&gt;= "&amp;L51)-COUNTIF(Vertices[Closeness Centrality],"&gt;="&amp;L52)</f>
        <v>0</v>
      </c>
      <c r="N51" s="41">
        <f t="shared" si="15"/>
        <v>0.15470892727272717</v>
      </c>
      <c r="O51" s="42">
        <f>COUNTIF(Vertices[Eigenvector Centrality],"&gt;= "&amp;N51)-COUNTIF(Vertices[Eigenvector Centrality],"&gt;="&amp;N52)</f>
        <v>0</v>
      </c>
      <c r="P51" s="41">
        <f t="shared" si="16"/>
        <v>2.536776690909093</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1.381818181818182</v>
      </c>
      <c r="I52" s="40">
        <f>COUNTIF(Vertices[Out-Degree],"&gt;= "&amp;H52)-COUNTIF(Vertices[Out-Degree],"&gt;="&amp;H53)</f>
        <v>0</v>
      </c>
      <c r="J52" s="39">
        <f t="shared" si="13"/>
        <v>57.345454545454515</v>
      </c>
      <c r="K52" s="40">
        <f>COUNTIF(Vertices[Betweenness Centrality],"&gt;= "&amp;J52)-COUNTIF(Vertices[Betweenness Centrality],"&gt;="&amp;J53)</f>
        <v>0</v>
      </c>
      <c r="L52" s="39">
        <f t="shared" si="14"/>
        <v>0.07425765454545452</v>
      </c>
      <c r="M52" s="40">
        <f>COUNTIF(Vertices[Closeness Centrality],"&gt;= "&amp;L52)-COUNTIF(Vertices[Closeness Centrality],"&gt;="&amp;L53)</f>
        <v>0</v>
      </c>
      <c r="N52" s="39">
        <f t="shared" si="15"/>
        <v>0.15834470909090897</v>
      </c>
      <c r="O52" s="40">
        <f>COUNTIF(Vertices[Eigenvector Centrality],"&gt;= "&amp;N52)-COUNTIF(Vertices[Eigenvector Centrality],"&gt;="&amp;N53)</f>
        <v>0</v>
      </c>
      <c r="P52" s="39">
        <f t="shared" si="16"/>
        <v>2.592259763636366</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1.4181818181818184</v>
      </c>
      <c r="I53" s="42">
        <f>COUNTIF(Vertices[Out-Degree],"&gt;= "&amp;H53)-COUNTIF(Vertices[Out-Degree],"&gt;="&amp;H54)</f>
        <v>0</v>
      </c>
      <c r="J53" s="41">
        <f t="shared" si="13"/>
        <v>58.85454545454542</v>
      </c>
      <c r="K53" s="42">
        <f>COUNTIF(Vertices[Betweenness Centrality],"&gt;= "&amp;J53)-COUNTIF(Vertices[Betweenness Centrality],"&gt;="&amp;J54)</f>
        <v>0</v>
      </c>
      <c r="L53" s="41">
        <f t="shared" si="14"/>
        <v>0.07523714545454543</v>
      </c>
      <c r="M53" s="42">
        <f>COUNTIF(Vertices[Closeness Centrality],"&gt;= "&amp;L53)-COUNTIF(Vertices[Closeness Centrality],"&gt;="&amp;L54)</f>
        <v>0</v>
      </c>
      <c r="N53" s="41">
        <f t="shared" si="15"/>
        <v>0.16198049090909078</v>
      </c>
      <c r="O53" s="42">
        <f>COUNTIF(Vertices[Eigenvector Centrality],"&gt;= "&amp;N53)-COUNTIF(Vertices[Eigenvector Centrality],"&gt;="&amp;N54)</f>
        <v>0</v>
      </c>
      <c r="P53" s="41">
        <f t="shared" si="16"/>
        <v>2.647742836363639</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1.4545454545454548</v>
      </c>
      <c r="I54" s="40">
        <f>COUNTIF(Vertices[Out-Degree],"&gt;= "&amp;H54)-COUNTIF(Vertices[Out-Degree],"&gt;="&amp;H55)</f>
        <v>0</v>
      </c>
      <c r="J54" s="39">
        <f t="shared" si="13"/>
        <v>60.36363636363633</v>
      </c>
      <c r="K54" s="40">
        <f>COUNTIF(Vertices[Betweenness Centrality],"&gt;= "&amp;J54)-COUNTIF(Vertices[Betweenness Centrality],"&gt;="&amp;J55)</f>
        <v>0</v>
      </c>
      <c r="L54" s="39">
        <f t="shared" si="14"/>
        <v>0.07621663636363635</v>
      </c>
      <c r="M54" s="40">
        <f>COUNTIF(Vertices[Closeness Centrality],"&gt;= "&amp;L54)-COUNTIF(Vertices[Closeness Centrality],"&gt;="&amp;L55)</f>
        <v>0</v>
      </c>
      <c r="N54" s="39">
        <f t="shared" si="15"/>
        <v>0.16561627272727258</v>
      </c>
      <c r="O54" s="40">
        <f>COUNTIF(Vertices[Eigenvector Centrality],"&gt;= "&amp;N54)-COUNTIF(Vertices[Eigenvector Centrality],"&gt;="&amp;N55)</f>
        <v>0</v>
      </c>
      <c r="P54" s="39">
        <f t="shared" si="16"/>
        <v>2.7032259090909116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5.963636363636365</v>
      </c>
      <c r="G55" s="42">
        <f>COUNTIF(Vertices[In-Degree],"&gt;= "&amp;F55)-COUNTIF(Vertices[In-Degree],"&gt;="&amp;F56)</f>
        <v>0</v>
      </c>
      <c r="H55" s="41">
        <f t="shared" si="12"/>
        <v>1.4909090909090912</v>
      </c>
      <c r="I55" s="42">
        <f>COUNTIF(Vertices[Out-Degree],"&gt;= "&amp;H55)-COUNTIF(Vertices[Out-Degree],"&gt;="&amp;H56)</f>
        <v>0</v>
      </c>
      <c r="J55" s="41">
        <f t="shared" si="13"/>
        <v>61.87272727272724</v>
      </c>
      <c r="K55" s="42">
        <f>COUNTIF(Vertices[Betweenness Centrality],"&gt;= "&amp;J55)-COUNTIF(Vertices[Betweenness Centrality],"&gt;="&amp;J56)</f>
        <v>0</v>
      </c>
      <c r="L55" s="41">
        <f t="shared" si="14"/>
        <v>0.07719612727272726</v>
      </c>
      <c r="M55" s="42">
        <f>COUNTIF(Vertices[Closeness Centrality],"&gt;= "&amp;L55)-COUNTIF(Vertices[Closeness Centrality],"&gt;="&amp;L56)</f>
        <v>0</v>
      </c>
      <c r="N55" s="41">
        <f t="shared" si="15"/>
        <v>0.1692520545454544</v>
      </c>
      <c r="O55" s="42">
        <f>COUNTIF(Vertices[Eigenvector Centrality],"&gt;= "&amp;N55)-COUNTIF(Vertices[Eigenvector Centrality],"&gt;="&amp;N56)</f>
        <v>0</v>
      </c>
      <c r="P55" s="41">
        <f t="shared" si="16"/>
        <v>2.7587089818181845</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6.10909090909091</v>
      </c>
      <c r="G56" s="40">
        <f>COUNTIF(Vertices[In-Degree],"&gt;= "&amp;F56)-COUNTIF(Vertices[In-Degree],"&gt;="&amp;F57)</f>
        <v>0</v>
      </c>
      <c r="H56" s="39">
        <f t="shared" si="12"/>
        <v>1.5272727272727276</v>
      </c>
      <c r="I56" s="40">
        <f>COUNTIF(Vertices[Out-Degree],"&gt;= "&amp;H56)-COUNTIF(Vertices[Out-Degree],"&gt;="&amp;H57)</f>
        <v>0</v>
      </c>
      <c r="J56" s="39">
        <f t="shared" si="13"/>
        <v>63.38181818181815</v>
      </c>
      <c r="K56" s="40">
        <f>COUNTIF(Vertices[Betweenness Centrality],"&gt;= "&amp;J56)-COUNTIF(Vertices[Betweenness Centrality],"&gt;="&amp;J57)</f>
        <v>0</v>
      </c>
      <c r="L56" s="39">
        <f t="shared" si="14"/>
        <v>0.07817561818181817</v>
      </c>
      <c r="M56" s="40">
        <f>COUNTIF(Vertices[Closeness Centrality],"&gt;= "&amp;L56)-COUNTIF(Vertices[Closeness Centrality],"&gt;="&amp;L57)</f>
        <v>0</v>
      </c>
      <c r="N56" s="39">
        <f t="shared" si="15"/>
        <v>0.1728878363636362</v>
      </c>
      <c r="O56" s="40">
        <f>COUNTIF(Vertices[Eigenvector Centrality],"&gt;= "&amp;N56)-COUNTIF(Vertices[Eigenvector Centrality],"&gt;="&amp;N57)</f>
        <v>0</v>
      </c>
      <c r="P56" s="39">
        <f t="shared" si="16"/>
        <v>2.8141920545454573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8</v>
      </c>
      <c r="G57" s="44">
        <f>COUNTIF(Vertices[In-Degree],"&gt;= "&amp;F57)-COUNTIF(Vertices[In-Degree],"&gt;="&amp;F58)</f>
        <v>1</v>
      </c>
      <c r="H57" s="43">
        <f>MAX(Vertices[Out-Degree])</f>
        <v>2</v>
      </c>
      <c r="I57" s="44">
        <f>COUNTIF(Vertices[Out-Degree],"&gt;= "&amp;H57)-COUNTIF(Vertices[Out-Degree],"&gt;="&amp;H58)</f>
        <v>5</v>
      </c>
      <c r="J57" s="43">
        <f>MAX(Vertices[Betweenness Centrality])</f>
        <v>83</v>
      </c>
      <c r="K57" s="44">
        <f>COUNTIF(Vertices[Betweenness Centrality],"&gt;= "&amp;J57)-COUNTIF(Vertices[Betweenness Centrality],"&gt;="&amp;J58)</f>
        <v>1</v>
      </c>
      <c r="L57" s="43">
        <f>MAX(Vertices[Closeness Centrality])</f>
        <v>0.090909</v>
      </c>
      <c r="M57" s="44">
        <f>COUNTIF(Vertices[Closeness Centrality],"&gt;= "&amp;L57)-COUNTIF(Vertices[Closeness Centrality],"&gt;="&amp;L58)</f>
        <v>1</v>
      </c>
      <c r="N57" s="43">
        <f>MAX(Vertices[Eigenvector Centrality])</f>
        <v>0.220153</v>
      </c>
      <c r="O57" s="44">
        <f>COUNTIF(Vertices[Eigenvector Centrality],"&gt;= "&amp;N57)-COUNTIF(Vertices[Eigenvector Centrality],"&gt;="&amp;N58)</f>
        <v>1</v>
      </c>
      <c r="P57" s="43">
        <f>MAX(Vertices[PageRank])</f>
        <v>3.535472</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8</v>
      </c>
    </row>
    <row r="71" spans="1:2" ht="15">
      <c r="A71" s="35" t="s">
        <v>90</v>
      </c>
      <c r="B71" s="49">
        <f>_xlfn.IFERROR(AVERAGE(Vertices[In-Degree]),NoMetricMessage)</f>
        <v>1.3636363636363635</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1.3636363636363635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83</v>
      </c>
    </row>
    <row r="99" spans="1:2" ht="15">
      <c r="A99" s="35" t="s">
        <v>102</v>
      </c>
      <c r="B99" s="49">
        <f>_xlfn.IFERROR(AVERAGE(Vertices[Betweenness Centrality]),NoMetricMessage)</f>
        <v>9.272727272727273</v>
      </c>
    </row>
    <row r="100" spans="1:2" ht="15">
      <c r="A100" s="35" t="s">
        <v>103</v>
      </c>
      <c r="B100" s="49">
        <f>_xlfn.IFERROR(MEDIAN(Vertices[Betweenness Centrality]),NoMetricMessage)</f>
        <v>0</v>
      </c>
    </row>
    <row r="111" spans="1:2" ht="15">
      <c r="A111" s="35" t="s">
        <v>106</v>
      </c>
      <c r="B111" s="49">
        <f>IF(COUNT(Vertices[Closeness Centrality])&gt;0,L2,NoMetricMessage)</f>
        <v>0.037037</v>
      </c>
    </row>
    <row r="112" spans="1:2" ht="15">
      <c r="A112" s="35" t="s">
        <v>107</v>
      </c>
      <c r="B112" s="49">
        <f>IF(COUNT(Vertices[Closeness Centrality])&gt;0,L57,NoMetricMessage)</f>
        <v>0.090909</v>
      </c>
    </row>
    <row r="113" spans="1:2" ht="15">
      <c r="A113" s="35" t="s">
        <v>108</v>
      </c>
      <c r="B113" s="49">
        <f>_xlfn.IFERROR(AVERAGE(Vertices[Closeness Centrality]),NoMetricMessage)</f>
        <v>0.05402927272727273</v>
      </c>
    </row>
    <row r="114" spans="1:2" ht="15">
      <c r="A114" s="35" t="s">
        <v>109</v>
      </c>
      <c r="B114" s="49">
        <f>_xlfn.IFERROR(MEDIAN(Vertices[Closeness Centrality]),NoMetricMessage)</f>
        <v>0.05</v>
      </c>
    </row>
    <row r="125" spans="1:2" ht="15">
      <c r="A125" s="35" t="s">
        <v>112</v>
      </c>
      <c r="B125" s="49">
        <f>IF(COUNT(Vertices[Eigenvector Centrality])&gt;0,N2,NoMetricMessage)</f>
        <v>0.020185</v>
      </c>
    </row>
    <row r="126" spans="1:2" ht="15">
      <c r="A126" s="35" t="s">
        <v>113</v>
      </c>
      <c r="B126" s="49">
        <f>IF(COUNT(Vertices[Eigenvector Centrality])&gt;0,N57,NoMetricMessage)</f>
        <v>0.220153</v>
      </c>
    </row>
    <row r="127" spans="1:2" ht="15">
      <c r="A127" s="35" t="s">
        <v>114</v>
      </c>
      <c r="B127" s="49">
        <f>_xlfn.IFERROR(AVERAGE(Vertices[Eigenvector Centrality]),NoMetricMessage)</f>
        <v>0.090909</v>
      </c>
    </row>
    <row r="128" spans="1:2" ht="15">
      <c r="A128" s="35" t="s">
        <v>115</v>
      </c>
      <c r="B128" s="49">
        <f>_xlfn.IFERROR(MEDIAN(Vertices[Eigenvector Centrality]),NoMetricMessage)</f>
        <v>0.089836</v>
      </c>
    </row>
    <row r="139" spans="1:2" ht="15">
      <c r="A139" s="35" t="s">
        <v>140</v>
      </c>
      <c r="B139" s="49">
        <f>IF(COUNT(Vertices[PageRank])&gt;0,P2,NoMetricMessage)</f>
        <v>0.483903</v>
      </c>
    </row>
    <row r="140" spans="1:2" ht="15">
      <c r="A140" s="35" t="s">
        <v>141</v>
      </c>
      <c r="B140" s="49">
        <f>IF(COUNT(Vertices[PageRank])&gt;0,P57,NoMetricMessage)</f>
        <v>3.535472</v>
      </c>
    </row>
    <row r="141" spans="1:2" ht="15">
      <c r="A141" s="35" t="s">
        <v>142</v>
      </c>
      <c r="B141" s="49">
        <f>_xlfn.IFERROR(AVERAGE(Vertices[PageRank]),NoMetricMessage)</f>
        <v>0.9999551818181818</v>
      </c>
    </row>
    <row r="142" spans="1:2" ht="15">
      <c r="A142" s="35" t="s">
        <v>143</v>
      </c>
      <c r="B142" s="49">
        <f>_xlfn.IFERROR(MEDIAN(Vertices[PageRank]),NoMetricMessage)</f>
        <v>0.818008</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0.12373737373737374</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395</v>
      </c>
      <c r="K7" s="13" t="s">
        <v>396</v>
      </c>
    </row>
    <row r="8" spans="1:11" ht="409.5">
      <c r="A8"/>
      <c r="B8">
        <v>2</v>
      </c>
      <c r="C8">
        <v>2</v>
      </c>
      <c r="D8" t="s">
        <v>61</v>
      </c>
      <c r="E8" t="s">
        <v>61</v>
      </c>
      <c r="H8" t="s">
        <v>73</v>
      </c>
      <c r="J8" t="s">
        <v>397</v>
      </c>
      <c r="K8" s="13" t="s">
        <v>398</v>
      </c>
    </row>
    <row r="9" spans="1:11" ht="409.5">
      <c r="A9"/>
      <c r="B9">
        <v>3</v>
      </c>
      <c r="C9">
        <v>4</v>
      </c>
      <c r="D9" t="s">
        <v>62</v>
      </c>
      <c r="E9" t="s">
        <v>62</v>
      </c>
      <c r="H9" t="s">
        <v>74</v>
      </c>
      <c r="J9" t="s">
        <v>399</v>
      </c>
      <c r="K9" s="116" t="s">
        <v>400</v>
      </c>
    </row>
    <row r="10" spans="1:11" ht="409.5">
      <c r="A10"/>
      <c r="B10">
        <v>4</v>
      </c>
      <c r="D10" t="s">
        <v>63</v>
      </c>
      <c r="E10" t="s">
        <v>63</v>
      </c>
      <c r="H10" t="s">
        <v>75</v>
      </c>
      <c r="J10" t="s">
        <v>401</v>
      </c>
      <c r="K10" s="13" t="s">
        <v>402</v>
      </c>
    </row>
    <row r="11" spans="1:11" ht="15">
      <c r="A11"/>
      <c r="B11">
        <v>5</v>
      </c>
      <c r="D11" t="s">
        <v>46</v>
      </c>
      <c r="E11">
        <v>1</v>
      </c>
      <c r="H11" t="s">
        <v>76</v>
      </c>
      <c r="J11" t="s">
        <v>403</v>
      </c>
      <c r="K11" t="s">
        <v>404</v>
      </c>
    </row>
    <row r="12" spans="1:11" ht="15">
      <c r="A12"/>
      <c r="B12"/>
      <c r="D12" t="s">
        <v>64</v>
      </c>
      <c r="E12">
        <v>2</v>
      </c>
      <c r="H12">
        <v>0</v>
      </c>
      <c r="J12" t="s">
        <v>405</v>
      </c>
      <c r="K12" t="s">
        <v>406</v>
      </c>
    </row>
    <row r="13" spans="1:11" ht="15">
      <c r="A13"/>
      <c r="B13"/>
      <c r="D13">
        <v>1</v>
      </c>
      <c r="E13">
        <v>3</v>
      </c>
      <c r="H13">
        <v>1</v>
      </c>
      <c r="J13" t="s">
        <v>407</v>
      </c>
      <c r="K13" t="s">
        <v>408</v>
      </c>
    </row>
    <row r="14" spans="4:11" ht="15">
      <c r="D14">
        <v>2</v>
      </c>
      <c r="E14">
        <v>4</v>
      </c>
      <c r="H14">
        <v>2</v>
      </c>
      <c r="J14" t="s">
        <v>409</v>
      </c>
      <c r="K14" t="s">
        <v>410</v>
      </c>
    </row>
    <row r="15" spans="4:11" ht="15">
      <c r="D15">
        <v>3</v>
      </c>
      <c r="E15">
        <v>5</v>
      </c>
      <c r="H15">
        <v>3</v>
      </c>
      <c r="J15" t="s">
        <v>411</v>
      </c>
      <c r="K15" t="s">
        <v>412</v>
      </c>
    </row>
    <row r="16" spans="4:11" ht="15">
      <c r="D16">
        <v>4</v>
      </c>
      <c r="E16">
        <v>6</v>
      </c>
      <c r="H16">
        <v>4</v>
      </c>
      <c r="J16" t="s">
        <v>413</v>
      </c>
      <c r="K16" t="s">
        <v>414</v>
      </c>
    </row>
    <row r="17" spans="4:11" ht="15">
      <c r="D17">
        <v>5</v>
      </c>
      <c r="E17">
        <v>7</v>
      </c>
      <c r="H17">
        <v>5</v>
      </c>
      <c r="J17" t="s">
        <v>415</v>
      </c>
      <c r="K17" t="s">
        <v>416</v>
      </c>
    </row>
    <row r="18" spans="4:11" ht="15">
      <c r="D18">
        <v>6</v>
      </c>
      <c r="E18">
        <v>8</v>
      </c>
      <c r="H18">
        <v>6</v>
      </c>
      <c r="J18" t="s">
        <v>417</v>
      </c>
      <c r="K18" t="s">
        <v>418</v>
      </c>
    </row>
    <row r="19" spans="4:11" ht="15">
      <c r="D19">
        <v>7</v>
      </c>
      <c r="E19">
        <v>9</v>
      </c>
      <c r="H19">
        <v>7</v>
      </c>
      <c r="J19" t="s">
        <v>419</v>
      </c>
      <c r="K19" t="s">
        <v>420</v>
      </c>
    </row>
    <row r="20" spans="4:11" ht="15">
      <c r="D20">
        <v>8</v>
      </c>
      <c r="H20">
        <v>8</v>
      </c>
      <c r="J20" t="s">
        <v>421</v>
      </c>
      <c r="K20" t="s">
        <v>422</v>
      </c>
    </row>
    <row r="21" spans="4:11" ht="409.5">
      <c r="D21">
        <v>9</v>
      </c>
      <c r="H21">
        <v>9</v>
      </c>
      <c r="J21" t="s">
        <v>423</v>
      </c>
      <c r="K21" s="13" t="s">
        <v>424</v>
      </c>
    </row>
    <row r="22" spans="4:11" ht="409.5">
      <c r="D22">
        <v>10</v>
      </c>
      <c r="J22" t="s">
        <v>425</v>
      </c>
      <c r="K22" s="13" t="s">
        <v>426</v>
      </c>
    </row>
    <row r="23" spans="4:11" ht="409.5">
      <c r="D23">
        <v>11</v>
      </c>
      <c r="J23" t="s">
        <v>427</v>
      </c>
      <c r="K23" s="13" t="s">
        <v>428</v>
      </c>
    </row>
    <row r="24" spans="10:11" ht="409.5">
      <c r="J24" t="s">
        <v>429</v>
      </c>
      <c r="K24" s="13" t="s">
        <v>630</v>
      </c>
    </row>
    <row r="25" spans="10:11" ht="15">
      <c r="J25" t="s">
        <v>430</v>
      </c>
      <c r="K25" t="b">
        <v>0</v>
      </c>
    </row>
    <row r="26" spans="10:11" ht="15">
      <c r="J26" t="s">
        <v>627</v>
      </c>
      <c r="K26" t="s">
        <v>628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441</v>
      </c>
      <c r="B2" s="129" t="s">
        <v>442</v>
      </c>
      <c r="C2" s="67" t="s">
        <v>443</v>
      </c>
    </row>
    <row r="3" spans="1:3" ht="15">
      <c r="A3" s="128" t="s">
        <v>432</v>
      </c>
      <c r="B3" s="128" t="s">
        <v>432</v>
      </c>
      <c r="C3" s="36">
        <v>8</v>
      </c>
    </row>
    <row r="4" spans="1:3" ht="15">
      <c r="A4" s="128" t="s">
        <v>433</v>
      </c>
      <c r="B4" s="128" t="s">
        <v>432</v>
      </c>
      <c r="C4" s="36">
        <v>3</v>
      </c>
    </row>
    <row r="5" spans="1:3" ht="15">
      <c r="A5" s="128" t="s">
        <v>433</v>
      </c>
      <c r="B5" s="128" t="s">
        <v>433</v>
      </c>
      <c r="C5" s="36">
        <v>2</v>
      </c>
    </row>
    <row r="6" spans="1:3" ht="15">
      <c r="A6" s="128" t="s">
        <v>434</v>
      </c>
      <c r="B6" s="128" t="s">
        <v>432</v>
      </c>
      <c r="C6" s="36">
        <v>1</v>
      </c>
    </row>
    <row r="7" spans="1:3" ht="15">
      <c r="A7" s="128" t="s">
        <v>434</v>
      </c>
      <c r="B7" s="128" t="s">
        <v>434</v>
      </c>
      <c r="C7"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448</v>
      </c>
      <c r="B1" s="13" t="s">
        <v>449</v>
      </c>
      <c r="C1" s="13" t="s">
        <v>450</v>
      </c>
      <c r="D1" s="13" t="s">
        <v>452</v>
      </c>
      <c r="E1" s="85" t="s">
        <v>451</v>
      </c>
      <c r="F1" s="85" t="s">
        <v>454</v>
      </c>
      <c r="G1" s="85" t="s">
        <v>453</v>
      </c>
      <c r="H1" s="85" t="s">
        <v>455</v>
      </c>
    </row>
    <row r="2" spans="1:8" ht="15">
      <c r="A2" s="90" t="s">
        <v>236</v>
      </c>
      <c r="B2" s="85">
        <v>2</v>
      </c>
      <c r="C2" s="90" t="s">
        <v>236</v>
      </c>
      <c r="D2" s="85">
        <v>2</v>
      </c>
      <c r="E2" s="85"/>
      <c r="F2" s="85"/>
      <c r="G2" s="85"/>
      <c r="H2" s="85"/>
    </row>
    <row r="3" spans="1:8" ht="15">
      <c r="A3" s="90" t="s">
        <v>237</v>
      </c>
      <c r="B3" s="85">
        <v>1</v>
      </c>
      <c r="C3" s="90" t="s">
        <v>237</v>
      </c>
      <c r="D3" s="85">
        <v>1</v>
      </c>
      <c r="E3" s="85"/>
      <c r="F3" s="85"/>
      <c r="G3" s="85"/>
      <c r="H3" s="85"/>
    </row>
    <row r="6" spans="1:8" ht="15" customHeight="1">
      <c r="A6" s="13" t="s">
        <v>458</v>
      </c>
      <c r="B6" s="13" t="s">
        <v>449</v>
      </c>
      <c r="C6" s="13" t="s">
        <v>459</v>
      </c>
      <c r="D6" s="13" t="s">
        <v>452</v>
      </c>
      <c r="E6" s="85" t="s">
        <v>460</v>
      </c>
      <c r="F6" s="85" t="s">
        <v>454</v>
      </c>
      <c r="G6" s="85" t="s">
        <v>461</v>
      </c>
      <c r="H6" s="85" t="s">
        <v>455</v>
      </c>
    </row>
    <row r="7" spans="1:8" ht="15">
      <c r="A7" s="85" t="s">
        <v>238</v>
      </c>
      <c r="B7" s="85">
        <v>2</v>
      </c>
      <c r="C7" s="85" t="s">
        <v>238</v>
      </c>
      <c r="D7" s="85">
        <v>2</v>
      </c>
      <c r="E7" s="85"/>
      <c r="F7" s="85"/>
      <c r="G7" s="85"/>
      <c r="H7" s="85"/>
    </row>
    <row r="8" spans="1:8" ht="15">
      <c r="A8" s="85" t="s">
        <v>239</v>
      </c>
      <c r="B8" s="85">
        <v>1</v>
      </c>
      <c r="C8" s="85" t="s">
        <v>239</v>
      </c>
      <c r="D8" s="85">
        <v>1</v>
      </c>
      <c r="E8" s="85"/>
      <c r="F8" s="85"/>
      <c r="G8" s="85"/>
      <c r="H8" s="85"/>
    </row>
    <row r="11" spans="1:8" ht="15" customHeight="1">
      <c r="A11" s="13" t="s">
        <v>464</v>
      </c>
      <c r="B11" s="13" t="s">
        <v>449</v>
      </c>
      <c r="C11" s="13" t="s">
        <v>471</v>
      </c>
      <c r="D11" s="13" t="s">
        <v>452</v>
      </c>
      <c r="E11" s="13" t="s">
        <v>472</v>
      </c>
      <c r="F11" s="13" t="s">
        <v>454</v>
      </c>
      <c r="G11" s="13" t="s">
        <v>473</v>
      </c>
      <c r="H11" s="13" t="s">
        <v>455</v>
      </c>
    </row>
    <row r="12" spans="1:8" ht="15">
      <c r="A12" s="85" t="s">
        <v>465</v>
      </c>
      <c r="B12" s="85">
        <v>3</v>
      </c>
      <c r="C12" s="85" t="s">
        <v>241</v>
      </c>
      <c r="D12" s="85">
        <v>2</v>
      </c>
      <c r="E12" s="85" t="s">
        <v>466</v>
      </c>
      <c r="F12" s="85">
        <v>2</v>
      </c>
      <c r="G12" s="85" t="s">
        <v>468</v>
      </c>
      <c r="H12" s="85">
        <v>1</v>
      </c>
    </row>
    <row r="13" spans="1:8" ht="15">
      <c r="A13" s="85" t="s">
        <v>241</v>
      </c>
      <c r="B13" s="85">
        <v>2</v>
      </c>
      <c r="C13" s="85" t="s">
        <v>244</v>
      </c>
      <c r="D13" s="85">
        <v>1</v>
      </c>
      <c r="E13" s="85" t="s">
        <v>465</v>
      </c>
      <c r="F13" s="85">
        <v>2</v>
      </c>
      <c r="G13" s="85" t="s">
        <v>469</v>
      </c>
      <c r="H13" s="85">
        <v>1</v>
      </c>
    </row>
    <row r="14" spans="1:8" ht="15">
      <c r="A14" s="85" t="s">
        <v>466</v>
      </c>
      <c r="B14" s="85">
        <v>2</v>
      </c>
      <c r="C14" s="85" t="s">
        <v>242</v>
      </c>
      <c r="D14" s="85">
        <v>1</v>
      </c>
      <c r="E14" s="85" t="s">
        <v>467</v>
      </c>
      <c r="F14" s="85">
        <v>2</v>
      </c>
      <c r="G14" s="85" t="s">
        <v>465</v>
      </c>
      <c r="H14" s="85">
        <v>1</v>
      </c>
    </row>
    <row r="15" spans="1:8" ht="15">
      <c r="A15" s="85" t="s">
        <v>467</v>
      </c>
      <c r="B15" s="85">
        <v>2</v>
      </c>
      <c r="C15" s="85"/>
      <c r="D15" s="85"/>
      <c r="E15" s="85"/>
      <c r="F15" s="85"/>
      <c r="G15" s="85" t="s">
        <v>470</v>
      </c>
      <c r="H15" s="85">
        <v>1</v>
      </c>
    </row>
    <row r="16" spans="1:8" ht="15">
      <c r="A16" s="85" t="s">
        <v>244</v>
      </c>
      <c r="B16" s="85">
        <v>1</v>
      </c>
      <c r="C16" s="85"/>
      <c r="D16" s="85"/>
      <c r="E16" s="85"/>
      <c r="F16" s="85"/>
      <c r="G16" s="85"/>
      <c r="H16" s="85"/>
    </row>
    <row r="17" spans="1:8" ht="15">
      <c r="A17" s="85" t="s">
        <v>468</v>
      </c>
      <c r="B17" s="85">
        <v>1</v>
      </c>
      <c r="C17" s="85"/>
      <c r="D17" s="85"/>
      <c r="E17" s="85"/>
      <c r="F17" s="85"/>
      <c r="G17" s="85"/>
      <c r="H17" s="85"/>
    </row>
    <row r="18" spans="1:8" ht="15">
      <c r="A18" s="85" t="s">
        <v>469</v>
      </c>
      <c r="B18" s="85">
        <v>1</v>
      </c>
      <c r="C18" s="85"/>
      <c r="D18" s="85"/>
      <c r="E18" s="85"/>
      <c r="F18" s="85"/>
      <c r="G18" s="85"/>
      <c r="H18" s="85"/>
    </row>
    <row r="19" spans="1:8" ht="15">
      <c r="A19" s="85" t="s">
        <v>470</v>
      </c>
      <c r="B19" s="85">
        <v>1</v>
      </c>
      <c r="C19" s="85"/>
      <c r="D19" s="85"/>
      <c r="E19" s="85"/>
      <c r="F19" s="85"/>
      <c r="G19" s="85"/>
      <c r="H19" s="85"/>
    </row>
    <row r="20" spans="1:8" ht="15">
      <c r="A20" s="85" t="s">
        <v>242</v>
      </c>
      <c r="B20" s="85">
        <v>1</v>
      </c>
      <c r="C20" s="85"/>
      <c r="D20" s="85"/>
      <c r="E20" s="85"/>
      <c r="F20" s="85"/>
      <c r="G20" s="85"/>
      <c r="H20" s="85"/>
    </row>
    <row r="23" spans="1:8" ht="15" customHeight="1">
      <c r="A23" s="13" t="s">
        <v>476</v>
      </c>
      <c r="B23" s="13" t="s">
        <v>449</v>
      </c>
      <c r="C23" s="13" t="s">
        <v>484</v>
      </c>
      <c r="D23" s="13" t="s">
        <v>452</v>
      </c>
      <c r="E23" s="13" t="s">
        <v>489</v>
      </c>
      <c r="F23" s="13" t="s">
        <v>454</v>
      </c>
      <c r="G23" s="85" t="s">
        <v>497</v>
      </c>
      <c r="H23" s="85" t="s">
        <v>455</v>
      </c>
    </row>
    <row r="24" spans="1:8" ht="15">
      <c r="A24" s="91" t="s">
        <v>477</v>
      </c>
      <c r="B24" s="91">
        <v>15</v>
      </c>
      <c r="C24" s="91" t="s">
        <v>482</v>
      </c>
      <c r="D24" s="91">
        <v>4</v>
      </c>
      <c r="E24" s="91" t="s">
        <v>466</v>
      </c>
      <c r="F24" s="91">
        <v>6</v>
      </c>
      <c r="G24" s="91"/>
      <c r="H24" s="91"/>
    </row>
    <row r="25" spans="1:8" ht="15">
      <c r="A25" s="91" t="s">
        <v>478</v>
      </c>
      <c r="B25" s="91">
        <v>1</v>
      </c>
      <c r="C25" s="91" t="s">
        <v>216</v>
      </c>
      <c r="D25" s="91">
        <v>4</v>
      </c>
      <c r="E25" s="91" t="s">
        <v>490</v>
      </c>
      <c r="F25" s="91">
        <v>3</v>
      </c>
      <c r="G25" s="91"/>
      <c r="H25" s="91"/>
    </row>
    <row r="26" spans="1:8" ht="15">
      <c r="A26" s="91" t="s">
        <v>479</v>
      </c>
      <c r="B26" s="91">
        <v>0</v>
      </c>
      <c r="C26" s="91" t="s">
        <v>466</v>
      </c>
      <c r="D26" s="91">
        <v>4</v>
      </c>
      <c r="E26" s="91" t="s">
        <v>216</v>
      </c>
      <c r="F26" s="91">
        <v>3</v>
      </c>
      <c r="G26" s="91"/>
      <c r="H26" s="91"/>
    </row>
    <row r="27" spans="1:8" ht="15">
      <c r="A27" s="91" t="s">
        <v>480</v>
      </c>
      <c r="B27" s="91">
        <v>219</v>
      </c>
      <c r="C27" s="91" t="s">
        <v>465</v>
      </c>
      <c r="D27" s="91">
        <v>3</v>
      </c>
      <c r="E27" s="91" t="s">
        <v>465</v>
      </c>
      <c r="F27" s="91">
        <v>3</v>
      </c>
      <c r="G27" s="91"/>
      <c r="H27" s="91"/>
    </row>
    <row r="28" spans="1:8" ht="15">
      <c r="A28" s="91" t="s">
        <v>481</v>
      </c>
      <c r="B28" s="91">
        <v>235</v>
      </c>
      <c r="C28" s="91" t="s">
        <v>483</v>
      </c>
      <c r="D28" s="91">
        <v>3</v>
      </c>
      <c r="E28" s="91" t="s">
        <v>491</v>
      </c>
      <c r="F28" s="91">
        <v>3</v>
      </c>
      <c r="G28" s="91"/>
      <c r="H28" s="91"/>
    </row>
    <row r="29" spans="1:8" ht="15">
      <c r="A29" s="91" t="s">
        <v>466</v>
      </c>
      <c r="B29" s="91">
        <v>10</v>
      </c>
      <c r="C29" s="91" t="s">
        <v>485</v>
      </c>
      <c r="D29" s="91">
        <v>3</v>
      </c>
      <c r="E29" s="91" t="s">
        <v>492</v>
      </c>
      <c r="F29" s="91">
        <v>3</v>
      </c>
      <c r="G29" s="91"/>
      <c r="H29" s="91"/>
    </row>
    <row r="30" spans="1:8" ht="15">
      <c r="A30" s="91" t="s">
        <v>216</v>
      </c>
      <c r="B30" s="91">
        <v>8</v>
      </c>
      <c r="C30" s="91" t="s">
        <v>486</v>
      </c>
      <c r="D30" s="91">
        <v>2</v>
      </c>
      <c r="E30" s="91" t="s">
        <v>493</v>
      </c>
      <c r="F30" s="91">
        <v>3</v>
      </c>
      <c r="G30" s="91"/>
      <c r="H30" s="91"/>
    </row>
    <row r="31" spans="1:8" ht="15">
      <c r="A31" s="91" t="s">
        <v>465</v>
      </c>
      <c r="B31" s="91">
        <v>6</v>
      </c>
      <c r="C31" s="91" t="s">
        <v>468</v>
      </c>
      <c r="D31" s="91">
        <v>2</v>
      </c>
      <c r="E31" s="91" t="s">
        <v>494</v>
      </c>
      <c r="F31" s="91">
        <v>3</v>
      </c>
      <c r="G31" s="91"/>
      <c r="H31" s="91"/>
    </row>
    <row r="32" spans="1:8" ht="15">
      <c r="A32" s="91" t="s">
        <v>482</v>
      </c>
      <c r="B32" s="91">
        <v>4</v>
      </c>
      <c r="C32" s="91" t="s">
        <v>487</v>
      </c>
      <c r="D32" s="91">
        <v>2</v>
      </c>
      <c r="E32" s="91" t="s">
        <v>495</v>
      </c>
      <c r="F32" s="91">
        <v>3</v>
      </c>
      <c r="G32" s="91"/>
      <c r="H32" s="91"/>
    </row>
    <row r="33" spans="1:8" ht="15">
      <c r="A33" s="91" t="s">
        <v>483</v>
      </c>
      <c r="B33" s="91">
        <v>3</v>
      </c>
      <c r="C33" s="91" t="s">
        <v>488</v>
      </c>
      <c r="D33" s="91">
        <v>2</v>
      </c>
      <c r="E33" s="91" t="s">
        <v>496</v>
      </c>
      <c r="F33" s="91">
        <v>3</v>
      </c>
      <c r="G33" s="91"/>
      <c r="H33" s="91"/>
    </row>
    <row r="36" spans="1:8" ht="15" customHeight="1">
      <c r="A36" s="13" t="s">
        <v>501</v>
      </c>
      <c r="B36" s="13" t="s">
        <v>449</v>
      </c>
      <c r="C36" s="13" t="s">
        <v>512</v>
      </c>
      <c r="D36" s="13" t="s">
        <v>452</v>
      </c>
      <c r="E36" s="13" t="s">
        <v>523</v>
      </c>
      <c r="F36" s="13" t="s">
        <v>454</v>
      </c>
      <c r="G36" s="85" t="s">
        <v>524</v>
      </c>
      <c r="H36" s="85" t="s">
        <v>455</v>
      </c>
    </row>
    <row r="37" spans="1:8" ht="15">
      <c r="A37" s="91" t="s">
        <v>502</v>
      </c>
      <c r="B37" s="91">
        <v>3</v>
      </c>
      <c r="C37" s="91" t="s">
        <v>513</v>
      </c>
      <c r="D37" s="91">
        <v>2</v>
      </c>
      <c r="E37" s="91" t="s">
        <v>502</v>
      </c>
      <c r="F37" s="91">
        <v>3</v>
      </c>
      <c r="G37" s="91"/>
      <c r="H37" s="91"/>
    </row>
    <row r="38" spans="1:8" ht="15">
      <c r="A38" s="91" t="s">
        <v>503</v>
      </c>
      <c r="B38" s="91">
        <v>3</v>
      </c>
      <c r="C38" s="91" t="s">
        <v>514</v>
      </c>
      <c r="D38" s="91">
        <v>2</v>
      </c>
      <c r="E38" s="91" t="s">
        <v>503</v>
      </c>
      <c r="F38" s="91">
        <v>3</v>
      </c>
      <c r="G38" s="91"/>
      <c r="H38" s="91"/>
    </row>
    <row r="39" spans="1:8" ht="15">
      <c r="A39" s="91" t="s">
        <v>504</v>
      </c>
      <c r="B39" s="91">
        <v>3</v>
      </c>
      <c r="C39" s="91" t="s">
        <v>515</v>
      </c>
      <c r="D39" s="91">
        <v>2</v>
      </c>
      <c r="E39" s="91" t="s">
        <v>504</v>
      </c>
      <c r="F39" s="91">
        <v>3</v>
      </c>
      <c r="G39" s="91"/>
      <c r="H39" s="91"/>
    </row>
    <row r="40" spans="1:8" ht="15">
      <c r="A40" s="91" t="s">
        <v>505</v>
      </c>
      <c r="B40" s="91">
        <v>3</v>
      </c>
      <c r="C40" s="91" t="s">
        <v>516</v>
      </c>
      <c r="D40" s="91">
        <v>2</v>
      </c>
      <c r="E40" s="91" t="s">
        <v>505</v>
      </c>
      <c r="F40" s="91">
        <v>3</v>
      </c>
      <c r="G40" s="91"/>
      <c r="H40" s="91"/>
    </row>
    <row r="41" spans="1:8" ht="15">
      <c r="A41" s="91" t="s">
        <v>506</v>
      </c>
      <c r="B41" s="91">
        <v>3</v>
      </c>
      <c r="C41" s="91" t="s">
        <v>517</v>
      </c>
      <c r="D41" s="91">
        <v>2</v>
      </c>
      <c r="E41" s="91" t="s">
        <v>506</v>
      </c>
      <c r="F41" s="91">
        <v>3</v>
      </c>
      <c r="G41" s="91"/>
      <c r="H41" s="91"/>
    </row>
    <row r="42" spans="1:8" ht="15">
      <c r="A42" s="91" t="s">
        <v>507</v>
      </c>
      <c r="B42" s="91">
        <v>3</v>
      </c>
      <c r="C42" s="91" t="s">
        <v>518</v>
      </c>
      <c r="D42" s="91">
        <v>2</v>
      </c>
      <c r="E42" s="91" t="s">
        <v>507</v>
      </c>
      <c r="F42" s="91">
        <v>3</v>
      </c>
      <c r="G42" s="91"/>
      <c r="H42" s="91"/>
    </row>
    <row r="43" spans="1:8" ht="15">
      <c r="A43" s="91" t="s">
        <v>508</v>
      </c>
      <c r="B43" s="91">
        <v>3</v>
      </c>
      <c r="C43" s="91" t="s">
        <v>519</v>
      </c>
      <c r="D43" s="91">
        <v>2</v>
      </c>
      <c r="E43" s="91" t="s">
        <v>508</v>
      </c>
      <c r="F43" s="91">
        <v>3</v>
      </c>
      <c r="G43" s="91"/>
      <c r="H43" s="91"/>
    </row>
    <row r="44" spans="1:8" ht="15">
      <c r="A44" s="91" t="s">
        <v>509</v>
      </c>
      <c r="B44" s="91">
        <v>3</v>
      </c>
      <c r="C44" s="91" t="s">
        <v>520</v>
      </c>
      <c r="D44" s="91">
        <v>2</v>
      </c>
      <c r="E44" s="91" t="s">
        <v>509</v>
      </c>
      <c r="F44" s="91">
        <v>3</v>
      </c>
      <c r="G44" s="91"/>
      <c r="H44" s="91"/>
    </row>
    <row r="45" spans="1:8" ht="15">
      <c r="A45" s="91" t="s">
        <v>510</v>
      </c>
      <c r="B45" s="91">
        <v>3</v>
      </c>
      <c r="C45" s="91" t="s">
        <v>521</v>
      </c>
      <c r="D45" s="91">
        <v>2</v>
      </c>
      <c r="E45" s="91" t="s">
        <v>510</v>
      </c>
      <c r="F45" s="91">
        <v>3</v>
      </c>
      <c r="G45" s="91"/>
      <c r="H45" s="91"/>
    </row>
    <row r="46" spans="1:8" ht="15">
      <c r="A46" s="91" t="s">
        <v>511</v>
      </c>
      <c r="B46" s="91">
        <v>3</v>
      </c>
      <c r="C46" s="91" t="s">
        <v>522</v>
      </c>
      <c r="D46" s="91">
        <v>2</v>
      </c>
      <c r="E46" s="91" t="s">
        <v>511</v>
      </c>
      <c r="F46" s="91">
        <v>3</v>
      </c>
      <c r="G46" s="91"/>
      <c r="H46" s="91"/>
    </row>
    <row r="49" spans="1:8" ht="15" customHeight="1">
      <c r="A49" s="85" t="s">
        <v>528</v>
      </c>
      <c r="B49" s="85" t="s">
        <v>449</v>
      </c>
      <c r="C49" s="85" t="s">
        <v>530</v>
      </c>
      <c r="D49" s="85" t="s">
        <v>452</v>
      </c>
      <c r="E49" s="85" t="s">
        <v>531</v>
      </c>
      <c r="F49" s="85" t="s">
        <v>454</v>
      </c>
      <c r="G49" s="85" t="s">
        <v>534</v>
      </c>
      <c r="H49" s="85" t="s">
        <v>455</v>
      </c>
    </row>
    <row r="50" spans="1:8" ht="15">
      <c r="A50" s="85"/>
      <c r="B50" s="85"/>
      <c r="C50" s="85"/>
      <c r="D50" s="85"/>
      <c r="E50" s="85"/>
      <c r="F50" s="85"/>
      <c r="G50" s="85"/>
      <c r="H50" s="85"/>
    </row>
    <row r="52" spans="1:8" ht="15" customHeight="1">
      <c r="A52" s="13" t="s">
        <v>529</v>
      </c>
      <c r="B52" s="13" t="s">
        <v>449</v>
      </c>
      <c r="C52" s="13" t="s">
        <v>532</v>
      </c>
      <c r="D52" s="13" t="s">
        <v>452</v>
      </c>
      <c r="E52" s="13" t="s">
        <v>533</v>
      </c>
      <c r="F52" s="13" t="s">
        <v>454</v>
      </c>
      <c r="G52" s="13" t="s">
        <v>535</v>
      </c>
      <c r="H52" s="13" t="s">
        <v>455</v>
      </c>
    </row>
    <row r="53" spans="1:8" ht="15">
      <c r="A53" s="85" t="s">
        <v>216</v>
      </c>
      <c r="B53" s="85">
        <v>8</v>
      </c>
      <c r="C53" s="85" t="s">
        <v>216</v>
      </c>
      <c r="D53" s="85">
        <v>4</v>
      </c>
      <c r="E53" s="85" t="s">
        <v>216</v>
      </c>
      <c r="F53" s="85">
        <v>3</v>
      </c>
      <c r="G53" s="85" t="s">
        <v>222</v>
      </c>
      <c r="H53" s="85">
        <v>1</v>
      </c>
    </row>
    <row r="54" spans="1:8" ht="15">
      <c r="A54" s="85" t="s">
        <v>213</v>
      </c>
      <c r="B54" s="85">
        <v>2</v>
      </c>
      <c r="C54" s="85" t="s">
        <v>221</v>
      </c>
      <c r="D54" s="85">
        <v>1</v>
      </c>
      <c r="E54" s="85" t="s">
        <v>213</v>
      </c>
      <c r="F54" s="85">
        <v>2</v>
      </c>
      <c r="G54" s="85" t="s">
        <v>216</v>
      </c>
      <c r="H54" s="85">
        <v>1</v>
      </c>
    </row>
    <row r="55" spans="1:8" ht="15">
      <c r="A55" s="85" t="s">
        <v>221</v>
      </c>
      <c r="B55" s="85">
        <v>1</v>
      </c>
      <c r="C55" s="85" t="s">
        <v>215</v>
      </c>
      <c r="D55" s="85">
        <v>1</v>
      </c>
      <c r="E55" s="85"/>
      <c r="F55" s="85"/>
      <c r="G55" s="85"/>
      <c r="H55" s="85"/>
    </row>
    <row r="56" spans="1:8" ht="15">
      <c r="A56" s="85" t="s">
        <v>222</v>
      </c>
      <c r="B56" s="85">
        <v>1</v>
      </c>
      <c r="C56" s="85"/>
      <c r="D56" s="85"/>
      <c r="E56" s="85"/>
      <c r="F56" s="85"/>
      <c r="G56" s="85"/>
      <c r="H56" s="85"/>
    </row>
    <row r="57" spans="1:8" ht="15">
      <c r="A57" s="85" t="s">
        <v>215</v>
      </c>
      <c r="B57" s="85">
        <v>1</v>
      </c>
      <c r="C57" s="85"/>
      <c r="D57" s="85"/>
      <c r="E57" s="85"/>
      <c r="F57" s="85"/>
      <c r="G57" s="85"/>
      <c r="H57" s="85"/>
    </row>
    <row r="60" spans="1:8" ht="15" customHeight="1">
      <c r="A60" s="13" t="s">
        <v>541</v>
      </c>
      <c r="B60" s="13" t="s">
        <v>449</v>
      </c>
      <c r="C60" s="13" t="s">
        <v>542</v>
      </c>
      <c r="D60" s="13" t="s">
        <v>452</v>
      </c>
      <c r="E60" s="13" t="s">
        <v>543</v>
      </c>
      <c r="F60" s="13" t="s">
        <v>454</v>
      </c>
      <c r="G60" s="13" t="s">
        <v>544</v>
      </c>
      <c r="H60" s="13" t="s">
        <v>455</v>
      </c>
    </row>
    <row r="61" spans="1:8" ht="15">
      <c r="A61" s="125" t="s">
        <v>212</v>
      </c>
      <c r="B61" s="85">
        <v>115892</v>
      </c>
      <c r="C61" s="125" t="s">
        <v>217</v>
      </c>
      <c r="D61" s="85">
        <v>12089</v>
      </c>
      <c r="E61" s="125" t="s">
        <v>212</v>
      </c>
      <c r="F61" s="85">
        <v>115892</v>
      </c>
      <c r="G61" s="125" t="s">
        <v>222</v>
      </c>
      <c r="H61" s="85">
        <v>10889</v>
      </c>
    </row>
    <row r="62" spans="1:8" ht="15">
      <c r="A62" s="125" t="s">
        <v>214</v>
      </c>
      <c r="B62" s="85">
        <v>38334</v>
      </c>
      <c r="C62" s="125" t="s">
        <v>215</v>
      </c>
      <c r="D62" s="85">
        <v>8414</v>
      </c>
      <c r="E62" s="125" t="s">
        <v>214</v>
      </c>
      <c r="F62" s="85">
        <v>38334</v>
      </c>
      <c r="G62" s="125" t="s">
        <v>220</v>
      </c>
      <c r="H62" s="85">
        <v>8954</v>
      </c>
    </row>
    <row r="63" spans="1:8" ht="15">
      <c r="A63" s="125" t="s">
        <v>217</v>
      </c>
      <c r="B63" s="85">
        <v>12089</v>
      </c>
      <c r="C63" s="125" t="s">
        <v>221</v>
      </c>
      <c r="D63" s="85">
        <v>3343</v>
      </c>
      <c r="E63" s="125" t="s">
        <v>213</v>
      </c>
      <c r="F63" s="85">
        <v>1266</v>
      </c>
      <c r="G63" s="125"/>
      <c r="H63" s="85"/>
    </row>
    <row r="64" spans="1:8" ht="15">
      <c r="A64" s="125" t="s">
        <v>222</v>
      </c>
      <c r="B64" s="85">
        <v>10889</v>
      </c>
      <c r="C64" s="125" t="s">
        <v>218</v>
      </c>
      <c r="D64" s="85">
        <v>1370</v>
      </c>
      <c r="E64" s="125"/>
      <c r="F64" s="85"/>
      <c r="G64" s="125"/>
      <c r="H64" s="85"/>
    </row>
    <row r="65" spans="1:8" ht="15">
      <c r="A65" s="125" t="s">
        <v>220</v>
      </c>
      <c r="B65" s="85">
        <v>8954</v>
      </c>
      <c r="C65" s="125" t="s">
        <v>219</v>
      </c>
      <c r="D65" s="85">
        <v>376</v>
      </c>
      <c r="E65" s="125"/>
      <c r="F65" s="85"/>
      <c r="G65" s="125"/>
      <c r="H65" s="85"/>
    </row>
    <row r="66" spans="1:8" ht="15">
      <c r="A66" s="125" t="s">
        <v>215</v>
      </c>
      <c r="B66" s="85">
        <v>8414</v>
      </c>
      <c r="C66" s="125" t="s">
        <v>216</v>
      </c>
      <c r="D66" s="85">
        <v>42</v>
      </c>
      <c r="E66" s="125"/>
      <c r="F66" s="85"/>
      <c r="G66" s="125"/>
      <c r="H66" s="85"/>
    </row>
    <row r="67" spans="1:8" ht="15">
      <c r="A67" s="125" t="s">
        <v>221</v>
      </c>
      <c r="B67" s="85">
        <v>3343</v>
      </c>
      <c r="C67" s="125"/>
      <c r="D67" s="85"/>
      <c r="E67" s="125"/>
      <c r="F67" s="85"/>
      <c r="G67" s="125"/>
      <c r="H67" s="85"/>
    </row>
    <row r="68" spans="1:8" ht="15">
      <c r="A68" s="125" t="s">
        <v>218</v>
      </c>
      <c r="B68" s="85">
        <v>1370</v>
      </c>
      <c r="C68" s="125"/>
      <c r="D68" s="85"/>
      <c r="E68" s="125"/>
      <c r="F68" s="85"/>
      <c r="G68" s="125"/>
      <c r="H68" s="85"/>
    </row>
    <row r="69" spans="1:8" ht="15">
      <c r="A69" s="125" t="s">
        <v>213</v>
      </c>
      <c r="B69" s="85">
        <v>1266</v>
      </c>
      <c r="C69" s="125"/>
      <c r="D69" s="85"/>
      <c r="E69" s="125"/>
      <c r="F69" s="85"/>
      <c r="G69" s="125"/>
      <c r="H69" s="85"/>
    </row>
    <row r="70" spans="1:8" ht="15">
      <c r="A70" s="125" t="s">
        <v>219</v>
      </c>
      <c r="B70" s="85">
        <v>376</v>
      </c>
      <c r="C70" s="125"/>
      <c r="D70" s="85"/>
      <c r="E70" s="125"/>
      <c r="F70" s="85"/>
      <c r="G70" s="125"/>
      <c r="H70" s="85"/>
    </row>
  </sheetData>
  <hyperlinks>
    <hyperlink ref="A2" r:id="rId1" display="https://www.jiqizhixin.com/articles/2019-04-08-7"/>
    <hyperlink ref="A3" r:id="rId2" display="https://www.ou.nl/-/di-mitri-presenteert-onderzoek-op-conferentie-in-china"/>
    <hyperlink ref="C2" r:id="rId3" display="https://www.jiqizhixin.com/articles/2019-04-08-7"/>
    <hyperlink ref="C3" r:id="rId4" display="https://www.ou.nl/-/di-mitri-presenteert-onderzoek-op-conferentie-in-china"/>
  </hyperlinks>
  <printOptions/>
  <pageMargins left="0.7" right="0.7" top="0.75" bottom="0.75" header="0.3" footer="0.3"/>
  <pageSetup orientation="portrait" paperSize="9"/>
  <tableParts>
    <tablePart r:id="rId8"/>
    <tablePart r:id="rId12"/>
    <tablePart r:id="rId6"/>
    <tablePart r:id="rId9"/>
    <tablePart r:id="rId11"/>
    <tablePart r:id="rId10"/>
    <tablePart r:id="rId7"/>
    <tablePart r:id="rId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2019-05-24T17:10:50Z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